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20" activeTab="0"/>
  </bookViews>
  <sheets>
    <sheet name="SUMMARY" sheetId="1" r:id="rId1"/>
    <sheet name="AGRIC" sheetId="2" r:id="rId2"/>
    <sheet name="MOE" sheetId="3" r:id="rId3"/>
    <sheet name="SMOH" sheetId="4" r:id="rId4"/>
    <sheet name="HumanServ &amp; SD" sheetId="5" r:id="rId5"/>
    <sheet name="KADA" sheetId="6" r:id="rId6"/>
    <sheet name="PBC" sheetId="7" r:id="rId7"/>
    <sheet name="SPHCB" sheetId="8" r:id="rId8"/>
    <sheet name="RUWASSA" sheetId="9" r:id="rId9"/>
    <sheet name="SEMA" sheetId="10" r:id="rId10"/>
    <sheet name="LGAs" sheetId="11" r:id="rId11"/>
  </sheets>
  <definedNames>
    <definedName name="_xlnm.Print_Area" localSheetId="1">'AGRIC'!$A$1:$L$24</definedName>
    <definedName name="_xlnm.Print_Area" localSheetId="6">'PBC'!$A$1:$M$41</definedName>
  </definedNames>
  <calcPr fullCalcOnLoad="1"/>
</workbook>
</file>

<file path=xl/sharedStrings.xml><?xml version="1.0" encoding="utf-8"?>
<sst xmlns="http://schemas.openxmlformats.org/spreadsheetml/2006/main" count="1063" uniqueCount="612">
  <si>
    <t>S/N</t>
  </si>
  <si>
    <t>ACTIVITY</t>
  </si>
  <si>
    <t>TIME  FRAME</t>
  </si>
  <si>
    <t>COSTING</t>
  </si>
  <si>
    <t>BUDGET</t>
  </si>
  <si>
    <t>FUND SOURCE</t>
  </si>
  <si>
    <t>REMARKS</t>
  </si>
  <si>
    <t>Q1</t>
  </si>
  <si>
    <t>Q2</t>
  </si>
  <si>
    <t>Q3</t>
  </si>
  <si>
    <t>Q4</t>
  </si>
  <si>
    <t>1.1.4</t>
  </si>
  <si>
    <t>Number of extension agents trained</t>
  </si>
  <si>
    <t>X</t>
  </si>
  <si>
    <t>KADA</t>
  </si>
  <si>
    <t>Target beneficiaries include farmers, women groups.</t>
  </si>
  <si>
    <t>Procure 200 bundles of vines</t>
  </si>
  <si>
    <t>Bundles of vines procured</t>
  </si>
  <si>
    <t xml:space="preserve"> X</t>
  </si>
  <si>
    <t>Procure and distribute OFSP @600x200</t>
  </si>
  <si>
    <t>1.1.6</t>
  </si>
  <si>
    <t>Conduct ToT to 55 farmers on the production and diversification of fruits and vegetables</t>
  </si>
  <si>
    <t>Number of farmers trained on the production and diversification of fruits and vegetables.</t>
  </si>
  <si>
    <t>MOA/KADA</t>
  </si>
  <si>
    <t>The famers selected are women groups to retain some of the vegetable and fruits for home use.</t>
  </si>
  <si>
    <t>1.1.8</t>
  </si>
  <si>
    <t>Procure/provision of seedlings (procure 1000 starter packs) for small holders farmers including women for house hold gardening.</t>
  </si>
  <si>
    <t>No. of seedlings procured</t>
  </si>
  <si>
    <t>Orientate and distribute starter packs to 250 farmers</t>
  </si>
  <si>
    <t>No. of starter packs procured and distributed to farmers</t>
  </si>
  <si>
    <t>1.4.1</t>
  </si>
  <si>
    <t>Conduct Tot training for 4 SMS and extension agents on GAP, modern drying and storage</t>
  </si>
  <si>
    <t>No. of extension agent trained on GAP</t>
  </si>
  <si>
    <t>Assorted leafy vegetables for demonstration Eg spinach, pumpkin leaf, moringa,tomatoes,pepper,spring onions, bitter leaf,water leaf,ugu leaf,etc.   container/ nylon for packaging( assorted leaf)</t>
  </si>
  <si>
    <t>At the end of the harvesting period, nursing mothers and young children will have their 5 star meals at home.</t>
  </si>
  <si>
    <t>TIME FRAME</t>
  </si>
  <si>
    <t>OBJECTIVE</t>
  </si>
  <si>
    <t>ACTIVITIES</t>
  </si>
  <si>
    <t>OUTPUT INDICATORS</t>
  </si>
  <si>
    <t>COSTING ELEMENT</t>
  </si>
  <si>
    <t>SOURCE OF FUNDS</t>
  </si>
  <si>
    <t>RESPONSIBLE PERSON</t>
  </si>
  <si>
    <t>Ensuring Food and Nutrition Security at the State, Community and Household</t>
  </si>
  <si>
    <t>1.1.12</t>
  </si>
  <si>
    <t>x</t>
  </si>
  <si>
    <t>1.Mapping /Planning
Meeting
Refreshment @1000x9
2. Training of women
cooperative group
Lunch @1000x510
Facilitator
@20000x2x10zones
DSA@3000x4x10     Workshop materials 500×510 PAS 5000    Hall hire 70000x10</t>
  </si>
  <si>
    <t>MHSSD, UNICEF, Alive and Thrive, Save the Children, CS-SUNN</t>
  </si>
  <si>
    <t>Dir. Gender</t>
  </si>
  <si>
    <t>1.1.14</t>
  </si>
  <si>
    <t>Promote the formation of
women into sustainable
cooperative groups for the
provision of grants and
revolving loans</t>
  </si>
  <si>
    <t>Administrative cost</t>
  </si>
  <si>
    <t>MHSSD</t>
  </si>
  <si>
    <t>Child survival, growth and development improved</t>
  </si>
  <si>
    <t>2.1.16</t>
  </si>
  <si>
    <t>Birth Registration. Promote awareness on Girl Child
Education, end Child Marriage,
adolescent nutrition and health related practices</t>
  </si>
  <si>
    <t>% improvement in Girl Child Education and reduction in Child marriage.</t>
  </si>
  <si>
    <t>PAS 5000. Posters 150x2300. Tshrts and face caps 2000x2300. Banner 5000x3. Fuel 5000x23. DSA 7x3000x23LG. Lunch 1000x7x23LG</t>
  </si>
  <si>
    <t>UNICEF, Alive and Thrive, Save the Children</t>
  </si>
  <si>
    <t>SPHCDA/
MHSSD. NPOPC, MO HEALTH</t>
  </si>
  <si>
    <t>Caring for the Socioeconomically Disadvantaged and Nutritionally Vulnerable through Improved Poverty Alleviation Schemes</t>
  </si>
  <si>
    <t>2.2.2</t>
  </si>
  <si>
    <t>Develop and institutionalize poverty
alleviating schemes/projects to empower Vulnerable households. Provision of loans through KADSWEF</t>
  </si>
  <si>
    <t>No. of
household
empowered. No. Of women that benefited from KADSWEF</t>
  </si>
  <si>
    <t>N20,000 per household for 1000 houeholds.Fuel 5000x23. DSA 7x3000x23LG. Lunch 1000x7x23LG</t>
  </si>
  <si>
    <t xml:space="preserve">CS-SUNN, Alive and Thrive, MHSSD, Kaduna State Government. </t>
  </si>
  <si>
    <t>MHS&amp;SD, Planning
and Budget
Commission</t>
  </si>
  <si>
    <t>Social Protection Programs for the Vulnerable Groups</t>
  </si>
  <si>
    <t>4.3.2</t>
  </si>
  <si>
    <t xml:space="preserve">Incorporate Nutrition considerations
(e.gM others with SAM children, CCT) into social protection programs to address poverty, malnutrition and health of the vulnerable groups. Traning Nannies of Magajin Gari Orphanage home, 23 LG Head of Women Units and their assistants, 40 Social Welfare Officers of the Ministry on preparing nutritious food supplement and Backyard gardening. </t>
  </si>
  <si>
    <t>1. Training of Nannies, Head of Women units and Social Welfare Officers.
Lunch @1000x80
Facilitator
@20000x2
DSA@3000x80   Workshop materials 500×80 PAS 5000    Hall hire 70000x2. Food materials for training. 1000x80. Materials utensils 1000x80</t>
  </si>
  <si>
    <t>MHSSD/MOA</t>
  </si>
  <si>
    <t>KADUNA STATE COMMITTEE ON FOOD NUTRITION 2021 ANNUAL OPERATIONAL PLAN FOR EDUCATION</t>
  </si>
  <si>
    <t>ACTIVITY CODE</t>
  </si>
  <si>
    <t xml:space="preserve">COSTING </t>
  </si>
  <si>
    <t xml:space="preserve"> FUND SOURCE</t>
  </si>
  <si>
    <t>RESPONSIBLE PERSONs</t>
  </si>
  <si>
    <t xml:space="preserve">MoE (D/EPPD) </t>
  </si>
  <si>
    <t>RESULT AREA 4: Improving Capacity to address Food and Nutrition Insecurity</t>
  </si>
  <si>
    <t>STRATEGIC OBJECTIVE 4.1: Assessing, Analyzing and Monitoring Nutrition Situations</t>
  </si>
  <si>
    <t>4.1.1.</t>
  </si>
  <si>
    <t xml:space="preserve">Conduct on the job training for Teachers and Students on the Establishment/activation of School Gardens.                                          a. Generate database of Agric and Home Economic Teachers across selected Public Schools of the State. 
b. Conduct a Planning meeting with relevant stakeholders on establishing / resuscitating of school gardens programme in 280 primary and secondary schools of the State
</t>
  </si>
  <si>
    <t xml:space="preserve">1. Number of Agric &amp; Home Economic Teachers in the State generated                                                                2. Number of planning meetings held
</t>
  </si>
  <si>
    <t xml:space="preserve">Refreshment (Breakfast and Lunch) @ N2,000 x 10
</t>
  </si>
  <si>
    <t>i.  The target number is 1,400 Schools in 5 years. For the first year 280 Schools are targetted. (96 Secondary and 184 Primary Schools) ie. 8 Secondary schools per zone and 8 Primary Schools per LGA
ii. Activity would be conducted with SUBEB, KADENAP, KADA, MoA and RUWASSA</t>
  </si>
  <si>
    <t>c. Conduct a feasibility study of the schools where the gardens would be established or activated</t>
  </si>
  <si>
    <t xml:space="preserve">1. Feasibillity studies conducted                                                   2. Number of schools identified </t>
  </si>
  <si>
    <t xml:space="preserve">d. Conduct a 2-days training for Teachers on establishing/ activation of School Gardens - 560 Agric/Home Economic Teachers to be drawn from some selected Schools in the State.
</t>
  </si>
  <si>
    <t xml:space="preserve">1. Number of Teachers trained
2. Number of schools covered for the training
</t>
  </si>
  <si>
    <t>i. Pay Resource persons @ 20,000 x 23 x 2 days
ii. Lunch for 583 participants + facilitators @ N1,500 x 2 days
iii. Tea break for 583 @ N800 x 2 days
iv. Local transport for 560 participants @ N3,000 x 2 days
v. Training and writting materials for 560 participants @ N500 
vi. Public address system &amp; projectors @ N10,000 x 12 clusters x 2 days            vii. DTA @ N8,000 x 12 officers to monitor                                                    viii. Fuelling @ N10,000 x 12</t>
  </si>
  <si>
    <t xml:space="preserve">The plan aim to target 2 Teachers per School 
One training to be conducted every two years Funding of school garden captured in MoE budget </t>
  </si>
  <si>
    <t>e. Establishment/activation of 280 School gardens (Procure farming tools and seedlings)</t>
  </si>
  <si>
    <t>1. Number of School gardens established and activated</t>
  </si>
  <si>
    <r>
      <t xml:space="preserve">i. 2 Watering cans </t>
    </r>
    <r>
      <rPr>
        <b/>
        <sz val="12"/>
        <rFont val="Garamond"/>
        <family val="1"/>
      </rPr>
      <t>@</t>
    </r>
    <r>
      <rPr>
        <sz val="12"/>
        <rFont val="Garamond"/>
        <family val="1"/>
      </rPr>
      <t xml:space="preserve"> N2,000 x 280       ii. 10 Cutlasses @ N200 x 280              iii. 5 Hoes @ N500 x 280                     iv. 2 Rakes @ N1000 x 280                          v. 2kg Protein Maize @ N2,000 x 280              vi. 10g Water melon @ N1000 x 280             vii. 2kg Spinach @ N1,500 x 280                        viii. 5 Fruit Trees @ N2500 x 280         ix. Logistics for Distribution, Manure, Labour assistance @ N20,000 x 280</t>
    </r>
  </si>
  <si>
    <t xml:space="preserve">i. 280 school gardens to be established for this year
</t>
  </si>
  <si>
    <t xml:space="preserve">f. Monitoring &amp; evaluating of establishment/activation of school garden - 20 persons drawn from the relevant MDAs </t>
  </si>
  <si>
    <t>i. DTA @ N8,000 for 23 Officers for M&amp;E activities x 5 days                         ii. Fuelling for 23 Officers @ N5,000 x 5 days                                                     iii. Award best performing Schools @ N300,000</t>
  </si>
  <si>
    <t>RESULT AREA 2: Enhancing Caregiving capacity</t>
  </si>
  <si>
    <t>STRATEGIC OBJECTIVE 2.1: Child survival, growth and development improved</t>
  </si>
  <si>
    <t>2.1.1</t>
  </si>
  <si>
    <t xml:space="preserve">1. Number of LGA Master trainers trained  on food handling and hygiene practices                                                         
                                  2. Number of Nutrition key messages printed and distributed                                                                   
</t>
  </si>
  <si>
    <r>
      <t xml:space="preserve">i. Tea break @ N800 x 50
ii. Lunch @ N1,500 x 50
iii.Transport @ N3,000 x 8  
iv. DTA </t>
    </r>
    <r>
      <rPr>
        <b/>
        <sz val="12"/>
        <rFont val="Garamond"/>
        <family val="1"/>
      </rPr>
      <t>@</t>
    </r>
    <r>
      <rPr>
        <sz val="12"/>
        <rFont val="Garamond"/>
        <family val="1"/>
      </rPr>
      <t xml:space="preserve"> 4,000 x 38 x 2
v. Stationaries @ N500 x 46 
vi. Facilitators fees @ N20,000 x 4                                                     vii. DTA @ N8,000 x 2 officers to monitor                                                  vii. Print 800 copies of Nutrition key messages posters and disseminate @ N500                                                       ix. Training materials @ N1,000 x 50             x. Hall @ N150,000</t>
    </r>
  </si>
  <si>
    <t>TOTAL</t>
  </si>
  <si>
    <t>KADRUWASSA 2021 PROPOSAL</t>
  </si>
  <si>
    <t>KADUNA STATE COMMITTEE ON FOOD AND NUTRITION 2021 ANNUAL OPERATIONAL PLAN</t>
  </si>
  <si>
    <t>1.1.13</t>
  </si>
  <si>
    <t>1. Analysis of 150 triggered site in rural areas and small-towns across the state</t>
  </si>
  <si>
    <t>150 Number of Sites triggered and analysed  in public schools, PHCs, Motor parks and Markets across the Water,Sanitation and Hygiene (WASH)/ Partinership for Expanded Water,Sanitation and Hygiene (PEWASH) LGAs in 243 Wards.</t>
  </si>
  <si>
    <t xml:space="preserve">Director Sanitation and Hygiene  KADRUWASSA </t>
  </si>
  <si>
    <t xml:space="preserve"> Site analysis @45,000x150 sites.</t>
  </si>
  <si>
    <t>KDSG  2021 Counterpart funding and development partners (World Bank/UNICEF)</t>
  </si>
  <si>
    <t xml:space="preserve">The cost for this activity is covered in the N622,831255.86 budgeted for the construction of 675 handpump boreholes in 2021 RUWASSA budget.  2. Procurement will be carried out especially in Schools and PHCs, Markets, Motor Parks and Communities in the rural areas and Small-towns across the 22LGAs/243 Wards in the First-Fouth quater. </t>
  </si>
  <si>
    <t>2. Geophysics assessment for 150 sites</t>
  </si>
  <si>
    <t>Number of Geophysics assessment Conducted in Public Schools, PHCs, Motor parks and Markets across the Water,Sanitation and Hygiene (WASH)/ Partinership for Expanded Water,Sanitation and Hygiene (PEWASH) LGAs in 243 Wards.</t>
  </si>
  <si>
    <t xml:space="preserve">Director Water Supply  KADRUWASSA </t>
  </si>
  <si>
    <t>Geophysics @40,000x150 sites</t>
  </si>
  <si>
    <t>The Geophysic assessment will be carried out in the first- Forth quarter in line with activity 1 above. 2.The assessment will be determine by the number of sites triggered and found worthy for intervention in 2021.</t>
  </si>
  <si>
    <t>3. Drill and Construct 150 number of  Handpump boreholes in rural areas and small-towns.</t>
  </si>
  <si>
    <t>Number of hand pumpboreholes Constructed in public schools, PHCs, Motor parks and Markets across the Water,Sanitation and Hygiene (WASH)/ Partinership for Expanded Water,Sanitation and Hygiene (PEWASH) LGAs in 243 Wards.</t>
  </si>
  <si>
    <t xml:space="preserve"> Drill and Construction @ 700,000x150</t>
  </si>
  <si>
    <t>Kaduna State Government (KDSG)  2021 Counterpart fund and development partners (World Bank/UNICEF)</t>
  </si>
  <si>
    <t>1. The number of boreholes to be constructed was not provided in the coasted KDMSPAN, but since 150 sites was outlined for assessment, it is assumed that the number of boreholes to be constructed in the plan is 150. However, RUWASSA Planned to construct 675 handpump boreholes at the cost of N622,831255.86 in the 2021 budget.
2. The number of the HPBH to be  constructed in public schools, PHCs, Motor parks and Markets will be determine by number of sites triggered and found worthy.</t>
  </si>
  <si>
    <t>4. Procure and intall GP tank of 300,000lts in public schools, PHCs, motor parks, markets and community.</t>
  </si>
  <si>
    <t>Number of  300,000lts of GP tank Procured and installed  in public schools, PHCs, Motor parks and Markets and communities across the Water,Sanitation and Hygiene (WASH)/ Partinership for Expanded Water,Sanitation and Hygiene (PEWASH) LGAs in 243 Wards.</t>
  </si>
  <si>
    <t xml:space="preserve">Construction of 12,000ltrs at 25 Sites @ 9,000,000 each </t>
  </si>
  <si>
    <t xml:space="preserve">The number of 300,000ltrs GP tanks to be procured was not provided in the coasted plan, as such no cost element was indicated. However, the number of the 300,000ltrs GP tank to be procured and installed will be determine by the number of solar-powered boreholes that will be constructed after the Geophysics assessment had been conducted to determine the needs of the site.  </t>
  </si>
  <si>
    <t xml:space="preserve">5. Rehabilitation of 50  Pump Boreholes across the State. </t>
  </si>
  <si>
    <t xml:space="preserve">Pump Boreholes Rehabilitated of across the State. </t>
  </si>
  <si>
    <t xml:space="preserve">Director Water Supply KADRUWASSA </t>
  </si>
  <si>
    <t>50 @N200,000</t>
  </si>
  <si>
    <t>The rehabilitation includes Hand Pump Bore Hole and Solar Motorised Boreholes</t>
  </si>
  <si>
    <t>6. Construct 100 Blocks of Gender sensitive Sanition Facilities in Institution/Public Place</t>
  </si>
  <si>
    <t>100 Blocks of Gender Sensitive VIP Sanition Facilities constructed in Institution/Public Place conducted across the Water,Sanitation and Hygiene (WASH)/ Partinership for Expanded Water,Sanitation and Hygiene (PEWASH) LGAs in 243 Wards.</t>
  </si>
  <si>
    <t xml:space="preserve">Construction of VIP @1,500,000 * 100 </t>
  </si>
  <si>
    <t>The actual sum for the construction of VIP laterines on average is 1,500,000 per Block. each lot have two sites and each site has  two blocks (one for female and one for male). this amount to 6,000,000 naira.
Procurement will be carried out especially in Schools and PHCs, Markets and Motor Parks in the rural areas and Small-Towns across the 243 Wards /22LGAs in the first quater-Fouth quarter. However, RUWASSA Planned to construct 1,716 blocks of VIP at the cost of N262,388,028 in the 2021 budget.</t>
  </si>
  <si>
    <t xml:space="preserve">7. Conduct supervision for drilling/construction of 150 HPBH, 25 number of SMBH and 100 Blocks of Gender sensitive VIP latrines and hygiene facilities in Public schools, motor parks, markets and procurement of procurement of 300,000ltrs of GP tanks. </t>
  </si>
  <si>
    <t>Supervision in all facilities across the WASH/PEWASH LGAs in 243 Wards conducted.</t>
  </si>
  <si>
    <t>Director Planning ,Monitoring and Evaluation (PME) KADRUWASSA</t>
  </si>
  <si>
    <t>130 Supervisor *@400,000</t>
  </si>
  <si>
    <t>8. Conduct campaign to promote effective hand washing in 23 LGAs</t>
  </si>
  <si>
    <t xml:space="preserve">Campaign to promote effective hand washing in 23 LGAs Conduct </t>
  </si>
  <si>
    <t>Director Sanitation/Hygiene  KADRUWASSA</t>
  </si>
  <si>
    <t>23LGAs @N51,070.61</t>
  </si>
  <si>
    <t>KDSG  2021 public fund Budget.</t>
  </si>
  <si>
    <t xml:space="preserve">This activitie is directed toward Sensitatsation on Nutrition. The Name is just coined for it to pass. </t>
  </si>
  <si>
    <t>9. Conduct a Workshop for Clean Nigeria "Use the Toilet" Campaign  Desk officers  (CNC) for wide ODF plan in 23LGAs</t>
  </si>
  <si>
    <t>Workshop for Clean Nigeria "Use the Toilet" Campaign  Desk officers  (CNC) for wide Open Defication Free (ODF) plan in 23LGAs conducted</t>
  </si>
  <si>
    <t xml:space="preserve">Director Sanitation/Hygiene  KADRUWASSA </t>
  </si>
  <si>
    <t>30 Participant*165,476.67</t>
  </si>
  <si>
    <t>The cost includes 4days Accommodation, leaning Materials, DTA, Hall, Break fast and Lunch per person among other things.</t>
  </si>
  <si>
    <t>10. Conduct workshop for at least 414 CLTS Facilitators in the 23 LGAs</t>
  </si>
  <si>
    <t>Workshop for at least 414 Community Level Total Sanitation (CLTS) Volunties Facilitators in the 23 LGAs Conducted</t>
  </si>
  <si>
    <t>414 facilitators*N11,271.60</t>
  </si>
  <si>
    <t>The cost includes  leaning Materials, allowance, Hall , Break fast and Lunch per person among other things.</t>
  </si>
  <si>
    <t>3.1.5</t>
  </si>
  <si>
    <t>11. Institutionalization of the Villaged Lead Operation and Maintenance (VLOM) Concept in 200 Communites for Sustainability of WASH Facilities</t>
  </si>
  <si>
    <t>number of people trained in Institutionalization of the Villaged Lead Operation and Maintenance (VLOM ) Concept in Communites for Sustainability of WASH/PEWASH Facilities in there communities across 243 Wards in the WASH/PEWASH LGAs conducted.</t>
  </si>
  <si>
    <t>VLOM Training @ 50,000*200</t>
  </si>
  <si>
    <t xml:space="preserve">The Cost of training of (VLOM ) Concept in 200 Communites across  255 Wards in 23LGAs for Sustainability of WASH Facilities. The cost was captured in RUWASSA 2021 Budget. 
</t>
  </si>
  <si>
    <t>Tea break @1200x55
Lunch@2500x55
Facilitator fee@20000
Training materials@450x160</t>
  </si>
  <si>
    <t>Starter packs Citrus @250x1000
Pawpaw@150x1000
Mangoes@250x1000
Oil palm@350x1000
Ugu@100x1000
Moringer@100x1000
Furadan@700x 1000  refreshment@2000x1000
Facilitator fee@20000x4
DTA@9000x4(SMS)     Transportation(15000x4 zones
DTA driver@2000x4        
 Media 2000x2            
Handout@550x160 EAs during step-down.
Breakfast@1500x170
Lunch@2500x170
Media/coverage@30000
Facilitator fee@20000x2   Construction of a modern dryer @ 25000x5</t>
  </si>
  <si>
    <t>Liaise with Banks (UBA, Access, Stanbic and Sterling ) to promote increased access to Micro-
Credit facilities for Women to expand farm operations. (interest rates and collat erals)</t>
  </si>
  <si>
    <t>* No. of cooperative
groups selected for
farming &amp; small
scale business
operation
* No. of women
accessing micro
credit</t>
  </si>
  <si>
    <t>* No. of Social
Protection
programmes
with nutrition
intervention
* % improvement in
nutritional status of social protection
beneficiaries.</t>
  </si>
  <si>
    <t>HUMAN SERVICES AND SOCIAL DEVELOPMENT 2021 ANNUAL OPERATIONAL PLAN FOR NUTRITION</t>
  </si>
  <si>
    <t>KADUNA STATE COMMITTEE ON FOOD AND NUTRITION 2021 ANNUAL OPERATIONAL PLAN (KADA)</t>
  </si>
  <si>
    <t>2.1.20</t>
  </si>
  <si>
    <t xml:space="preserve">Training emergency managers on mainstreaming nutrition in feeding program targeted at the vulnerable group in emergency situations. </t>
  </si>
  <si>
    <t>1. To conduct ToT on Nutrition program for SEMA team and other relevant stakeholders on emergency response
2. Step down training on nutrition programmes to all staff of SEMA in the 3 zones.
3. Refresher training on nutrition programs in emergency to all staff of SEMA in three zones</t>
  </si>
  <si>
    <t>No. of Emergency managers trained on mainstreaming nutrition</t>
  </si>
  <si>
    <t>Promote MIYCN-E in all affected parts of the state in line with core humanitarian standard.</t>
  </si>
  <si>
    <t>Conduct orientation on minimum preparedness on nutrition in emergency situation to vulnerable groups(PLWA, PWDs, IDPs) in selected 1 LGA in the 3 senetorial zones</t>
  </si>
  <si>
    <t>No. of PWDs sensitized
No.of PLWA sensitized
No. of IDPs sensitized</t>
  </si>
  <si>
    <t>KDMSPAN Code</t>
  </si>
  <si>
    <t>Strategic Objectives</t>
  </si>
  <si>
    <t>Activities</t>
  </si>
  <si>
    <t>Output Indicators</t>
  </si>
  <si>
    <t>Cost Element</t>
  </si>
  <si>
    <t>Budget</t>
  </si>
  <si>
    <t>Sources of Fund</t>
  </si>
  <si>
    <t>Responsible Person</t>
  </si>
  <si>
    <t>Remarks</t>
  </si>
  <si>
    <t>5.1:</t>
  </si>
  <si>
    <t>Promote Advocacy, Communication and Social Mobili zation</t>
  </si>
  <si>
    <t>5.1.5</t>
  </si>
  <si>
    <t xml:space="preserve">2-day Annual review meeting of SCFN with Local Government Committee on
Food and Nutrition </t>
  </si>
  <si>
    <t>PBC 2021 approved budget</t>
  </si>
  <si>
    <t>DD(DAC)</t>
  </si>
  <si>
    <t>5.1.7</t>
  </si>
  <si>
    <t>Promote Adequate Budgetary Allocation and Tra cking</t>
  </si>
  <si>
    <t>6.1.1</t>
  </si>
  <si>
    <t>Conduct assessment at all levels on determinants of low financial investments in Food &amp; Nutrition programs compared to other life-saving interventions in partnership  with private sector</t>
  </si>
  <si>
    <t>Number of Assessment of
Financial gap for nutrition conducted</t>
  </si>
  <si>
    <t>ANRiN</t>
  </si>
  <si>
    <t>6.1.2</t>
  </si>
  <si>
    <t>Conduct regular budget tracking and apply lessons learnt to all-levels of F&amp;N budgeting processes.</t>
  </si>
  <si>
    <t>CS-SUNN</t>
  </si>
  <si>
    <t>6.1.3</t>
  </si>
  <si>
    <t>Develop Score Cards of lessons learnt on Budget
tracking &amp; applications to KDMSPAN</t>
  </si>
  <si>
    <t>No. of score card developed
with lessons learnt and applied KDMSPAN</t>
  </si>
  <si>
    <t>i. Administrative
ii. Produce Annual
Scorecard on Food &amp; Nutrition intervention at all level
- Printing of scorecard
@ N1,000 x 100 x 2 =N200,000
iii. Validation of Scorecard
- Refreshment for 10 key Stakeholders @N2,000 x 10 =
N20.000
iv. Organize Sensitization for 53
persons (within Kaduna Metropolis)
- Tea Break @N 1,500 x 2 x 53 ppl x 1day=N159,000
- Lunch@ N3,000 x 53ppl x 1day=
N159,000
- Hall hire @ N100,000,
- Bottle Water @N200 x 2 x 53ppl x
1day= N21,200
- Projector &amp; Screen @ 10,000
- PA Sys @ N10,000
- W/Shop Materials @ N700 x 53ppl=
N37,100</t>
  </si>
  <si>
    <t>6.1.4</t>
  </si>
  <si>
    <t>Participate in biannual National Council on Nutrition
meeting</t>
  </si>
  <si>
    <t>i. Planning Meeting
- Refreshment @ N1,500 x 15 =
N22,500.00 222,500.00 222,500.00 222,500.00 222,500.00 222,500.00 i. Organise one day 1,112,500.00
planning meeting to map out relevant
stakeholders and resources needed for kaduna state council meeting on Nutrition.
ii. Establish and inaugurate the kaduna state council and Nutrition in accordance with the state policy on
food and nutrition.
iii. Articulate key outcomes of the state council meeting for presentation at National Council on Nutrition-
Administrative.
iv. Participant at National Council on
Nutrition
ii. Organise inaugurations of State
Council on Nutrition
- Freshement for 10 members and
Secretariat @N2,000x 10 = N20,000
- Lunch for 10 members @N3,000 x10 =N30,000
Sub-Total = N50,000:00
iii. Articulate key outcomes of the State Council Meeting -Administrative
iv. Attend Annual National Council
Meeting
- Fueling @ 10,000 for 3days = N30,000.00
- DSA for 2 representatives (D/Governor &amp; HC
PBC) @ 40,000x3days= N120,000
Sub-total = N150,000.00
N222,500.00</t>
  </si>
  <si>
    <t>6.1.5</t>
  </si>
  <si>
    <t>Organize state level Nutrition Partners quarterly meeting</t>
  </si>
  <si>
    <t>No. of meetings held and reports produced</t>
  </si>
  <si>
    <t>6.1.6</t>
  </si>
  <si>
    <t>Organize quarterly meetings of State Committee on Food and
Nutrition (SCFN)</t>
  </si>
  <si>
    <t>6.1.8</t>
  </si>
  <si>
    <t>Advocate for the Creation of budget lines on food and nutrition activities in MDAs/LGAs and ensure timely release of funds</t>
  </si>
  <si>
    <t>6.1.9</t>
  </si>
  <si>
    <t xml:space="preserve">Conduct training for Nutrition desk officers in MDAs/LGAs on Memo, Proposal/concept note and report writing  </t>
  </si>
  <si>
    <t>PBC 2021 Approved Budget</t>
  </si>
  <si>
    <t xml:space="preserve">The fund for the planning meeting will be drawn from PBC 2021 Approved Budget while partners are expected to support the training </t>
  </si>
  <si>
    <t>6.1.10</t>
  </si>
  <si>
    <t>Conduct monitoring &amp; evaluation on food and nutrition activities in collaboration with partners and the private
sector</t>
  </si>
  <si>
    <t>i. administrative
ii. Administrative
iii. Monitoring visit across the State by 6 persons per zone for 5 days
- DSA @ 10,000 x 6 ppl x 5nights x 3 zone = N900,000.00
- Fueling @ 10,000 per zone x 5days x 3 = N150,000.00
- Driver @ N4,000 per zone x 3 x 5nights = N60,000.00
- Report Writing @ 10,000 x 3 =
N30,000.00
- Contingency = N10,000 per zone x 3 = N30,000.00
Sub Total= N1,170,000.00</t>
  </si>
  <si>
    <t>PBC M&amp;E Officers/
M&amp;E SPHCDA</t>
  </si>
  <si>
    <t>UNICEF</t>
  </si>
  <si>
    <t>Produce an annual compedium on State and LGA Committees activities,success stories lessons learnt, etc</t>
  </si>
  <si>
    <t>Compedium on State and LGA Committees activities,success stories lessons learnt, etc produced.</t>
  </si>
  <si>
    <t>Hosting of annual compedium on food and nutrition interventions on PBC website - Administrative</t>
  </si>
  <si>
    <t>i. Dissemination of the State Policy on Food and Nutrition document</t>
  </si>
  <si>
    <t>No. of State Food and Nutrtion Policy produced</t>
  </si>
  <si>
    <t>i. Print &amp; Disseminate 100 copies of  State Policy of Food &amp; Nutrition - 
@2,000 x 100= N200,000.00</t>
  </si>
  <si>
    <t>Additional copies of the document to be printed
PBC to fund the dissemination</t>
  </si>
  <si>
    <t xml:space="preserve">ii. Printing and dissemination of Kaduna State Multisectoral Strategic Plan of Action for Food and Nutrition (KDMSPAN) </t>
  </si>
  <si>
    <t>No. of KDMSPAN document produced</t>
  </si>
  <si>
    <t xml:space="preserve">Printing of 100 copies of Kaduna State Multisectoral Strategic Plan of Action for Food and Nutrition (KDMSPAN) @2,000 x 100= N200,000.00
- Hosting of Kaduna State Multisectoral Strategic Plan of Action for Food and Nutrition (KDMSPAN) at PBC website - Administartive
</t>
  </si>
  <si>
    <t>Support the adoption of State policy/plan on anemia reduction in adolescent girls/women and school age children</t>
  </si>
  <si>
    <t xml:space="preserve">Support the development of plan/strategies to eliminate introduction of water and fluids to support exclusive breastfeeding practices and commemoration of world Breastfeeding week (including 6 CFCI communities in Lere and Igabi) </t>
  </si>
  <si>
    <t>Support the development and implementation of budgeted plan to improve dietry diversity including in CFCI communities in Lere and Igabi</t>
  </si>
  <si>
    <t>2021 AGRICULTURE ANNUAL OPERATIONAL PLAN FOR NUTRITION</t>
  </si>
  <si>
    <t>AGRICULTURE ANNUAL OPERATIONAL PLAN FOR NUTRITION</t>
  </si>
  <si>
    <t>CODE</t>
  </si>
  <si>
    <t>I. Purchase .Small ruminant animals  for 40 women group (Rabbits male&amp;female)
ii. purchase 40 No.Starter packs</t>
  </si>
  <si>
    <t>DD Live Stock/MOA</t>
  </si>
  <si>
    <t>Male and Female Rabbits  at 6,000 x40x2=480,000
40  No.feeding tray at 2500x40=100,000
N0.Water tray at 1500x40=60,000
supplementary feeds concentrates and multi vitamins at 15000 x40=600,000
Dewoming drugs and other essential drugs at 25,000
supplementary feeds concentrates and multi vitamins at 15000 x40=60,000
Logistics at 5000x20=100,000</t>
  </si>
  <si>
    <t>DPM&amp;E/MOA</t>
  </si>
  <si>
    <t>Monitoring
DTA @6000x4x2x20 CDx3
Fueling @ 20,000 x3days</t>
  </si>
  <si>
    <t>Purchase of 10,000 No.Jumbo fish for 20 women groups</t>
  </si>
  <si>
    <t>DD Fisheries/MOA</t>
  </si>
  <si>
    <t>10000 N0. of jumbo at 60/0ne=600,000.00
5 bags of 2mm at 13,000/one=65,000
5bags of 3mm at 13000=65,000
5bags of 4mm at 13,000/one=65,000
5 bags of 6-9mm at 13,000/bag=65,000
260,000x20=5,200,000
MEDICATION
4 N0 Aqua sterilizer at 2000/one=8,000x20=160,000
4 N0 Aqua syringe at  2000/one=8,000x20=160,000
4 N0.Aqua plus at 2000/one=8,000x20=160,000
CONTAINERS
20 Containesr at 30,000/one=600,000
DRYING EQUIPMENT
20 N0.fish smoking equipment at 100,000/one=20x100,00=2,000,000</t>
  </si>
  <si>
    <t>KADENAP</t>
  </si>
  <si>
    <t>Women of child bearing age, to empower and improve their nutritional status</t>
  </si>
  <si>
    <t>KDMSPAN CODE</t>
  </si>
  <si>
    <t xml:space="preserve">Conduct 4 days meeting with 25 stakeholders to adapt the national policy on BFI in the state </t>
  </si>
  <si>
    <t> Kaduna state BFI policy adapted and approved</t>
  </si>
  <si>
    <t> *</t>
  </si>
  <si>
    <t>Tea break=1500*27=40,500
Lunch =2500*27=140,400
Hall=10000*4 days=400,000
Accommodation=9000*27=243,000
Stationery=500*25=12,500
Transport Allowance=3000*25=75,000
DSA for resource persons=30,000*2=60,000
DSA for HW =3900*25=97,500</t>
  </si>
  <si>
    <t> 1,068,500</t>
  </si>
  <si>
    <t>Nutrition Desk Officer MOH</t>
  </si>
  <si>
    <t>Assess BFI status across public PHC and secondary health facilities in the state</t>
  </si>
  <si>
    <t> Number of health facilities assessment/status on BFI conducted</t>
  </si>
  <si>
    <t>* </t>
  </si>
  <si>
    <t> Transport Allowance=3000*15=45000
Printing of tools= 100,000
DSA for resource persons=30,000*15=450,000</t>
  </si>
  <si>
    <t> 595,000</t>
  </si>
  <si>
    <t>Organize 2 days orientation workshop for medical directors /facility in charges on baby friendly initiative implementation</t>
  </si>
  <si>
    <t> Number of health workers sensitized on baby friendly initiative</t>
  </si>
  <si>
    <t>Tea break=1500*287*2 days=861,000
Lunch=2500*287*2days=1,435,000
Hall hire=100,000*2 days=200,000
Accommodation=9000*287*2days=5,166,000
Stationeries=500*287=143,000
DSA for participants=3900*287=1,119,000
DSA for MTs and resource person=30,000*2 persons *2 days=120,000
Facilitation fee=20,000*2 persons *2 days=80,000</t>
  </si>
  <si>
    <t> 9,124,300</t>
  </si>
  <si>
    <t>Nutrition Desk officer SMOH</t>
  </si>
  <si>
    <t> 2.1.8 KDMSPAN</t>
  </si>
  <si>
    <t> a) Mobilize stakeholders to conduct community sensitization on the importance of exclusive breastfeeding(EBF)  during 2021 world breastfeeding week</t>
  </si>
  <si>
    <t> Number of community sensitizations  conducted on EBF</t>
  </si>
  <si>
    <t>SMOH nutrition desk officer</t>
  </si>
  <si>
    <t>b) Collaborate with RUWASA and  Min. of Edu to conduct quarterly hand washing promotion at primary schools and community level</t>
  </si>
  <si>
    <t xml:space="preserve"> Number of schools and communities hand washing promotion conducted </t>
  </si>
  <si>
    <t> Refreshment= 300*150=45,000 beneficiaries*4 quarters*6 schools /communities=1,080,000
DSA for Facilitators=30,000*24 persons=720,000</t>
  </si>
  <si>
    <t>SMOH &amp; RUWASA nutrition desk officers</t>
  </si>
  <si>
    <t xml:space="preserve">c) Conduct 4 days meeting with 28 stakeholders to adapt the national   strategy for the implementation of the national regulations on the marketing of infant and young children, food and other designated products / international code of marketing of breast milk substitutes </t>
  </si>
  <si>
    <t>Kaduna state 5 years strategy for the regulations on the marketing of infant and young children, food and other designated products / international code of marketing of breast milk substitutes</t>
  </si>
  <si>
    <t>*</t>
  </si>
  <si>
    <t>Tea break=1500*30=45,000
Lunch =2500*30=156,000
Hall=10000*4=400,000
Accommodation=9000*30=270,000
Stationery=500*28=14,000
Transport Allowance=3000*28=84,000
DSA for resource persons=30,000*2 persons*4 days=240,000
DSA for HW =3900*28=109,200</t>
  </si>
  <si>
    <t>4.6.3.a health sector 2021 AOP</t>
  </si>
  <si>
    <t xml:space="preserve">Conduct behavioral change communication activities on continuous breastfeeding and appropriate complementary feeding practices from 6 months </t>
  </si>
  <si>
    <t>Sensitize Caregivers, community, and general populace  through media and communication</t>
  </si>
  <si>
    <t>10,000 per slot * 50{ radio}=500,000
15,000 per slot  *20{TV} =300,000</t>
  </si>
  <si>
    <t>SMOH Nutrition desk officer</t>
  </si>
  <si>
    <t>1. Participants 20+2 resource persons
i. Tea break 1200*22*3*1=79200
ii. Lunch 2500*22*3*1=165000
iii. Transport 3000*20=60000
iv. Honorarium 20000*2*3=120000
v. stationeries 700*22=50400
vi. Hall 70,000
2. Participants 60(20 in each zone), resource persons 6(2 in each zone)
i. Tea  break 1200*66*2=158400
ii. Lunch 2500*66*2=330000
iii. Transport 3000*66*2=396000
iv. Stationary 700*66=46200
3. Refresher Training
i.  Lunch 2500*66=165000
ii. Transport 3000*66=198000
iii. Hall 150,000</t>
  </si>
  <si>
    <t>Capacity Building Training on Mainstreaming Nutritional Supplements in Emergency plan and response for Stakeholders in the State</t>
  </si>
  <si>
    <t>80% of Stakeholders have become informed on the importance of including nutritional supplements on food  intervention</t>
  </si>
  <si>
    <t xml:space="preserve">1. Participants 50+2 resource persons
i. Tea break 1200*52*2=124,800.00
ii. Lunch 2500*52*2=260,000
iii. Transport 3000*52*2=312,000.
iv. Facilitator fee 20000*2*2*1=80,000
v. Public adress system 
50000*3=150,000
vi. Fueling 20,000*3=60,000
vii. Photograph and Video 30000*3=90,000
viii. Documentation 15000*3=45000
ix. Hall 150000*2=300000
</t>
  </si>
  <si>
    <t>1.6.1</t>
  </si>
  <si>
    <t xml:space="preserve">MoE budget </t>
  </si>
  <si>
    <t xml:space="preserve">i. DTA for 9 officers @ N8,000 x 5 days                                                         ii. Fuelling @ N10,000 x 5 x 3
</t>
  </si>
  <si>
    <t>1. Number of M&amp;E staff drawn from relevant MDAs (SUBEB, KADA, MoA, KADENAP) 
2. Number of Schools awarded</t>
  </si>
  <si>
    <t xml:space="preserve">Build capacity on Food handling and Hygiene practices for Mother and Care-givers in Early Child Care Development Centres (ECCD)                                         1. Conduct ToT to 46 LGA Master trainers  on ECCD at State  level.                                             2. Print Nutrition promotion &amp; key messages and disseminate to the Schools.                                                   </t>
  </si>
  <si>
    <t>i. A 2-day training to 46 master trainers (Teachers) of ECCD (2 master trainers per LGA x 23 LGAs)                                                                                                                                                                                 ii. Step down training to take place in 4th Quarter                              iii. Activity would be conducted with SUBEB and SPHCB, MoH (to facilitate the training)</t>
  </si>
  <si>
    <t xml:space="preserve">3. Step Down the Training to Mothers and Caregivers on Health and Nutrition at each LGA
</t>
  </si>
  <si>
    <t>1. Number of Mothers and Caregivers counselled/sensitized</t>
  </si>
  <si>
    <t>Snacks, Training materials for demonstration, Transportation and facilitation fee</t>
  </si>
  <si>
    <t>SEMA</t>
  </si>
  <si>
    <t>Ministry of Education</t>
  </si>
  <si>
    <t>Ministry of Health</t>
  </si>
  <si>
    <t>Ministry of Agriculture</t>
  </si>
  <si>
    <t>Planning and Budget Commission</t>
  </si>
  <si>
    <t>Rural Water Supply and Sanitation Agency (RUWASSA)</t>
  </si>
  <si>
    <t>Ministry of Human Services and Social Develeopment (HSSD)</t>
  </si>
  <si>
    <t>Kaduna Agricultural Development Agency (KADA)</t>
  </si>
  <si>
    <t>Kaduna State Primary Health Care Board (SPHCB)</t>
  </si>
  <si>
    <t>Sub-total</t>
  </si>
  <si>
    <t>Administrative
ii. Develop Advocacy Plan for  MDAs/LGAs for creation Budget
Line and ensure release of fund on Food &amp;Nutrition - Accomodation for
for 44 persons @ N9,000 x 2 nights = N792,000.00- Tea Break @N 1,500
x 2 x 53 ppl x 1day= N159,000.00
- Lunch@ N3,000 x 53ppl x 1day=
N159,000.00
- Hall hire @N100,000
- Bottle Water @N200 x 2 x 53ppl x
1day= N 21,200.00
- Projector &amp; Screen@ 10,000 =10,000.00
- PA Sys @ N10,000 x4 = N10,000.00
- Meeting files @N250 x 53ppl=
N13,250.00
- Transportation @6,000 x 44 ppl =
N264,000.00
Sub Total=N736,450 (Once off)
iii. Advocacy visit to Governor, Legistlature</t>
  </si>
  <si>
    <t>No. of advocacy visit conducted
No. of MDAs with budget
line on food &amp; Nutrition
No. of LGAs with budget
line on food &amp; Nutrition</t>
  </si>
  <si>
    <t>No. of review meetings organised
No. of SCFN members that participated in review meetings</t>
  </si>
  <si>
    <t xml:space="preserve">No. of Policy makers reached
at all levels for resource
mobilization for food and
nutrition activities.
No. of advocacy visits
conducted with reports produced
No. of MDAs with increased
nutrition investment
</t>
  </si>
  <si>
    <t>Administrative 
ii. Two day training for 53 participants (in Zaria)
- Facillilators @
N20,000 x 2 x 2 days
= N80,000.00
- Accomodation @ N9,000 x 3 nights x 45 participants = N1,215,000.00
- Tea Break @N 1,200 x 2 x 53 ppl x 2 days= N254,400
- Lunch@ N2,500 x 53 ppl x 2 day=
N265,000
- Hall hire @ N200,000,
- Bottle Water @ N200 x 2 x 53ppl x 2days= N42,400
- Projector &amp; Screen @10,000
- PA Sys @ N10,000
- W/Shop Materials @N700 x 53ppl=
N37,100.00
- Photo copy W/Shop Material @ N250 x 53ppl =N13,250.00
- Report Writing @10,000
- DSA @ 5,700 x 3 x 45 ppl = N769,500.00
- Transportation @ 6,000 x 45 ppl =N270,000</t>
  </si>
  <si>
    <t>No. of MDAs with Budget
tracking tool completed and
applied lessons learnt
No. of LGAs with Budget
tracking tool completed and
applied lessons learnt</t>
  </si>
  <si>
    <t>No. of meetings held at State Council on Nutrition and reports produced
No. of
meetings
attended at
National level</t>
  </si>
  <si>
    <t>Number of officers trained on resource mobilisationnand allocation
Number of MDAs and LGAs with increased resources for nutrition activities</t>
  </si>
  <si>
    <t>No. of monitoring visits
conducted and report produced
No. of evaluation studies conducted</t>
  </si>
  <si>
    <t>Budget to be provided</t>
  </si>
  <si>
    <t>i. Planning Meeting
- Refreshment @ N1,500 x 15 = N22,500
ii. Two dayTraining Workshop for 53 participants (in Zaria)
Accomodation @N9,000 x 3 nights x 45 participants = N1,215,000.00
Tea Break @N 1,200 x 2 x 53 ppl x 2day=N127,200
Lunch@ N2,500 x 53ppl x 2day= N265,000,
Hall hire @ N100,000 x 2 =N200,000.00,
Bottle Water @ N200 x 2 x 53ppl x 2day=N42,400
Projector &amp; Screen @10,000 x 2 =N20,000.00
PA Sys @ N10,000 x 2 = N20,000.00
W/Shop Materials @ N700 x 53ppl=N37,100
Photo copy W/Shop Material @ N250 x 53ppl =N13,250
Report Writing @ 10,000 =N10,000
DSA @ 5,700 x 3nights x 45 ppl =N769,500</t>
  </si>
  <si>
    <t>* No.
of women
cooperative groups
formed in 23 LGAs
* No.
of cooperative
groups/individuals
that received grants
and/or revolving loan</t>
  </si>
  <si>
    <t>Lump sum of N1,500,000.00</t>
  </si>
  <si>
    <t>Total Budget (in NGN)</t>
  </si>
  <si>
    <t xml:space="preserve">TIME FRAME                                                                                                                                                                                                                     </t>
  </si>
  <si>
    <t> 5.1.14</t>
  </si>
  <si>
    <t>Monthly performance-based pay for 16 community mobilizers and 16 OiCs. From poorly performing facilities</t>
  </si>
  <si>
    <t>% increase in attendance and access to Ante Natal services</t>
  </si>
  <si>
    <t> x</t>
  </si>
  <si>
    <t xml:space="preserve">X  </t>
  </si>
  <si>
    <t> X</t>
  </si>
  <si>
    <t> ANRiN</t>
  </si>
  <si>
    <t> 2.1.4</t>
  </si>
  <si>
    <t>Conduct 5 days bi-annual Maternal, Newborn and Child Health MNCH) Week (Microplan devt, Planning Meetings, Orienations,  monitoring &amp; supervisions, trainings, procure commodities and publicity)</t>
  </si>
  <si>
    <t> Government/Partners</t>
  </si>
  <si>
    <t> SNO</t>
  </si>
  <si>
    <t> 2.1.5</t>
  </si>
  <si>
    <t>SNO</t>
  </si>
  <si>
    <t> 2.1.8</t>
  </si>
  <si>
    <t>Commemorate World Breastfeeding Week,  Symposium for 100 students and 20 state team members</t>
  </si>
  <si>
    <t>Community sensitization</t>
  </si>
  <si>
    <t>• Refreshment @ 1000x320</t>
  </si>
  <si>
    <t> Govt/Partners</t>
  </si>
  <si>
    <t>2.1.9</t>
  </si>
  <si>
    <t xml:space="preserve">Conduct training a 3 days refresher training  for 26 HCWs by 3 facilitators on promotion of use of Micronutrient Powders, IYCF and CMAM </t>
  </si>
  <si>
    <t> 2.1.10</t>
  </si>
  <si>
    <t> Government</t>
  </si>
  <si>
    <t>2.1.11</t>
  </si>
  <si>
    <t>Procure and distribute food demonstration equipments, ingredients and fuels to 48 PHCs</t>
  </si>
  <si>
    <t> 2.1.12</t>
  </si>
  <si>
    <t>Conduct 6days training newly developed MIYCN counseling guideline &amp; minimum package of nutrition services at PHCs for 126 HCW by 8 facilitators</t>
  </si>
  <si>
    <t> 2.1.15</t>
  </si>
  <si>
    <t>Linked to 2.1.1</t>
  </si>
  <si>
    <t>Activity by MoE</t>
  </si>
  <si>
    <t>2.2.1</t>
  </si>
  <si>
    <t xml:space="preserve">Conduct one day annual orientation meeting with 207 traditional, religious  and quarterly review meeting with 230 traditional,religious and opinion leaders  by 9 facilitators on nutritional care of the vulnerable group. </t>
  </si>
  <si>
    <t>Govt/UNICEF</t>
  </si>
  <si>
    <t> 3.1.1</t>
  </si>
  <si>
    <t>No. of Monitoring Visits to sites conducted</t>
  </si>
  <si>
    <t>3.1.7</t>
  </si>
  <si>
    <t>Government/ANRiN</t>
  </si>
  <si>
    <t>3.1.12</t>
  </si>
  <si>
    <t>Scale up CMAM servcices to 4 LGAs</t>
  </si>
  <si>
    <t>Govt/Partners</t>
  </si>
  <si>
    <t xml:space="preserve">Conduct training for 60 health care workers for 5 days by 8 facilitators  Scale-Up stabilization centers from 17 SHFs to 4 additional SHFs for the treatment of CMAM cases with complications in 2021 </t>
  </si>
  <si>
    <t>Govt</t>
  </si>
  <si>
    <t>6.2.2</t>
  </si>
  <si>
    <t xml:space="preserve">Conduct 5 days survey to map out the whole state in identifying local source of nutrition food for pregnant women and children (92 enumirators (4 persons per LGA) and 23 suoervisors)  </t>
  </si>
  <si>
    <t>No.of studies conducted</t>
  </si>
  <si>
    <t>Govt.</t>
  </si>
  <si>
    <t>Liaise with KADENAP</t>
  </si>
  <si>
    <t>2.1.4</t>
  </si>
  <si>
    <t>Print IEC Materials</t>
  </si>
  <si>
    <t>• Printing of Counseling Flipcahrt@2500x48</t>
  </si>
  <si>
    <t>2.1.12</t>
  </si>
  <si>
    <t>RollL-out CIYCF to additional 5 LGAs by condcuting training of 185 (37 per LGA) Health Care Providers for 6 days, and 3 days training for 250 CVs and procure seating furniture</t>
  </si>
  <si>
    <t>3.1.3</t>
  </si>
  <si>
    <t>• RUTF @ 21450X45000</t>
  </si>
  <si>
    <t>Conduct a  2 days training to 46 master trainers  (2 per LGA x 23 LGA, 2 facilitators, 4 resource persons) and 1 day Step down training to 501 caregivers on Early Child Care Development (Total no.of PEI (Caregivers) 501) @ LGA level by 45 MTs</t>
  </si>
  <si>
    <t xml:space="preserve">Activity in MoE </t>
  </si>
  <si>
    <t>3.1.1</t>
  </si>
  <si>
    <t>Conduct quarterly supervision to health facilities in the 23 LGAby 3 supervisors to track progress and emerging challenges on growth monitoring.</t>
  </si>
  <si>
    <t>• Transport@1000x23x3x4</t>
  </si>
  <si>
    <t>3.1.8</t>
  </si>
  <si>
    <t>Conduct 1 Day  refresher training for 26  Health promoters on IYCF CMAM in emergency and special circumstances by 3 facilitators</t>
  </si>
  <si>
    <t>Liaise with SEMA</t>
  </si>
  <si>
    <t>Conduct 5 days quarterly supervision &amp; monitoring to HFs and Support Groups meetings on IYCF in 6 LGAs by 3 monitors</t>
  </si>
  <si>
    <t xml:space="preserve">Procurement of office equipments for Nutrion unit </t>
  </si>
  <si>
    <t>Office Maintainance</t>
  </si>
  <si>
    <t>procure and distribute Fe, Folic Acid and Fansidar</t>
  </si>
  <si>
    <t>Reactivate/Establish Under Five U-5 Nutrition clinic (food demonstrations, GMP. Hand washing , Nutrition counselling) in 255 PHCs in 23 LGAs. (Procurement of cooking utensils, food stuffs, )</t>
  </si>
  <si>
    <t>• Transport@3000x29
•Accomodation@10000x19x4
•Teabreak @ 500x29x3x2
•Lunch@1000x26x3
•Stationery@500x26
•Manual@500x26
• DTA@5700x26x4
• Honorarium@ 10000x3x3</t>
  </si>
  <si>
    <t xml:space="preserve">• Equipments@50000x32
• Ingredients@5000x48x12
</t>
  </si>
  <si>
    <t>Training for 115 persons
Breakfast @ 800x115 
Lunch @ 1000 x 115
Hall @ 100,000
DSA @ 12500 (17 far LGAs)
DSA @ 6000 (6 metropolis LGAs)
Transport @ 5000 (17 Far LGAs)
Transport @ 3000 (6 Metropolis)
Printing of data tools @ 500,000</t>
  </si>
  <si>
    <t>• Refreshment @1500x33
• Transport@3000x30
• Honorarium@20000x3</t>
  </si>
  <si>
    <t>• Accomodation@24800x3x12
• Perdiem@15840x3x12
• Transport from hotel to @5000x3x2
•Local Transport@1500x3x10
•Lunch@ 5000x20x2
•Transport to contingous LGAs@5000x10x3</t>
  </si>
  <si>
    <t>• Transport for participants@1500x122
• Perdiem@8000x3x6
• Transport for Facilitators@5000x3x2</t>
  </si>
  <si>
    <t>• Color Printer@87000x1
• Airconditioner@150000x1
• Laptops@360000x13
•Water Dispenser@70000x1
•Office Table@75000x2
•Chair@45000x4
•Plasma TV@80000x1
•Cabinet@150000x2
•Projector@77409x1</t>
  </si>
  <si>
    <t>•Door@100000x1 
• Window@60000x1
• Painting@20000x1
•Workmanship@20000x5
•Branding@100000x1
•Floor tiles@2500x40
•Cement@2800x10
•Sand@3600x3</t>
  </si>
  <si>
    <t>• Iron Tablets @2025000
• Folic Acid@2025000
• Fansidar@5400000
•Transport@56000</t>
  </si>
  <si>
    <t>BUDGET (IN NGN)</t>
  </si>
  <si>
    <t>Sensitization of caregivers especially grandmothers/ mothers-in-law for optimal nutrition</t>
  </si>
  <si>
    <t>No. of dialogues conducted</t>
  </si>
  <si>
    <t>No. of vulnerable groups receiving community nutritional care</t>
  </si>
  <si>
    <t>• Teabreak @1200x216
• Lunch @2500x216
• Transport@3000x207
• Facilitator Fee@20000x9</t>
  </si>
  <si>
    <t>No. of community health influencers, promoters of services (CHIPS) agents trained</t>
  </si>
  <si>
    <t>•Facilitators fees@ 20000x3x7x4
• Sensitization of community members: Refreshment@ 500x100x5x4
• DTA@8000x2x5x4
•Transport@3000x10x4
•Health Workers 3 day training: Teabreak@500x38x3x2x4
•Lunch@800x38x3x4
•Stationery@500x35x4
•Transport@3000x35x3x4
•Setting up&amp;Follow-up: Refreshment@500x31x10x4
•DTA8000x2x10x4
•Car hire@10000x10x4
•Supportive Drugs@500x25000x4
•Stopwatch&amp;thermometers@5000x20x4
•Weighing Scales@15000x5x4
•File Jackets@700x5x4
•12 Storekeepers training:Teabreak@500x14x2x2x4
•Lunch@800x12x2x4
•Stationery@500x12x1x4
•Transport@3000x12x2x4
•2 Day CVs Training:Teabreak@500x104x2x2x4
•Lunch@800x104x2x4
•Stationery@500x100x4
•Transport@3000x100x4</t>
  </si>
  <si>
    <t> 218,401,677.00</t>
  </si>
  <si>
    <t xml:space="preserve">• (Stakeholders) meeting @ #1000 each x30
•  Lunch @ N1000/person for 94 persons at State level training
•Hall hire @ N70000
•Transport for 94 @ N3000 per person x 94
• Lunch @ State supervisors orientation @ N1000 per person x 46
•Hall hire @ N50000
•lunch for 1467@ N500 per person @ Micro development trainning
•refreshment for 1099 persons @N500 per person @ orientation of town announcers meeting
•refreshment for 1168 persons @ orientation of demand creators meeting @ N500 per person
• allowance for Supervisors @ N10000 daily x 6days 
•Allowance for 23 STFs @ N5000 daily x 10 days
•Allowance for 46 monitors @ N5000 daily x 5 days
•refreshement for 20 @ N800 per person x 3 sittings @ eveining review meetings
•Transport for 3 zonal coordinators @ N5000 daily per person  x 5 days
•Transport for 138 LGHA team members  (6 per LGA) @ N2,000/day x 5 days
• Determine@580*89832
• Statpack@1000x1000
•Transportation@20000x23
• Flag Off@200000
• Town Announcement@6000x1212
• Jingles@4780x60
•Small banners@1200x1212
•Big banners@15000x28
•Press Conference@50000x1
•TV discussions@150000x1
• Cottonwool@1000x1600
•Latex Gloves carton@12000x200
•Handwash@200x1600
•Adhesive plaster@200x1000
•Detergent@100x1000
•Paper Towel@300x1000
•Plaster strips@10x1000
•Pregnancy test kits @20x80000
•Iodine@340x1000
•Fersolate@1x7135812
•Folic Acid@1x7135812
•Albendezole@38.40x342519
•Paracetamol@115x21815
</t>
  </si>
  <si>
    <t>• Incentives@ 5000x16x12
•Transport@16x2000x12
• Data @ 1000x16x12</t>
  </si>
  <si>
    <t>• teabreak@500X68X2
• hall@70000x2
• Stationery@500x62
• DTA@8000x62
• Lunch@ 1000x68x2
• Transport@3000x62
• Facxilitator Fee@20000x6</t>
  </si>
  <si>
    <t>• Transportation@3000x126x3
• Hall@70000x6
•lunch@1000x126x6
•Teabreak@1000x126x6x2
•Training materials@500x126
•DTA@8000x126x6
Facilitation Fee@20000x8x6
•Facemask@5500x6
•Sanitizer@1700x6
• Liquid Soap@750x6</t>
  </si>
  <si>
    <t>No. of pregnant women, caregivers and mothers that received MIYCF counseling</t>
  </si>
  <si>
    <t>No. of CVs trained
No. of SAM cases referred from communities to CMAM sites
No. of SAM cases treated/recovered</t>
  </si>
  <si>
    <t>3 supervisors in each LGA transportation 3x23x3000x4=828,000
DTA 8000x3x23= 552,000</t>
  </si>
  <si>
    <t>• Facilitators fee@400000x8x5
•Transport@2000x68
• lunch@800x168x5
•Teabreak@500x68x5
•Stationery@500x10x1x4
•Photocopy of manual@10x390x12x4</t>
  </si>
  <si>
    <t>• DTA for MTs@40000x11x5
• DTA for facilitators 8000x15x11
• Transport for Facilitators @ 600x30x10x2
•Transport for HWs@3000x184x6
•Teabreak@500x200x6x2
•Lunch@800x200x6
•Vehicle hire@5000x2
•Stationery@500x185
•Photocopy @ 10x185x393
• Food Items at 2000x5
•Teabreak for Community Volunteers training@500x54x3x2x5
•Lunch@800x54x3x5
•Stationery@500x100x5
•Photocopy@10x35x250x5
•Mats@3500x90x5
•Training materials@3000x5</t>
  </si>
  <si>
    <t>• Food Demonstration Equipments@50000x255x1
• Food Items and fuel@5000x255x12</t>
  </si>
  <si>
    <t>• Teabreak@1200x52x2
• Lunch@2500x52x2
•Transport@3000x50
•Accomodation@10000x38x3
•DSA@5700x38x3
•Honorarium@10000x2x2
• Refreshment@547x500x2
• Transport@1000x547
• Stationery@700x547</t>
  </si>
  <si>
    <t> Linked to activity 2.1.4 above</t>
  </si>
  <si>
    <r>
      <t xml:space="preserve">Procurement of Ready to use Therapeutic Food (RUTF), F75 , F100, RESOMAL for management of SAM across the110 CMAM OTPs  </t>
    </r>
    <r>
      <rPr>
        <b/>
        <sz val="11"/>
        <rFont val="Cambria"/>
        <family val="1"/>
      </rPr>
      <t>(To be moved to KADSHMA)</t>
    </r>
  </si>
  <si>
    <r>
      <t xml:space="preserve">Kaduna Emergency Nutrition Action Plan </t>
    </r>
    <r>
      <rPr>
        <b/>
        <sz val="11"/>
        <color indexed="8"/>
        <rFont val="Cambria"/>
        <family val="1"/>
      </rPr>
      <t>(KADENAP)</t>
    </r>
  </si>
  <si>
    <t>MDA</t>
  </si>
  <si>
    <t>Education</t>
  </si>
  <si>
    <t>Health</t>
  </si>
  <si>
    <t>Agriculture</t>
  </si>
  <si>
    <t>Governance</t>
  </si>
  <si>
    <t>Public Infrastructure &amp; Works</t>
  </si>
  <si>
    <t>Women Affairs and Social Development</t>
  </si>
  <si>
    <t>Governance (Emergency/Humanitarian)</t>
  </si>
  <si>
    <t>Main Sector</t>
  </si>
  <si>
    <t>% of Total Budget</t>
  </si>
  <si>
    <t>KADUNA STATE 2021 MULTI-SECTOR NUTRITION ANNUAL OPERATIONAL PLAN (AOP) BUDGET</t>
  </si>
  <si>
    <r>
      <t xml:space="preserve">Two Tea Break @N 1,500 x 45ppl x 2days x 2ce = N270,000
Lunch@ N3,500 x 45ppl x 2days = N315,000
Diner on arrival@ N3,000 x 40ppl x  = N120,000
Breakfast on departure @ N2,500 x 40ppl  = N100,000
Hall hire @ N100,000 x 2days  = N200,000.00,
Bottle Water @ N200 x 45ppl x 2days x 3ce = N54,000
Projector &amp; Screen @ N10,000 x 2days  =N20,000.00
PA Sys @ N10,000 x 2days = N20,000.00
Accomodation @N12000 x 40ppl x 3 nights = N1,440,000
10% service charge = N253,900
W/Shop Materials @ N700 x 41ppl=N28,700
Photo copy W/Shop Material @ N250 x 41ppl =N10,250
Report Writing @ 10,000 x 3pple  =N30,000
DSA @ N7,600 x 3nights x 36ppl =N820,800
Resource Facilitator @N10,000 x 2pple x 2days  = N40,000
</t>
    </r>
    <r>
      <rPr>
        <b/>
        <sz val="14"/>
        <rFont val="Calibri"/>
        <family val="2"/>
      </rPr>
      <t xml:space="preserve">Transportation
</t>
    </r>
    <r>
      <rPr>
        <sz val="14"/>
        <rFont val="Calibri"/>
        <family val="2"/>
      </rPr>
      <t xml:space="preserve">Birnin Gwari @ N20 x 200km x 2ce = N8,000
Chikun @ N20 x 115km x 2ce = N4,600
Giwa @ N20 x 50km x 2ce = N2,000
Igabi @ N20 x 70km x 2ce = N2,800
Ikara @ N20 x 175km x 2ce = N7,000
Jaba @ N20 x 230km x 2ce = N9,200
Jema'a @ N20 x 310km x 2ce = N12,400
Kachia @ N20 x 200km x 2ce = N8,000
Kaduna North @ N20 x 85km x 2ce = N3,400
Kaduna South @ N20 x 90km x 2ce = N3,600
Kajuru @ N20 x 130km x 2ce = N5,200
Kaura @ N20 x 300km x 2ce = N12,000
Kauru @ N20 x 100km x 2ce = N4,000
Kubau @ N20 x 80km x 2ce = N3,200
Kudan @ N20 x 30km x 2ce = N1,200
Lere @ N20 x 120km x 2ce = N4,800
Makarfi @ N20 x 70km x 2ce = N2,800
Sabon Gari @ N20 x 10km x 2ce = N400
Sanga @ N20 x 380km x 2ce = N15,200
Soba @ N20 x 30km x 2ce = N1,200
Zango Kataf @ N20 x 240km x 2ce = N9,600
Zaria @ N20 x 5km x 2ce = N200
Other Participants @ N20 x 85km x 14pple x 2ce = N47,600
</t>
    </r>
  </si>
  <si>
    <t xml:space="preserve">Local transport@N3,000 x 16pple = N48,000 x 4 =N192,000
Refreshment lunch @2,500 x 16pple = N40,000 x 4 =N160,000
Total N352,000  </t>
  </si>
  <si>
    <t>Administrative
ii. Planning Meeting
- Refreshment @N1,500 x 15ppl =N22,500.00
iii. Assessment tool has been developed and adapted in 1Q 2019
iv. Conduct Two - day training on Assessment tools for financial investment
Accomodation @ N9,000 x 3 nights x 45 participants = N792,000
Tea Break @N 1,500 x 2days x 53 ppl x 2ce= N318,000
Lunch@ N3,500 x 53ppl x 2days= N371,000,
Hall hire @ N100,000 x 2 days = N200,000
Bottle Water @ N200 x 2 x 53ppl x 2days= N42,400
Projector &amp; Screen @10,000 x 2days = N20,000
PA Sys @ N10,000 x 2days =  N20,000
10% service charge = N176,340
W/Shop Materials @N700 x 53ppl=N37,100
Photo copy W/Shop @250x 53ppl = N13,250
Report Writing @ 10,000 x 2pple  =N20,000
DSA @ N7,600 x 3nights x 45ppl =N1,026,000
Resource Facilitator @N10,000 x 2pple x 2days  = N40,000
Transportation @N20 x 85km x 45pple x 2ce = N153,000</t>
  </si>
  <si>
    <t>Accomodation @N9,000 x 3 nights x 35 participants = N945,000.00
Tea Break @N 1,500 x 2 x 35 ppl x 2day=N210,000
Lunch@ N3,000 x 35ppl x 2day= N210,000,
Hall hire @ N100,000 x 2 =N200,000.00,
Bottle Water @ N200 x 3 x 35ppl x 2day=N42,000
Projector &amp; Screen @10,000 x 2days =N20,000.00
PA Sys @ N10,000 x 2days = N20,000.00
10% service charge = N164,700
W/Shop Materials @ N700 x 35ppl=N24,500
Photo copy W/Shop Material @ N250 x 35ppl =N8,750
Report Writing @ 10,000 x 2pple  =N20,000
DSA @ N11,400 x 3nights x 30 ppl =N1,026,000
Transportation @ 85km x N20 x 30pple x 2 = N102,000
Resource Facilitator @N10,000 x 2pple x 2days = N40,000</t>
  </si>
  <si>
    <t>Tea Break @N 1,500 x 35 ppl = N52,500
Second Tea Break @ N2000 x 35pple = N70, 000
Lunch@ N3,500 x 35ppl = N122,500,
Hall hire @ N100,000  =N100,000.00,
Bottle Water @ N200 x 35ppl x 2=N14,000
Projector &amp; Screen @ N10,000  =N10,000.00
PA Sys @ N10,000  = N10,000.00
10% service charge = N37,900
W/Shop Materials @ N700 x 35ppl=N24,500
Photo copy W/Shop Material @ N250 x 35ppl =N8,750
Report Writing @ 10,000 x 2pple  =N20,000
Transportation @ N5000 x 30pple  = N150,000
Resource Facilitator @N10,000 x 3pple  = N30,000</t>
  </si>
  <si>
    <t>Two Tea Break @N 1,500 x 27 ppl x 2days x 2ce = N162,000
Lunch@ N3,500 x 27ppl x 2days = N189,000,
Hall hire @ N100,000 x 2days  = N200,000.00,
Bottle Water @ N200 x 27ppl x 2days x 3ce = N32,400
Projector &amp; Screen @ N10,000 x 2days  =N20,000.00
PA Sys @ N10,000 x 2days = N20,000.00
Accomodation @N12000 x 23ppl x 3 nights = N828,000
10% service charge = N154,140
W/Shop Materials @ N700 x 27ppl=N18,900
Photo copy W/Shop Material @ N250 x 27ppl =N6,750
Report Writing @ 10,000 x 2pple  =N20,000
DSA @ N11,400 x 3nights x 23 ppl =N786,600
Transportation @ N20 x 85km x 23pple x 2ce  = N150,000
Resource Facilitator @N10,000 x 3pple x 2days  = N60,000</t>
  </si>
  <si>
    <t>Tea Break @N 600 x 220 ppl = N132,000
Lunch@ N1,200 x 220ppl = N264,000,
Transportation to Lere @ N7333 x 6pple  = N43,998
Transportation to Igabi @ N3000 x 6pple  = N18,000
Transportation @ N1000 x 204pple  = N204,000
DSA for Facilitator @N30,000 x 12pple  = N360,000</t>
  </si>
  <si>
    <r>
      <rPr>
        <sz val="12"/>
        <color indexed="10"/>
        <rFont val="Calibri"/>
        <family val="2"/>
      </rPr>
      <t>1.1.6</t>
    </r>
    <r>
      <rPr>
        <sz val="12"/>
        <rFont val="Calibri"/>
        <family val="2"/>
      </rPr>
      <t xml:space="preserve"> 1.1.9</t>
    </r>
  </si>
  <si>
    <t>AGRA</t>
  </si>
  <si>
    <t>1.1.11</t>
  </si>
  <si>
    <t>No. of Jumbo fish purchased.</t>
  </si>
  <si>
    <r>
      <rPr>
        <sz val="11"/>
        <color indexed="8"/>
        <rFont val="Times New Roman"/>
        <family val="1"/>
      </rPr>
      <t>1. Procure smoking kilns for x number clusters</t>
    </r>
    <r>
      <rPr>
        <sz val="8"/>
        <color indexed="8"/>
        <rFont val="Times New Roman"/>
        <family val="1"/>
      </rPr>
      <t xml:space="preserve">
</t>
    </r>
  </si>
  <si>
    <t>No. smoking klins procured</t>
  </si>
  <si>
    <r>
      <t>1</t>
    </r>
    <r>
      <rPr>
        <sz val="11"/>
        <rFont val="Times New Roman"/>
        <family val="1"/>
      </rPr>
      <t>. Smokimg Kilns 
Kilns@350000x6</t>
    </r>
    <r>
      <rPr>
        <sz val="8"/>
        <rFont val="Times New Roman"/>
        <family val="1"/>
      </rPr>
      <t xml:space="preserve">
</t>
    </r>
  </si>
  <si>
    <r>
      <t xml:space="preserve">
</t>
    </r>
    <r>
      <rPr>
        <sz val="11"/>
        <color indexed="8"/>
        <rFont val="Times New Roman"/>
        <family val="1"/>
      </rPr>
      <t>2. Distribute x number kiln to x number clusters</t>
    </r>
    <r>
      <rPr>
        <sz val="8"/>
        <color indexed="8"/>
        <rFont val="Times New Roman"/>
        <family val="1"/>
      </rPr>
      <t xml:space="preserve">
</t>
    </r>
  </si>
  <si>
    <t xml:space="preserve">No.  klins distributed to x number clusters </t>
  </si>
  <si>
    <r>
      <t xml:space="preserve">
2</t>
    </r>
    <r>
      <rPr>
        <sz val="11"/>
        <color indexed="8"/>
        <rFont val="Times New Roman"/>
        <family val="1"/>
      </rPr>
      <t xml:space="preserve">. Distribution of Kilns 
Fuel @15000x5
</t>
    </r>
  </si>
  <si>
    <r>
      <t xml:space="preserve">
</t>
    </r>
    <r>
      <rPr>
        <sz val="11"/>
        <color indexed="8"/>
        <rFont val="Times New Roman"/>
        <family val="1"/>
      </rPr>
      <t>3.Training on Smoking Kilns</t>
    </r>
  </si>
  <si>
    <t xml:space="preserve"> No. Treained on smoking kilns</t>
  </si>
  <si>
    <r>
      <t xml:space="preserve">
3. </t>
    </r>
    <r>
      <rPr>
        <sz val="11"/>
        <color indexed="8"/>
        <rFont val="Times New Roman"/>
        <family val="1"/>
      </rPr>
      <t>Training on smoking Kilns
Refreshment @2000x90
Facilitator Transport 3000x2x10
Fuel@15000x10
Demonstration Materials
Fish@5000x10
Species@1000x10
Briquette@2400x10</t>
    </r>
  </si>
  <si>
    <t>1.2.8</t>
  </si>
  <si>
    <t>1. Conduct advocacy visit</t>
  </si>
  <si>
    <t>Advocacy visit conduted</t>
  </si>
  <si>
    <t>DD Produce</t>
  </si>
  <si>
    <r>
      <t xml:space="preserve">1. </t>
    </r>
    <r>
      <rPr>
        <sz val="11"/>
        <color indexed="8"/>
        <rFont val="Times New Roman"/>
        <family val="1"/>
      </rPr>
      <t xml:space="preserve">Advocacy visit to agro base manufacturing companies
 Within the State
Fueling @15000
DSA@3000x5
Driver@2000
</t>
    </r>
    <r>
      <rPr>
        <sz val="8"/>
        <color indexed="8"/>
        <rFont val="Times New Roman"/>
        <family val="1"/>
      </rPr>
      <t xml:space="preserve">
</t>
    </r>
  </si>
  <si>
    <t>New Activities</t>
  </si>
  <si>
    <t>Total number of finalised activities</t>
  </si>
  <si>
    <t>Activities to be removed</t>
  </si>
  <si>
    <t>Joint activities with KADA</t>
  </si>
  <si>
    <t>How many are funded by partners</t>
  </si>
  <si>
    <t>How many are solely funded by MDAs</t>
  </si>
  <si>
    <t>Total Cost</t>
  </si>
  <si>
    <t xml:space="preserve">  ANRiN </t>
  </si>
  <si>
    <t>2.1.8</t>
  </si>
  <si>
    <t xml:space="preserve">SMOH and  ANRIN Project/ Save the children,Lafiya project,BMGF </t>
  </si>
  <si>
    <t xml:space="preserve">SMOH and  ANRIN Project/ Save the children,Lafiya project,BMGF SMOH and  ANRIN Project/ Save the children,Lafiya project,BMGF </t>
  </si>
  <si>
    <t> Transport Allowance= 3000*6=18,000
Refreshment= 1000*3* 150=450,000
DSA for Facilitators=30,000*6=180,000</t>
  </si>
  <si>
    <t> 648,000</t>
  </si>
  <si>
    <t>SMOH, RUWASA,ANRIN project, save the children BMGF,Lafiya Project and UNICEF</t>
  </si>
  <si>
    <t>SMOH, ANRIN project, save the children, BMGF,Lafiya project and UNICEF</t>
  </si>
  <si>
    <t>SMOH, ANRIN project, save the children, Lafiya Project, BMGF and UNICEF</t>
  </si>
  <si>
    <t>Provide incentives to pregnant women,mothers and other caregivers  in 30 SHFs to motivate utilization of health activities</t>
  </si>
  <si>
    <t>No. of pregnant women, caregivers and mothers that received incentives in 30 SHFs</t>
  </si>
  <si>
    <t>Incentives ( Sanitary pad,Hypo and diapers= 30*1500*200= 9,000,000            Transport for 30 nutrition officer= 3000*30=90,000</t>
  </si>
  <si>
    <t>SMOH,ANRiN, Save the children,BMGF, lafiya project</t>
  </si>
  <si>
    <t>Revitalization of baby friendly hospital initiative in all SHC facilities</t>
  </si>
  <si>
    <t>Conduct 5 days training on youth friendly services for 30 SHFs service providers by 2 facilitators</t>
  </si>
  <si>
    <t>Facilitators Transport =3000*2*2=12,000                                          Facilitators DSA= 30,000*2*5=300,000               Refeshments(tea break and lunch= 3500*32*5= 560,000                                               participants transport= 3000*30=  90,000                                                  Hall hire=70,000*5=500,000 stationaries=500*30=15000                   Facemasks=5500*6=33,000                                   sanitizer=1500*32=48,000</t>
  </si>
  <si>
    <t>SMOH,ANRiN, BMGF,Lafiya Project and Save the children</t>
  </si>
  <si>
    <t>Conduct activities to support brestfeeding from 0 month to 12months for HIV exposed infants</t>
  </si>
  <si>
    <t>No. of HIV exposed infants EBF from 0 month</t>
  </si>
  <si>
    <t>Facilitators Transport =3000*2*9= 54000                                      Facilitators DSA= 30,000*9*2=540,000               Refeshments(tea break and lunch= 1500*239=   358,500                                             participants transport= 2000*230=460,000</t>
  </si>
  <si>
    <t>SMOH, ANRiN project, save the children</t>
  </si>
  <si>
    <t>Establish 30 Nutrition corners at SHCs in the state</t>
  </si>
  <si>
    <t>Procure and distribute food demonstration equipment(cooking utensils and foodstuff), ingredients and fuels to 29 SHCs and 1 tertiary health facility in the state</t>
  </si>
  <si>
    <t>Equipments@50,000*30=
Ingredients@5000*48*12                      transportation of equipments= 20,000*30= 600,000</t>
  </si>
  <si>
    <t>SMOH, ANRiN Lafiya project,BMGF, save the children and UNICEF</t>
  </si>
  <si>
    <t>1.1.1</t>
  </si>
  <si>
    <r>
      <t xml:space="preserve">1. </t>
    </r>
    <r>
      <rPr>
        <sz val="11"/>
        <color indexed="8"/>
        <rFont val="Times New Roman"/>
        <family val="1"/>
      </rPr>
      <t xml:space="preserve">Generate data base of farmers cooperatives/ clustering
</t>
    </r>
  </si>
  <si>
    <t>Number of farmers cooperative</t>
  </si>
  <si>
    <t>Staff Time</t>
  </si>
  <si>
    <t>DD M&amp;E</t>
  </si>
  <si>
    <r>
      <t xml:space="preserve">
2. </t>
    </r>
    <r>
      <rPr>
        <sz val="11"/>
        <color indexed="8"/>
        <rFont val="Times New Roman"/>
        <family val="1"/>
      </rPr>
      <t>Conduct one day Planning meeting</t>
    </r>
    <r>
      <rPr>
        <sz val="8"/>
        <color indexed="8"/>
        <rFont val="Times New Roman"/>
        <family val="1"/>
      </rPr>
      <t xml:space="preserve">
</t>
    </r>
  </si>
  <si>
    <t>Number of participants</t>
  </si>
  <si>
    <t>Planning meeting refreshment@2000x6</t>
  </si>
  <si>
    <t>DAS</t>
  </si>
  <si>
    <r>
      <t xml:space="preserve">
3. </t>
    </r>
    <r>
      <rPr>
        <sz val="11"/>
        <color indexed="8"/>
        <rFont val="Times New Roman"/>
        <family val="1"/>
      </rPr>
      <t>Conduct annual Stakeholder meeting (6 cluster)</t>
    </r>
  </si>
  <si>
    <r>
      <t xml:space="preserve">
</t>
    </r>
    <r>
      <rPr>
        <sz val="11"/>
        <color indexed="8"/>
        <rFont val="Times New Roman"/>
        <family val="1"/>
      </rPr>
      <t xml:space="preserve">Annual stakeholder meeting
Lunch @ #2500 x100 persons
Tea break @1200x100
Training Materials @700x 100, Transport @3000x100, Honorarium @20000x3zones
Fueling@ 10,000
</t>
    </r>
  </si>
  <si>
    <r>
      <t xml:space="preserve">Conduct one day TOT on production ,promotion, consumption of vitamin A and micro nutrients rich foods for </t>
    </r>
    <r>
      <rPr>
        <sz val="11"/>
        <color indexed="17"/>
        <rFont val="Calibri"/>
        <family val="2"/>
      </rPr>
      <t>200</t>
    </r>
    <r>
      <rPr>
        <sz val="11"/>
        <color theme="1"/>
        <rFont val="Calibri"/>
        <family val="2"/>
      </rPr>
      <t xml:space="preserve"> extension agent</t>
    </r>
  </si>
  <si>
    <r>
      <t>ToT for extension agent DTA @3,000x</t>
    </r>
    <r>
      <rPr>
        <sz val="11"/>
        <color indexed="17"/>
        <rFont val="Calibri"/>
        <family val="2"/>
      </rPr>
      <t>200</t>
    </r>
    <r>
      <rPr>
        <sz val="11"/>
        <color theme="1"/>
        <rFont val="Calibri"/>
        <family val="2"/>
      </rPr>
      <t xml:space="preserve"> x</t>
    </r>
    <r>
      <rPr>
        <sz val="11"/>
        <color indexed="17"/>
        <rFont val="Calibri"/>
        <family val="2"/>
      </rPr>
      <t xml:space="preserve"> 4</t>
    </r>
    <r>
      <rPr>
        <sz val="11"/>
        <color theme="1"/>
        <rFont val="Calibri"/>
        <family val="2"/>
      </rPr>
      <t xml:space="preserve"> = 2,400,000.00
DTA driver @ 2,000x4X4 = 32,000.00
Fuelling @8000 X 4 =32,000.00
Facilitator fee @20,000x2 X 4 = 160,000.00
Workshop materials @450x200 = 90,000.00</t>
    </r>
  </si>
  <si>
    <t>1.5.4</t>
  </si>
  <si>
    <r>
      <rPr>
        <sz val="11"/>
        <color indexed="8"/>
        <rFont val="Times New Roman"/>
        <family val="1"/>
      </rPr>
      <t>1. Planning meeting</t>
    </r>
    <r>
      <rPr>
        <sz val="8"/>
        <color indexed="8"/>
        <rFont val="Times New Roman"/>
        <family val="1"/>
      </rPr>
      <t xml:space="preserve">
</t>
    </r>
  </si>
  <si>
    <t>No. participants</t>
  </si>
  <si>
    <r>
      <rPr>
        <sz val="11"/>
        <color indexed="8"/>
        <rFont val="Times New Roman"/>
        <family val="1"/>
      </rPr>
      <t>1. Planning meeting
Refreshment@2000x9</t>
    </r>
    <r>
      <rPr>
        <sz val="8"/>
        <color indexed="8"/>
        <rFont val="Times New Roman"/>
        <family val="1"/>
      </rPr>
      <t xml:space="preserve">
</t>
    </r>
  </si>
  <si>
    <r>
      <t xml:space="preserve">
</t>
    </r>
    <r>
      <rPr>
        <sz val="11"/>
        <color indexed="8"/>
        <rFont val="Times New Roman"/>
        <family val="1"/>
      </rPr>
      <t>2. Procure inputs</t>
    </r>
    <r>
      <rPr>
        <sz val="8"/>
        <color indexed="8"/>
        <rFont val="Times New Roman"/>
        <family val="1"/>
      </rPr>
      <t xml:space="preserve">
</t>
    </r>
  </si>
  <si>
    <t>No. of Inputs procured</t>
  </si>
  <si>
    <r>
      <t xml:space="preserve">
</t>
    </r>
    <r>
      <rPr>
        <sz val="11"/>
        <color indexed="8"/>
        <rFont val="Times New Roman"/>
        <family val="1"/>
      </rPr>
      <t xml:space="preserve">2. Inputs
Fertilizer@5500x2x4 zones
Herbicite@1500x4
polythene bags@
Weighing scale@5500x4
Knapsack sprayer@15000x4
Watering can2500x4
Hoe@250x10x4
wheel barow@15,000x12x4
</t>
    </r>
  </si>
  <si>
    <r>
      <t xml:space="preserve">
</t>
    </r>
    <r>
      <rPr>
        <sz val="11"/>
        <color indexed="8"/>
        <rFont val="Times New Roman"/>
        <family val="1"/>
      </rPr>
      <t>3. Procure motorcycles</t>
    </r>
    <r>
      <rPr>
        <sz val="8"/>
        <color indexed="8"/>
        <rFont val="Times New Roman"/>
        <family val="1"/>
      </rPr>
      <t xml:space="preserve">
</t>
    </r>
  </si>
  <si>
    <t>No. of motorcycles procured</t>
  </si>
  <si>
    <r>
      <t xml:space="preserve">
</t>
    </r>
    <r>
      <rPr>
        <sz val="11"/>
        <color indexed="8"/>
        <rFont val="Times New Roman"/>
        <family val="1"/>
      </rPr>
      <t>3. purchese of motor cycle for 20 SMS @350,000x4</t>
    </r>
    <r>
      <rPr>
        <sz val="8"/>
        <color indexed="8"/>
        <rFont val="Times New Roman"/>
        <family val="1"/>
      </rPr>
      <t xml:space="preserve">
</t>
    </r>
  </si>
  <si>
    <r>
      <t xml:space="preserve">
</t>
    </r>
    <r>
      <rPr>
        <sz val="11"/>
        <color indexed="8"/>
        <rFont val="Times New Roman"/>
        <family val="1"/>
      </rPr>
      <t>4. Purchase of protective cloth</t>
    </r>
    <r>
      <rPr>
        <sz val="8"/>
        <color indexed="8"/>
        <rFont val="Times New Roman"/>
        <family val="1"/>
      </rPr>
      <t xml:space="preserve">
</t>
    </r>
  </si>
  <si>
    <t>No. of protective cloth purchased</t>
  </si>
  <si>
    <r>
      <t xml:space="preserve">
</t>
    </r>
    <r>
      <rPr>
        <sz val="11"/>
        <color indexed="8"/>
        <rFont val="Times New Roman"/>
        <family val="1"/>
      </rPr>
      <t xml:space="preserve">4. protective clothing
Rian boot 220 set for 200 EA &amp;20 SMS@ 3000x220
Rain coat 220 set for 200 EA &amp;20 SMS @2500
Protective mask 220 set for EA &amp;SMS @1,500
</t>
    </r>
  </si>
  <si>
    <t>Total number of activities for A.O.P 2021</t>
  </si>
  <si>
    <t>Joint activity with MoA</t>
  </si>
  <si>
    <t>Total number of first quarter activity</t>
  </si>
  <si>
    <t>Total number of second quarter activity</t>
  </si>
  <si>
    <t>Total number of third quarter activity</t>
  </si>
  <si>
    <t>Total number of fourth quarter activity</t>
  </si>
  <si>
    <t>How many are solely MDA funded</t>
  </si>
  <si>
    <t>Total cost</t>
  </si>
  <si>
    <t>PBC is funding this activities</t>
  </si>
  <si>
    <t>Conduct and Sustain advocacy to policy makers (Governor, Hon Commissioners for education, information, Budget, Health, Agriculture, Legislators, SSG, Wife of Governor and LGA Chairmen, Telecom network providers) at all levels for resource mobilization for food and nutrition activities including establishment of school farms &amp; gardens NB: This activity is linked to activity 6.1.9 in result area 6</t>
  </si>
  <si>
    <t>KDSG</t>
  </si>
  <si>
    <t xml:space="preserve">Assement tools have been developed in 2020. the assessment will be conducted in 2021 with funding support from ANRiN </t>
  </si>
  <si>
    <t>Funding from CSSUNN/KDSG</t>
  </si>
  <si>
    <t>Funding fron CS-SUNN</t>
  </si>
  <si>
    <t xml:space="preserve">i. Planning Meeting
- Refreshment @
N1,500 x 15 =N22,500.00
ii. Organize state level Nutrition Partners and MDAs quarterly one - day meeting
- Tea Break @N 1,500 x 2 x 53 ppl x 1day=N159,000
- Lunch@ N3,000 x 53ppl x 1day=
N159,000
- Hall hire (PBC Conference @ zero
cost )
- Bottle Water @ N200 x 2 x 53ppl x
1day= N21,200
- Projector &amp; Screen@ zero cost
- Photo copy W/Shop
Material @ N250 x 53ppl =N13,250
- Report Writing @10,000
- Transportation @6,000 x 44 ppl =N264,000
- Facilitators @20,000 x 1day x 2 ppl
= N40,000
Sub Total=N666,450.00     </t>
  </si>
  <si>
    <t xml:space="preserve">Tea Break @N 1,500 x 35 ppl = N52,500
Second Tea Break @ N2000 x 35pple = N70, 000
Lunch@ N3,500 x 35ppl = N122,500,
Hall hire @ N100,000  =N100,000.00,
Bottle Water @ N200 x 35ppl x 2=N14,000
Projector &amp; Screen @ N10,000  =N10,000.00
PA Sys @ N10,000  = N10,000.00
10% service charge = N37,900
W/Shop Materials @ N700 x 35ppl=N24,500
Photo copy W/Shop Material @ N250 x 35ppl =N8,750
Report Writing @ 10,000 x 2pple  =N20,000
Transportation @ N5000 x 30pple  = N150,000
Resource Facilitator @N10,000 x 3pple  = N30,
Sub Total = N650,150 x 4qtrs
</t>
  </si>
  <si>
    <t xml:space="preserve"> UNICEF </t>
  </si>
  <si>
    <t>MoA, SPHCB, MoE MoLG, MHSSD</t>
  </si>
  <si>
    <t>iii. Facilitate the  Development of 2022 Annual Operation Plan of Kaduna State Multisectoral Strategic Plan of Action for Food and Nutrition (KDMSPAN) by MDAs</t>
  </si>
  <si>
    <t>No of AOP developed</t>
  </si>
  <si>
    <t>iii. Facilitate the  Development of 2022 Annual Operation Plan of Kaduna State Multisectoral Strategic Plan of Action for Food and Nutrition (KDMSPAN) by 23 LGAs</t>
  </si>
  <si>
    <t>Subject to the availability of the policy document from the national for adoption.</t>
  </si>
  <si>
    <t>restructure the activity to be smart by separating it into two activities</t>
  </si>
  <si>
    <r>
      <t> </t>
    </r>
    <r>
      <rPr>
        <sz val="11"/>
        <color indexed="8"/>
        <rFont val="Calibri"/>
        <family val="2"/>
      </rPr>
      <t>1,536,000.00</t>
    </r>
  </si>
  <si>
    <t>SNO SPHCB</t>
  </si>
  <si>
    <t xml:space="preserve">  </t>
  </si>
  <si>
    <r>
      <t> </t>
    </r>
    <r>
      <rPr>
        <sz val="11"/>
        <color indexed="8"/>
        <rFont val="Calibri"/>
        <family val="2"/>
      </rPr>
      <t>No. of pregnant women that receive Iron Folate</t>
    </r>
  </si>
  <si>
    <r>
      <t> </t>
    </r>
    <r>
      <rPr>
        <sz val="11"/>
        <color indexed="8"/>
        <rFont val="Calibri"/>
        <family val="2"/>
      </rPr>
      <t xml:space="preserve">Sustain on-going Vitamin A Supplementation during M N C H W for under 5 children </t>
    </r>
  </si>
  <si>
    <r>
      <t> </t>
    </r>
    <r>
      <rPr>
        <sz val="11"/>
        <color indexed="8"/>
        <rFont val="Calibri"/>
        <family val="2"/>
      </rPr>
      <t>% of eligible children received Vitamin A</t>
    </r>
  </si>
  <si>
    <r>
      <t> </t>
    </r>
    <r>
      <rPr>
        <sz val="11"/>
        <color indexed="8"/>
        <rFont val="Calibri"/>
        <family val="2"/>
      </rPr>
      <t xml:space="preserve">Train health facilities 62 Secondary Health Facility In- Charges by 6 facilitators at all levels to promote early initiation of breast feeding. </t>
    </r>
  </si>
  <si>
    <r>
      <t> </t>
    </r>
    <r>
      <rPr>
        <sz val="11"/>
        <color indexed="8"/>
        <rFont val="Calibri"/>
        <family val="2"/>
      </rPr>
      <t>No. of health facility staff trained on IY CF</t>
    </r>
  </si>
  <si>
    <r>
      <t> </t>
    </r>
    <r>
      <rPr>
        <sz val="11"/>
        <color indexed="8"/>
        <rFont val="Calibri"/>
        <family val="2"/>
      </rPr>
      <t>No. of functional nutrition corners</t>
    </r>
  </si>
  <si>
    <r>
      <t> </t>
    </r>
    <r>
      <rPr>
        <sz val="11"/>
        <color indexed="8"/>
        <rFont val="Calibri"/>
        <family val="2"/>
      </rPr>
      <t>4,480,000</t>
    </r>
  </si>
  <si>
    <r>
      <t> </t>
    </r>
    <r>
      <rPr>
        <sz val="11"/>
        <color indexed="8"/>
        <rFont val="Calibri"/>
        <family val="2"/>
      </rPr>
      <t>10,940,700</t>
    </r>
  </si>
  <si>
    <t xml:space="preserve"> Conduct quarterly supervision to health facilities in the 23 LGA to track progress and emerging challenges on growth monitoring.</t>
  </si>
  <si>
    <t>Included training of HCW and purchase of other materials needed for the full scale up of CMAM</t>
  </si>
  <si>
    <t xml:space="preserve">Conduct 1 day monthly data validation meeting at LGA level with  23 LGHA  and 98 Health Facility staff, with 6 facilitators </t>
  </si>
  <si>
    <t>Support Water Supply, Sanitation and Hygienein in Rural Area and interventions in emergency settings.</t>
  </si>
  <si>
    <t>S/NO</t>
  </si>
  <si>
    <t>KDSMPAN CODE</t>
  </si>
  <si>
    <t xml:space="preserve">Counter Fund </t>
  </si>
  <si>
    <t>Counter Fund</t>
  </si>
  <si>
    <t>MDA Funded</t>
  </si>
  <si>
    <t xml:space="preserve">TOTAL N </t>
  </si>
  <si>
    <t>Total Number of activity plan for 2021</t>
  </si>
  <si>
    <t>11 Activity</t>
  </si>
  <si>
    <t>Roll over activity from 2020</t>
  </si>
  <si>
    <t>Capyured in 2021 Budget</t>
  </si>
  <si>
    <t>Priority plan activities</t>
  </si>
  <si>
    <t>How many are solely MDA-funded?</t>
  </si>
  <si>
    <t>3 Activities</t>
  </si>
  <si>
    <t>How many will be supported by partners?</t>
  </si>
  <si>
    <t>0   Activity</t>
  </si>
  <si>
    <t>How many will be counterpart funded?</t>
  </si>
  <si>
    <t>8 Activities</t>
  </si>
  <si>
    <t>Total Activity</t>
  </si>
  <si>
    <t>11 Activities</t>
  </si>
  <si>
    <t>Captured in 2021 Budget</t>
  </si>
  <si>
    <r>
      <t xml:space="preserve">New Activity introduced </t>
    </r>
    <r>
      <rPr>
        <sz val="8"/>
        <color indexed="8"/>
        <rFont val="Calibri"/>
        <family val="2"/>
      </rPr>
      <t>(Clean Nigeria Campaign)</t>
    </r>
  </si>
  <si>
    <t>SEMA SECTOR ANNUAL OPERATIONAL PLAN FOR NUTRITION 2020</t>
  </si>
  <si>
    <t>Partners</t>
  </si>
  <si>
    <t>Roll over from 2020, (budget of N1,380,200 KADSPAN) and N363,000 in 2021. KDMSPAN. Not budgeted in SEMA 2021, deficit of N1,309, 000 but going to be presented to the partners for Support (ANRiN)</t>
  </si>
  <si>
    <t xml:space="preserve">    </t>
  </si>
  <si>
    <t xml:space="preserve">(New activity) Not Budgeted in SEMA 2021. One LGA in the 3 senetorial zone.. Source by Partners (ANRIN)       </t>
  </si>
  <si>
    <t xml:space="preserve">To ensure that Emergency actors on food intervention are sensitized on the benefits of embedding nutritional supplements in the course of intervention    </t>
  </si>
  <si>
    <t>New Activity not in the KDMSPAN This training will be conducted for 2 days in the metropolis.</t>
  </si>
  <si>
    <t>Total</t>
  </si>
  <si>
    <t xml:space="preserve">Total Number of Activities plan for 2021      </t>
  </si>
  <si>
    <t>Piriority Plan Activity</t>
  </si>
  <si>
    <t>How many will be supported by partners</t>
  </si>
  <si>
    <t>How many will be counterpart funded</t>
  </si>
  <si>
    <t>Total Costed Activities</t>
  </si>
  <si>
    <t>No. of Ruminants Purchased and distributed to beneficiaries</t>
  </si>
  <si>
    <t>No.of monitoring visit conducted</t>
  </si>
  <si>
    <r>
      <t xml:space="preserve">iii. Conduct bi-annual Monitoring of </t>
    </r>
    <r>
      <rPr>
        <sz val="12"/>
        <rFont val="Calibri"/>
        <family val="2"/>
      </rPr>
      <t>home gardens</t>
    </r>
  </si>
  <si>
    <t>Women of child bearing age, to empower and improve their nutritional status (New activity)</t>
  </si>
  <si>
    <t>Total no. of first quarter activities</t>
  </si>
  <si>
    <t>Total no. of second quarter activities</t>
  </si>
  <si>
    <t>Total no. of third quarter activities</t>
  </si>
  <si>
    <t>Total no. of fourth quarter activities</t>
  </si>
  <si>
    <t>One Billion, Nine Hundred and Ninety-Six Million, Four Hundred and Twenty-Seven Thousand, Eight Hundred and Twenty-Three  Naira only is required to programme for Nutrition Interventions in Kaduna State for FY2021</t>
  </si>
  <si>
    <t>• SPHCB alone constitute 64.7% of the total FY2021 Multi-sector Nutrition Budget.
• A total of 27 activities are planned out of which three were rolled over from 2020. These activities, especially provision of ready to use therapeutic food (RUTF) will be funded mainly using Government funds while some will be supported through the ANRiN project.</t>
  </si>
  <si>
    <t>A total of four key activities are planned to be implemented in FY2021 with government and partners expected to provide funding support for two each</t>
  </si>
  <si>
    <t>• A total of 11 activities are planned and all expected to be jointly funded through government and partner support. The partners whose support is anticipated include; Save the children, ANRiN, Lafiya project, and BMGF.
• Two activities are planned to be conducted in the 1st Qrt of 2021 , 4 activities in 2nd quarter, 3 in 3rd quarter and the remaining 2 in the 4th Qrt.</t>
  </si>
  <si>
    <t>• 21 activities were planned for 2021
• 8 of the activities will be supported by partners while 5 activities will be counterpart funded
• Out of a total of N31,681,528 earmarked to fund its  planned FY2021 activities, N11,821,690 will be funded by partners, N8,340,188 as counterpart while N11,519,650 will be funded solely by the state government.</t>
  </si>
  <si>
    <t>• A total of 13 activities are planned with all expected to be implemented using Government funds with no partner support. 
• Five of these activities are earmarked to be conducted in Qrt.1; 6 in Qrt.2; and 1 each in Qrt.3 and Qrt.4. 
• One of the activities will be jointly carried out with the Ministry of Agric.</t>
  </si>
  <si>
    <t>No funding support identified for its planned activities for FY2021.</t>
  </si>
  <si>
    <t>• SEMA's work cuts across key MDAs of Health, education, infrastructure, agric, RUWASSA etc. 
• All of its 3 planned activities are targeted for partners funding.</t>
  </si>
  <si>
    <t>Of the 11 activities planned, one was newly introduced, three will be solely funded by the MDA's government funds while 8 are to be funded through joint partner and government counterpart funds.</t>
  </si>
  <si>
    <t>A total of 7 activities are planned with 5 expected to be implemented using Government funds while 2 are targeted for partner support. One of these activities will be implemented in Qrt.1; 2 in Qrt.2; 3 in Qrt.3 and 1 in Qrt.4. One of the activities will be jointly funded and executed in collaboration with KADA.</t>
  </si>
  <si>
    <t>Infant and Young Child Feeding (IYCF)</t>
  </si>
  <si>
    <t>Reduction in the number of Malnurished children in the State</t>
  </si>
  <si>
    <t xml:space="preserve">•  ( ALLOWANCE FOR Community Volunteers @ N1,500 each x 45 = 67,500 X 12 = 729,000
•  Refreshment for 45 CVs 5 WDCs, 20 H/Ws and 11 Monitors (6 from LGAs, 5 from the State) @ 750   each x 81 = 60,750 x12 = 729,000
• Transport for CVs &amp; WDCS @ 1,500 each x 30 = 45,000 x 12 = 540,000
• Transport for H/Ws @ 1500 each x 20 = 30,000 x 12 = 360,000
•  Refreshment for Monthly review meetings @ 750 x 30 = 22,500 x 12 = 270,000
• Transport allowance for H/W and WFPs @ 3000 each X 10 = 30,000 x 12 = 360,000
•  Allowance for 6 Supervisors from LGAs @ 4,000 each X 6 = 24,000 x 12 = 288,000
• Transport Allowance for Monitors @ 3000 each X 11 = 33,000 x 12 = 396,000
•  Monthly Supervision by WDC members @ 2,000 each X 5 = 10,000 x 12 = 120,000
•  Suportive Supervision by health workers (Average 2000) @ 2000 X 10 = 20,000 x 12 = 240,000 
•  Food Demostration material for the 5 groups @ 5000 X 5 = 25,000 x 12 x 12 = 300,000
•  Monthly LGAs Food &amp; Nutrition Committee review meetings @ 10,000 X 2 = 20,000 x 12 = 240,000
•  Printing, Photocopying and Stationery @ 32,250 x 12 = 387,000
•  Fueling of Vehicles from pickup points to OTP sites @ 4,000 X 5 sites X 4(wks) = 80,000 x 12 = 960,000
</t>
  </si>
  <si>
    <t>LGAs Budget</t>
  </si>
  <si>
    <t>DPHC &amp; NFP</t>
  </si>
  <si>
    <t>3.1.9</t>
  </si>
  <si>
    <t>Community Management of Acute Malnutrition (CMAN)</t>
  </si>
  <si>
    <t>Increase the number of treated Malnurished children in the State</t>
  </si>
  <si>
    <t xml:space="preserve">• Supervision of CMAN activities  by Spouses of LGA Chairmen @ 250,000  x 12 = 3,000,000
• Transport of RUTF from State to LGAS @ 50,000 x 12 = 600,000
•  Transport of RUTF from State to LGAS @ 20,000 x 12 = 240,000
• Supportive drug procurement @ 70,000 x 12 = 840,000
•Transport for Supervisors ( M &amp; E and NFP) 10,000 x 12 = 120,000
• Purchase of Sanitation items @ 15,000 x 12 = 180,000
•  Review meeting with CV @ 35,000 x 12 = 420,000
• Transport for Care  givers @ 50,000 x 12 = 600,000
</t>
  </si>
  <si>
    <t>Food and Nutrition Program</t>
  </si>
  <si>
    <t>Total Key Number of Activies Plan 2021</t>
  </si>
  <si>
    <t>How many are solely MDA (LGAs) - Funded</t>
  </si>
  <si>
    <r>
      <t xml:space="preserve">____________________
THOMAS GYANG
</t>
    </r>
    <r>
      <rPr>
        <sz val="13"/>
        <rFont val="Garamond"/>
        <family val="1"/>
      </rPr>
      <t>COMMISSIONER</t>
    </r>
  </si>
  <si>
    <t>sa</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</si>
</sst>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_-[$₦-469]\ * #,##0_-;\-[$₦-469]\ * #,##0_-;_-[$₦-469]\ * &quot;-&quot;_-;_-@_-"/>
    <numFmt numFmtId="174" formatCode="[=0]&quot;&quot;;General"/>
    <numFmt numFmtId="175" formatCode="_(* #,##0.000_);_(* \(#,##0.000\);_(* &quot;-&quot;??_);_(@_)"/>
    <numFmt numFmtId="176" formatCode="_(* #,##0.0000_);_(* \(#,##0.0000\);_(* &quot;-&quot;??_);_(@_)"/>
    <numFmt numFmtId="177" formatCode="0.000"/>
    <numFmt numFmtId="178" formatCode="0.0"/>
  </numFmts>
  <fonts count="125">
    <font>
      <sz val="11"/>
      <color theme="1"/>
      <name val="Calibri"/>
      <family val="2"/>
    </font>
    <font>
      <sz val="11"/>
      <color indexed="8"/>
      <name val="Calibri"/>
      <family val="2"/>
    </font>
    <font>
      <b/>
      <sz val="12"/>
      <name val="Garamond"/>
      <family val="1"/>
    </font>
    <font>
      <sz val="12"/>
      <name val="Garamond"/>
      <family val="1"/>
    </font>
    <font>
      <b/>
      <sz val="10"/>
      <name val="Garamond"/>
      <family val="1"/>
    </font>
    <font>
      <sz val="10"/>
      <name val="Arial"/>
      <family val="2"/>
    </font>
    <font>
      <b/>
      <sz val="10"/>
      <name val="Arial"/>
      <family val="2"/>
    </font>
    <font>
      <sz val="14"/>
      <name val="Calibri"/>
      <family val="2"/>
    </font>
    <font>
      <b/>
      <sz val="14"/>
      <name val="Calibri"/>
      <family val="2"/>
    </font>
    <font>
      <sz val="11"/>
      <name val="Cambria"/>
      <family val="1"/>
    </font>
    <font>
      <b/>
      <sz val="11"/>
      <name val="Cambria"/>
      <family val="1"/>
    </font>
    <font>
      <b/>
      <sz val="11"/>
      <color indexed="8"/>
      <name val="Cambria"/>
      <family val="1"/>
    </font>
    <font>
      <sz val="11"/>
      <color indexed="8"/>
      <name val="Times New Roman"/>
      <family val="1"/>
    </font>
    <font>
      <sz val="11"/>
      <color indexed="17"/>
      <name val="Calibri"/>
      <family val="2"/>
    </font>
    <font>
      <sz val="12"/>
      <name val="Calibri"/>
      <family val="2"/>
    </font>
    <font>
      <sz val="12"/>
      <color indexed="10"/>
      <name val="Calibri"/>
      <family val="2"/>
    </font>
    <font>
      <sz val="8"/>
      <color indexed="8"/>
      <name val="Times New Roman"/>
      <family val="1"/>
    </font>
    <font>
      <sz val="8"/>
      <name val="Times New Roman"/>
      <family val="1"/>
    </font>
    <font>
      <sz val="11"/>
      <name val="Times New Roman"/>
      <family val="1"/>
    </font>
    <font>
      <sz val="8"/>
      <color indexed="8"/>
      <name val="Calibri"/>
      <family val="2"/>
    </font>
    <font>
      <b/>
      <sz val="8"/>
      <name val="Garamond"/>
      <family val="1"/>
    </font>
    <font>
      <sz val="16"/>
      <name val="Garamond"/>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2"/>
      <color indexed="8"/>
      <name val="Times New Roman"/>
      <family val="1"/>
    </font>
    <font>
      <sz val="14"/>
      <color indexed="57"/>
      <name val="Calibri"/>
      <family val="2"/>
    </font>
    <font>
      <sz val="14"/>
      <color indexed="8"/>
      <name val="Calibri"/>
      <family val="2"/>
    </font>
    <font>
      <sz val="14"/>
      <color indexed="53"/>
      <name val="Calibri"/>
      <family val="2"/>
    </font>
    <font>
      <sz val="11"/>
      <color indexed="8"/>
      <name val="Georgia"/>
      <family val="1"/>
    </font>
    <font>
      <sz val="11"/>
      <color indexed="8"/>
      <name val="Cambria"/>
      <family val="1"/>
    </font>
    <font>
      <sz val="11"/>
      <color indexed="14"/>
      <name val="Georgia"/>
      <family val="1"/>
    </font>
    <font>
      <b/>
      <sz val="12"/>
      <color indexed="8"/>
      <name val="Garamond"/>
      <family val="1"/>
    </font>
    <font>
      <b/>
      <sz val="13"/>
      <color indexed="8"/>
      <name val="Garamond"/>
      <family val="1"/>
    </font>
    <font>
      <sz val="11"/>
      <color indexed="51"/>
      <name val="Calibri"/>
      <family val="2"/>
    </font>
    <font>
      <b/>
      <sz val="8"/>
      <color indexed="8"/>
      <name val="Calibri"/>
      <family val="2"/>
    </font>
    <font>
      <sz val="8"/>
      <name val="Calibri"/>
      <family val="2"/>
    </font>
    <font>
      <b/>
      <sz val="12"/>
      <name val="Calibri"/>
      <family val="2"/>
    </font>
    <font>
      <sz val="11"/>
      <name val="Calibri"/>
      <family val="2"/>
    </font>
    <font>
      <b/>
      <sz val="12"/>
      <color indexed="8"/>
      <name val="Calibri"/>
      <family val="2"/>
    </font>
    <font>
      <sz val="12"/>
      <color indexed="8"/>
      <name val="Calibri"/>
      <family val="2"/>
    </font>
    <font>
      <sz val="12"/>
      <color indexed="51"/>
      <name val="Calibri"/>
      <family val="2"/>
    </font>
    <font>
      <sz val="12"/>
      <color indexed="17"/>
      <name val="Calibri"/>
      <family val="2"/>
    </font>
    <font>
      <sz val="11"/>
      <color indexed="49"/>
      <name val="Calibri"/>
      <family val="2"/>
    </font>
    <font>
      <b/>
      <sz val="11"/>
      <name val="Calibri"/>
      <family val="2"/>
    </font>
    <font>
      <sz val="10"/>
      <color indexed="8"/>
      <name val="Calibri"/>
      <family val="2"/>
    </font>
    <font>
      <b/>
      <sz val="16"/>
      <color indexed="8"/>
      <name val="Calibri"/>
      <family val="2"/>
    </font>
    <font>
      <b/>
      <sz val="12"/>
      <color indexed="8"/>
      <name val="Times New Roman"/>
      <family val="1"/>
    </font>
    <font>
      <b/>
      <sz val="11"/>
      <color indexed="8"/>
      <name val="Times New Roman"/>
      <family val="1"/>
    </font>
    <font>
      <sz val="16"/>
      <color indexed="8"/>
      <name val="Calibri"/>
      <family val="2"/>
    </font>
    <font>
      <b/>
      <sz val="14"/>
      <color indexed="8"/>
      <name val="Calibri"/>
      <family val="2"/>
    </font>
    <font>
      <sz val="14"/>
      <color indexed="8"/>
      <name val="Cambria"/>
      <family val="1"/>
    </font>
    <font>
      <b/>
      <sz val="13"/>
      <name val="Garamond"/>
      <family val="1"/>
    </font>
    <font>
      <sz val="13"/>
      <name val="Garamond"/>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rgb="FF000000"/>
      <name val="Times New Roman"/>
      <family val="1"/>
    </font>
    <font>
      <sz val="12"/>
      <color theme="1"/>
      <name val="Times New Roman"/>
      <family val="1"/>
    </font>
    <font>
      <sz val="11"/>
      <color theme="1"/>
      <name val="Times New Roman"/>
      <family val="1"/>
    </font>
    <font>
      <sz val="14"/>
      <color theme="9"/>
      <name val="Calibri"/>
      <family val="2"/>
    </font>
    <font>
      <sz val="14"/>
      <color theme="1"/>
      <name val="Calibri"/>
      <family val="2"/>
    </font>
    <font>
      <sz val="14"/>
      <color rgb="FF000000"/>
      <name val="Calibri"/>
      <family val="2"/>
    </font>
    <font>
      <sz val="14"/>
      <color theme="5" tint="-0.24997000396251678"/>
      <name val="Calibri"/>
      <family val="2"/>
    </font>
    <font>
      <sz val="11"/>
      <color rgb="FF000000"/>
      <name val="Calibri"/>
      <family val="2"/>
    </font>
    <font>
      <sz val="11"/>
      <color theme="1"/>
      <name val="Georgia"/>
      <family val="1"/>
    </font>
    <font>
      <sz val="11"/>
      <color theme="1"/>
      <name val="Cambria"/>
      <family val="1"/>
    </font>
    <font>
      <sz val="11"/>
      <color rgb="FFFF030D"/>
      <name val="Georgia"/>
      <family val="1"/>
    </font>
    <font>
      <b/>
      <sz val="11"/>
      <color rgb="FF000000"/>
      <name val="Calibri"/>
      <family val="2"/>
    </font>
    <font>
      <b/>
      <sz val="12"/>
      <color theme="1"/>
      <name val="Garamond"/>
      <family val="1"/>
    </font>
    <font>
      <b/>
      <sz val="13"/>
      <color theme="1"/>
      <name val="Garamond"/>
      <family val="1"/>
    </font>
    <font>
      <sz val="11"/>
      <color rgb="FFFFC000"/>
      <name val="Calibri"/>
      <family val="2"/>
    </font>
    <font>
      <sz val="11"/>
      <color rgb="FF00B050"/>
      <name val="Calibri"/>
      <family val="2"/>
    </font>
    <font>
      <sz val="8"/>
      <color rgb="FF000000"/>
      <name val="Times New Roman"/>
      <family val="1"/>
    </font>
    <font>
      <b/>
      <sz val="8"/>
      <color rgb="FF000000"/>
      <name val="Calibri"/>
      <family val="2"/>
    </font>
    <font>
      <sz val="8"/>
      <color theme="1"/>
      <name val="Calibri"/>
      <family val="2"/>
    </font>
    <font>
      <b/>
      <sz val="8"/>
      <color theme="1"/>
      <name val="Calibri"/>
      <family val="2"/>
    </font>
    <font>
      <sz val="12"/>
      <color rgb="FFFF0000"/>
      <name val="Calibri"/>
      <family val="2"/>
    </font>
    <font>
      <b/>
      <sz val="12"/>
      <color theme="1"/>
      <name val="Calibri"/>
      <family val="2"/>
    </font>
    <font>
      <sz val="12"/>
      <color theme="1"/>
      <name val="Calibri"/>
      <family val="2"/>
    </font>
    <font>
      <sz val="12"/>
      <color rgb="FFFFC000"/>
      <name val="Calibri"/>
      <family val="2"/>
    </font>
    <font>
      <sz val="12"/>
      <color rgb="FF00B050"/>
      <name val="Calibri"/>
      <family val="2"/>
    </font>
    <font>
      <sz val="12"/>
      <color rgb="FF000000"/>
      <name val="Calibri"/>
      <family val="2"/>
    </font>
    <font>
      <sz val="11"/>
      <color rgb="FF000000"/>
      <name val="Times New Roman"/>
      <family val="1"/>
    </font>
    <font>
      <b/>
      <sz val="12"/>
      <color rgb="FF000000"/>
      <name val="Calibri"/>
      <family val="2"/>
    </font>
    <font>
      <sz val="11"/>
      <color rgb="FF5B9BD5"/>
      <name val="Calibri"/>
      <family val="2"/>
    </font>
    <font>
      <sz val="16"/>
      <color theme="1"/>
      <name val="Calibri"/>
      <family val="2"/>
    </font>
    <font>
      <b/>
      <sz val="16"/>
      <color theme="1"/>
      <name val="Calibri"/>
      <family val="2"/>
    </font>
    <font>
      <b/>
      <sz val="14"/>
      <color rgb="FF000000"/>
      <name val="Calibri"/>
      <family val="2"/>
    </font>
    <font>
      <sz val="10"/>
      <color theme="1"/>
      <name val="Calibri"/>
      <family val="2"/>
    </font>
    <font>
      <b/>
      <sz val="16"/>
      <color rgb="FF000000"/>
      <name val="Calibri"/>
      <family val="2"/>
    </font>
    <font>
      <b/>
      <sz val="11"/>
      <color theme="1"/>
      <name val="Times New Roman"/>
      <family val="1"/>
    </font>
    <font>
      <b/>
      <sz val="12"/>
      <color theme="1"/>
      <name val="Times New Roman"/>
      <family val="1"/>
    </font>
    <font>
      <sz val="8"/>
      <color rgb="FF000000"/>
      <name val="Calibri"/>
      <family val="2"/>
    </font>
    <font>
      <sz val="14"/>
      <color theme="1"/>
      <name val="Cambria"/>
      <family val="1"/>
    </font>
    <font>
      <b/>
      <sz val="14"/>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theme="0"/>
        <bgColor indexed="64"/>
      </patternFill>
    </fill>
    <fill>
      <patternFill patternType="solid">
        <fgColor theme="0" tint="-0.04997999966144562"/>
        <bgColor indexed="64"/>
      </patternFill>
    </fill>
    <fill>
      <patternFill patternType="solid">
        <fgColor rgb="FF00B0F0"/>
        <bgColor indexed="64"/>
      </patternFill>
    </fill>
    <fill>
      <patternFill patternType="solid">
        <fgColor rgb="FFFFFF00"/>
        <bgColor indexed="64"/>
      </patternFill>
    </fill>
    <fill>
      <patternFill patternType="solid">
        <fgColor rgb="FF92D050"/>
        <bgColor indexed="64"/>
      </patternFill>
    </fill>
    <fill>
      <patternFill patternType="solid">
        <fgColor theme="2"/>
        <bgColor indexed="64"/>
      </patternFill>
    </fill>
    <fill>
      <patternFill patternType="solid">
        <fgColor theme="2" tint="-0.09996999800205231"/>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border>
    <border>
      <left style="thin"/>
      <right style="thin"/>
      <top/>
      <bottom style="thin"/>
    </border>
    <border>
      <left style="thin"/>
      <right style="thin"/>
      <top/>
      <bottom/>
    </border>
    <border>
      <left style="medium"/>
      <right style="thin"/>
      <top style="thin"/>
      <bottom>
        <color indexed="63"/>
      </bottom>
    </border>
    <border>
      <left style="thin"/>
      <right style="medium"/>
      <top style="thin"/>
      <bottom>
        <color indexed="63"/>
      </bottom>
    </border>
    <border>
      <left style="medium"/>
      <right>
        <color indexed="63"/>
      </right>
      <top>
        <color indexed="63"/>
      </top>
      <bottom>
        <color indexed="63"/>
      </bottom>
    </border>
    <border>
      <left/>
      <right style="thin"/>
      <top style="thin"/>
      <bottom style="thin"/>
    </border>
    <border>
      <left style="medium"/>
      <right style="thin"/>
      <top style="thin"/>
      <bottom style="medium"/>
    </border>
    <border>
      <left style="medium"/>
      <right>
        <color indexed="63"/>
      </right>
      <top>
        <color indexed="63"/>
      </top>
      <bottom style="medium"/>
    </border>
    <border>
      <left style="thin"/>
      <right style="thin"/>
      <top/>
      <bottom style="medium"/>
    </border>
    <border>
      <left style="thin"/>
      <right style="medium"/>
      <top/>
      <bottom style="medium"/>
    </border>
    <border>
      <left style="thin"/>
      <right style="thin"/>
      <top style="thin"/>
      <bottom style="medium"/>
    </border>
    <border>
      <left style="thin"/>
      <right style="medium"/>
      <top style="thin"/>
      <bottom style="medium"/>
    </border>
    <border>
      <left style="medium"/>
      <right style="medium"/>
      <top style="medium"/>
      <bottom/>
    </border>
    <border>
      <left/>
      <right style="medium"/>
      <top style="medium"/>
      <bottom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top style="medium"/>
      <bottom>
        <color indexed="63"/>
      </bottom>
    </border>
    <border>
      <left/>
      <right/>
      <top style="medium"/>
      <bottom>
        <color indexed="63"/>
      </bottom>
    </border>
    <border>
      <left/>
      <right style="medium"/>
      <top style="medium"/>
      <bottom/>
    </border>
    <border>
      <left style="medium"/>
      <right style="medium"/>
      <top style="medium"/>
      <bottom style="medium"/>
    </border>
    <border>
      <left style="medium"/>
      <right style="medium"/>
      <top style="medium"/>
      <bottom style="thin"/>
    </border>
    <border>
      <left>
        <color indexed="63"/>
      </left>
      <right style="thin"/>
      <top/>
      <bottom style="thin"/>
    </border>
    <border>
      <left style="thin"/>
      <right/>
      <top/>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right style="thin"/>
      <top/>
      <bottom style="medium"/>
    </border>
    <border>
      <left style="thin"/>
      <right/>
      <top style="thin"/>
      <bottom style="thin"/>
    </border>
    <border>
      <left/>
      <right/>
      <top style="thin"/>
      <bottom style="thin"/>
    </border>
    <border>
      <left style="thin"/>
      <right/>
      <top style="thin"/>
      <bottom/>
    </border>
    <border>
      <left/>
      <right style="medium">
        <color rgb="FF000000"/>
      </right>
      <top style="medium"/>
      <bottom>
        <color indexed="63"/>
      </bottom>
    </border>
    <border>
      <left>
        <color indexed="63"/>
      </left>
      <right>
        <color indexed="63"/>
      </right>
      <top style="thin"/>
      <bottom>
        <color indexed="63"/>
      </bottom>
    </border>
    <border>
      <left/>
      <right style="thin"/>
      <top style="thin"/>
      <bottom>
        <color indexed="63"/>
      </bottom>
    </border>
    <border>
      <left/>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right style="thin"/>
      <top style="medium"/>
      <bottom style="thin"/>
    </border>
    <border>
      <left style="medium"/>
      <right style="thin"/>
      <top style="medium"/>
      <bottom style="medium"/>
    </border>
    <border>
      <left style="thin"/>
      <right style="medium"/>
      <top style="medium"/>
      <bottom style="medium"/>
    </border>
    <border>
      <left style="medium"/>
      <right style="thin"/>
      <top>
        <color indexed="63"/>
      </top>
      <bottom style="medium"/>
    </border>
    <border>
      <left style="thin"/>
      <right style="thin"/>
      <top style="medium"/>
      <bottom style="medium"/>
    </border>
    <border>
      <left style="medium"/>
      <right/>
      <top style="medium"/>
      <bottom style="thin"/>
    </border>
    <border>
      <left/>
      <right/>
      <top style="medium"/>
      <bottom style="thin"/>
    </border>
    <border>
      <left style="medium"/>
      <right/>
      <top style="thin"/>
      <bottom/>
    </border>
    <border>
      <left/>
      <right style="medium"/>
      <top style="thin"/>
      <bottom/>
    </border>
    <border>
      <left style="thin"/>
      <right/>
      <top style="thin"/>
      <bottom style="medium"/>
    </border>
    <border>
      <left style="medium"/>
      <right>
        <color indexed="63"/>
      </right>
      <top style="thin"/>
      <bottom style="thin"/>
    </border>
    <border>
      <left/>
      <right style="thin"/>
      <top style="thin"/>
      <bottom style="medium"/>
    </border>
    <border>
      <left style="medium"/>
      <right style="medium"/>
      <top style="thin"/>
      <bottom>
        <color indexed="63"/>
      </bottom>
    </border>
    <border>
      <left style="thin"/>
      <right/>
      <top style="medium"/>
      <bottom style="medium"/>
    </border>
    <border>
      <left>
        <color indexed="63"/>
      </left>
      <right style="thin"/>
      <top>
        <color indexed="63"/>
      </top>
      <bottom>
        <color indexed="63"/>
      </bottom>
    </border>
    <border>
      <left style="thin"/>
      <right>
        <color indexed="63"/>
      </right>
      <top>
        <color indexed="63"/>
      </top>
      <bottom>
        <color indexed="63"/>
      </bottom>
    </border>
    <border>
      <left style="medium"/>
      <right style="medium"/>
      <top>
        <color indexed="63"/>
      </top>
      <bottom>
        <color indexed="63"/>
      </bottom>
    </border>
    <border>
      <left style="thin"/>
      <right>
        <color indexed="63"/>
      </right>
      <top>
        <color indexed="63"/>
      </top>
      <bottom style="medium"/>
    </border>
    <border>
      <left style="medium"/>
      <right style="medium"/>
      <top/>
      <bottom style="medium"/>
    </border>
    <border>
      <left/>
      <right/>
      <top style="medium"/>
      <bottom style="medium"/>
    </border>
    <border>
      <left>
        <color indexed="63"/>
      </left>
      <right style="thin"/>
      <top style="medium"/>
      <bottom style="medium"/>
    </border>
    <border>
      <left style="medium"/>
      <right/>
      <top style="medium"/>
      <bottom style="medium"/>
    </border>
    <border>
      <left/>
      <right style="medium"/>
      <top style="medium"/>
      <bottom style="mediu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43"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43" fontId="5"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30" borderId="1" applyNumberFormat="0" applyAlignment="0" applyProtection="0"/>
    <xf numFmtId="0" fontId="80" fillId="0" borderId="6" applyNumberFormat="0" applyFill="0" applyAlignment="0" applyProtection="0"/>
    <xf numFmtId="0" fontId="81" fillId="31" borderId="0" applyNumberFormat="0" applyBorder="0" applyAlignment="0" applyProtection="0"/>
    <xf numFmtId="0" fontId="5" fillId="0" borderId="0">
      <alignment/>
      <protection/>
    </xf>
    <xf numFmtId="0" fontId="0" fillId="32" borderId="7" applyNumberFormat="0" applyFont="0" applyAlignment="0" applyProtection="0"/>
    <xf numFmtId="0" fontId="82" fillId="27" borderId="8" applyNumberFormat="0" applyAlignment="0" applyProtection="0"/>
    <xf numFmtId="9" fontId="0" fillId="0" borderId="0" applyFont="0" applyFill="0" applyBorder="0" applyAlignment="0" applyProtection="0"/>
    <xf numFmtId="0" fontId="83" fillId="0" borderId="0" applyNumberFormat="0" applyFill="0" applyBorder="0" applyAlignment="0" applyProtection="0"/>
    <xf numFmtId="0" fontId="84" fillId="0" borderId="9" applyNumberFormat="0" applyFill="0" applyAlignment="0" applyProtection="0"/>
    <xf numFmtId="0" fontId="85" fillId="0" borderId="0" applyNumberFormat="0" applyFill="0" applyBorder="0" applyAlignment="0" applyProtection="0"/>
  </cellStyleXfs>
  <cellXfs count="478">
    <xf numFmtId="0" fontId="0" fillId="0" borderId="0" xfId="0" applyFont="1" applyAlignment="1">
      <alignment/>
    </xf>
    <xf numFmtId="0" fontId="3" fillId="0" borderId="0" xfId="0" applyFont="1" applyAlignment="1">
      <alignment/>
    </xf>
    <xf numFmtId="0" fontId="3" fillId="33" borderId="10" xfId="0" applyFont="1" applyFill="1" applyBorder="1" applyAlignment="1">
      <alignment vertical="top" wrapText="1"/>
    </xf>
    <xf numFmtId="0" fontId="3" fillId="33" borderId="11" xfId="0" applyFont="1" applyFill="1" applyBorder="1" applyAlignment="1">
      <alignment vertical="top" wrapText="1"/>
    </xf>
    <xf numFmtId="0" fontId="3" fillId="33" borderId="11" xfId="0" applyFont="1" applyFill="1" applyBorder="1" applyAlignment="1">
      <alignment horizontal="center" vertical="top" wrapText="1"/>
    </xf>
    <xf numFmtId="43" fontId="3" fillId="33" borderId="11" xfId="42" applyFont="1" applyFill="1" applyBorder="1" applyAlignment="1">
      <alignment horizontal="right" vertical="top" wrapText="1"/>
    </xf>
    <xf numFmtId="43" fontId="2" fillId="33" borderId="11" xfId="42" applyFont="1" applyFill="1" applyBorder="1" applyAlignment="1">
      <alignment horizontal="right" vertical="top" wrapText="1"/>
    </xf>
    <xf numFmtId="43" fontId="2" fillId="33" borderId="12" xfId="42" applyFont="1" applyFill="1" applyBorder="1" applyAlignment="1">
      <alignment horizontal="right" vertical="top" wrapText="1"/>
    </xf>
    <xf numFmtId="0" fontId="2" fillId="33" borderId="10" xfId="0" applyFont="1" applyFill="1" applyBorder="1" applyAlignment="1">
      <alignment vertical="top" wrapText="1"/>
    </xf>
    <xf numFmtId="0" fontId="2" fillId="33" borderId="11" xfId="0" applyFont="1" applyFill="1" applyBorder="1" applyAlignment="1">
      <alignment vertical="top" wrapText="1"/>
    </xf>
    <xf numFmtId="0" fontId="2" fillId="33" borderId="11" xfId="0" applyFont="1" applyFill="1" applyBorder="1" applyAlignment="1">
      <alignment vertical="top"/>
    </xf>
    <xf numFmtId="0" fontId="2" fillId="33" borderId="11" xfId="0" applyFont="1" applyFill="1" applyBorder="1" applyAlignment="1">
      <alignment horizontal="left" vertical="top" wrapText="1"/>
    </xf>
    <xf numFmtId="43" fontId="2" fillId="33" borderId="11" xfId="42" applyFont="1" applyFill="1" applyBorder="1" applyAlignment="1">
      <alignment horizontal="left" vertical="top" wrapText="1"/>
    </xf>
    <xf numFmtId="0" fontId="2" fillId="33" borderId="11" xfId="0" applyFont="1" applyFill="1" applyBorder="1" applyAlignment="1">
      <alignment horizontal="center" vertical="top" wrapText="1"/>
    </xf>
    <xf numFmtId="0" fontId="2" fillId="33" borderId="12" xfId="0" applyFont="1" applyFill="1" applyBorder="1" applyAlignment="1">
      <alignment horizontal="center" vertical="top" wrapText="1"/>
    </xf>
    <xf numFmtId="0" fontId="3" fillId="0" borderId="10" xfId="0" applyFont="1" applyBorder="1" applyAlignment="1">
      <alignment vertical="top" wrapText="1"/>
    </xf>
    <xf numFmtId="0" fontId="86" fillId="0" borderId="11" xfId="0" applyFont="1" applyBorder="1" applyAlignment="1">
      <alignment horizontal="justify" vertical="top" wrapText="1"/>
    </xf>
    <xf numFmtId="0" fontId="3" fillId="0" borderId="11" xfId="0" applyFont="1" applyBorder="1" applyAlignment="1">
      <alignment vertical="top" wrapText="1"/>
    </xf>
    <xf numFmtId="0" fontId="3" fillId="0" borderId="11" xfId="0" applyFont="1" applyBorder="1" applyAlignment="1">
      <alignment horizontal="center" vertical="top" wrapText="1"/>
    </xf>
    <xf numFmtId="43" fontId="2" fillId="0" borderId="11" xfId="42" applyFont="1" applyBorder="1" applyAlignment="1">
      <alignment horizontal="right" vertical="top" wrapText="1"/>
    </xf>
    <xf numFmtId="0" fontId="3" fillId="0" borderId="12" xfId="0" applyFont="1" applyBorder="1" applyAlignment="1">
      <alignment vertical="top"/>
    </xf>
    <xf numFmtId="0" fontId="87" fillId="0" borderId="11" xfId="0" applyFont="1" applyBorder="1" applyAlignment="1">
      <alignment horizontal="justify" vertical="top" wrapText="1"/>
    </xf>
    <xf numFmtId="0" fontId="3" fillId="0" borderId="10" xfId="0" applyFont="1" applyBorder="1" applyAlignment="1">
      <alignment horizontal="center" vertical="top" wrapText="1"/>
    </xf>
    <xf numFmtId="0" fontId="3" fillId="0" borderId="11" xfId="0" applyFont="1" applyBorder="1" applyAlignment="1">
      <alignment horizontal="right" vertical="top" wrapText="1"/>
    </xf>
    <xf numFmtId="0" fontId="2" fillId="0" borderId="10" xfId="0" applyFont="1" applyBorder="1" applyAlignment="1">
      <alignment horizontal="center" vertical="top" wrapText="1"/>
    </xf>
    <xf numFmtId="0" fontId="3" fillId="0" borderId="12" xfId="0" applyFont="1" applyBorder="1" applyAlignment="1">
      <alignment vertical="top" wrapText="1"/>
    </xf>
    <xf numFmtId="0" fontId="3" fillId="0" borderId="10" xfId="0" applyFont="1" applyBorder="1" applyAlignment="1">
      <alignment vertical="top"/>
    </xf>
    <xf numFmtId="0" fontId="88" fillId="0" borderId="11" xfId="0" applyFont="1" applyBorder="1" applyAlignment="1">
      <alignment horizontal="justify" vertical="top" wrapText="1"/>
    </xf>
    <xf numFmtId="0" fontId="2" fillId="0" borderId="10" xfId="0" applyFont="1" applyBorder="1" applyAlignment="1">
      <alignment vertical="top"/>
    </xf>
    <xf numFmtId="0" fontId="3" fillId="0" borderId="0" xfId="0" applyFont="1" applyAlignment="1">
      <alignment wrapText="1"/>
    </xf>
    <xf numFmtId="43" fontId="3" fillId="0" borderId="0" xfId="42" applyFont="1" applyAlignment="1">
      <alignment/>
    </xf>
    <xf numFmtId="0" fontId="3" fillId="34" borderId="0" xfId="0" applyFont="1" applyFill="1" applyAlignment="1">
      <alignment vertical="top"/>
    </xf>
    <xf numFmtId="0" fontId="2" fillId="4" borderId="11" xfId="0" applyFont="1" applyFill="1" applyBorder="1" applyAlignment="1">
      <alignment vertical="top" wrapText="1"/>
    </xf>
    <xf numFmtId="0" fontId="3" fillId="0" borderId="11" xfId="0" applyFont="1" applyBorder="1" applyAlignment="1">
      <alignment horizontal="left" vertical="top" wrapText="1"/>
    </xf>
    <xf numFmtId="43" fontId="2" fillId="0" borderId="11" xfId="44" applyNumberFormat="1" applyFont="1" applyBorder="1" applyAlignment="1">
      <alignment horizontal="left" vertical="top" wrapText="1"/>
    </xf>
    <xf numFmtId="43" fontId="2" fillId="34" borderId="11" xfId="44" applyNumberFormat="1" applyFont="1" applyFill="1" applyBorder="1" applyAlignment="1">
      <alignment horizontal="left" vertical="top" wrapText="1"/>
    </xf>
    <xf numFmtId="0" fontId="2" fillId="0" borderId="0" xfId="0" applyFont="1" applyAlignment="1">
      <alignment/>
    </xf>
    <xf numFmtId="43" fontId="2" fillId="0" borderId="11" xfId="44" applyNumberFormat="1" applyFont="1" applyBorder="1" applyAlignment="1">
      <alignment vertical="top" wrapText="1"/>
    </xf>
    <xf numFmtId="0" fontId="3" fillId="0" borderId="11" xfId="0" applyFont="1" applyBorder="1" applyAlignment="1">
      <alignment vertical="top"/>
    </xf>
    <xf numFmtId="43" fontId="3" fillId="0" borderId="0" xfId="44" applyNumberFormat="1" applyFont="1" applyAlignment="1">
      <alignment/>
    </xf>
    <xf numFmtId="171" fontId="3" fillId="0" borderId="0" xfId="0" applyNumberFormat="1" applyFont="1" applyAlignment="1">
      <alignment/>
    </xf>
    <xf numFmtId="0" fontId="3" fillId="0" borderId="13" xfId="0" applyFont="1" applyBorder="1" applyAlignment="1">
      <alignment horizontal="left" vertical="top" wrapText="1"/>
    </xf>
    <xf numFmtId="0" fontId="5" fillId="33" borderId="0" xfId="59" applyFill="1">
      <alignment/>
      <protection/>
    </xf>
    <xf numFmtId="0" fontId="6" fillId="33" borderId="0" xfId="59" applyFont="1" applyFill="1">
      <alignment/>
      <protection/>
    </xf>
    <xf numFmtId="0" fontId="5" fillId="35" borderId="0" xfId="59" applyFill="1">
      <alignment/>
      <protection/>
    </xf>
    <xf numFmtId="0" fontId="5" fillId="34" borderId="0" xfId="59" applyFill="1">
      <alignment/>
      <protection/>
    </xf>
    <xf numFmtId="0" fontId="5" fillId="0" borderId="0" xfId="59">
      <alignment/>
      <protection/>
    </xf>
    <xf numFmtId="0" fontId="5" fillId="0" borderId="0" xfId="59" applyAlignment="1">
      <alignment vertical="top" wrapText="1"/>
      <protection/>
    </xf>
    <xf numFmtId="0" fontId="5" fillId="0" borderId="0" xfId="59" applyAlignment="1">
      <alignment vertical="top"/>
      <protection/>
    </xf>
    <xf numFmtId="0" fontId="6" fillId="0" borderId="0" xfId="59" applyFont="1" applyAlignment="1">
      <alignment horizontal="center" vertical="top"/>
      <protection/>
    </xf>
    <xf numFmtId="0" fontId="3" fillId="9" borderId="11" xfId="0" applyFont="1" applyFill="1" applyBorder="1" applyAlignment="1">
      <alignment horizontal="left" vertical="top" wrapText="1"/>
    </xf>
    <xf numFmtId="43" fontId="2" fillId="9" borderId="11" xfId="44" applyNumberFormat="1" applyFont="1" applyFill="1" applyBorder="1" applyAlignment="1">
      <alignment vertical="top" wrapText="1"/>
    </xf>
    <xf numFmtId="0" fontId="3" fillId="9" borderId="11" xfId="0" applyFont="1" applyFill="1" applyBorder="1" applyAlignment="1">
      <alignment vertical="top" wrapText="1"/>
    </xf>
    <xf numFmtId="0" fontId="3" fillId="9" borderId="14" xfId="0" applyFont="1" applyFill="1" applyBorder="1" applyAlignment="1">
      <alignment horizontal="left" vertical="top" wrapText="1"/>
    </xf>
    <xf numFmtId="43" fontId="2" fillId="9" borderId="11" xfId="44" applyNumberFormat="1" applyFont="1" applyFill="1" applyBorder="1" applyAlignment="1">
      <alignment horizontal="left" vertical="top" wrapText="1"/>
    </xf>
    <xf numFmtId="0" fontId="14" fillId="0" borderId="15" xfId="0" applyFont="1" applyBorder="1" applyAlignment="1">
      <alignment horizontal="left" vertical="top" wrapText="1"/>
    </xf>
    <xf numFmtId="0" fontId="5" fillId="0" borderId="0" xfId="59" applyBorder="1" applyAlignment="1">
      <alignment horizontal="left" vertical="top"/>
      <protection/>
    </xf>
    <xf numFmtId="0" fontId="5" fillId="0" borderId="0" xfId="59" applyBorder="1" applyAlignment="1">
      <alignment vertical="top"/>
      <protection/>
    </xf>
    <xf numFmtId="0" fontId="7" fillId="33" borderId="11" xfId="59" applyFont="1" applyFill="1" applyBorder="1" applyAlignment="1">
      <alignment horizontal="left" vertical="top"/>
      <protection/>
    </xf>
    <xf numFmtId="0" fontId="89" fillId="34" borderId="11" xfId="59" applyFont="1" applyFill="1" applyBorder="1" applyAlignment="1">
      <alignment horizontal="left" vertical="top"/>
      <protection/>
    </xf>
    <xf numFmtId="0" fontId="7" fillId="0" borderId="11" xfId="59" applyFont="1" applyBorder="1" applyAlignment="1">
      <alignment horizontal="left" vertical="top"/>
      <protection/>
    </xf>
    <xf numFmtId="0" fontId="7" fillId="34" borderId="11" xfId="59" applyFont="1" applyFill="1" applyBorder="1" applyAlignment="1">
      <alignment horizontal="left" vertical="top"/>
      <protection/>
    </xf>
    <xf numFmtId="0" fontId="7" fillId="33" borderId="11" xfId="59" applyFont="1" applyFill="1" applyBorder="1" applyAlignment="1">
      <alignment horizontal="left" vertical="top" wrapText="1"/>
      <protection/>
    </xf>
    <xf numFmtId="0" fontId="7" fillId="34" borderId="11" xfId="59" applyFont="1" applyFill="1" applyBorder="1" applyAlignment="1">
      <alignment horizontal="left" vertical="top" wrapText="1"/>
      <protection/>
    </xf>
    <xf numFmtId="0" fontId="8" fillId="34" borderId="11" xfId="59" applyFont="1" applyFill="1" applyBorder="1" applyAlignment="1">
      <alignment horizontal="left" vertical="top"/>
      <protection/>
    </xf>
    <xf numFmtId="0" fontId="7" fillId="0" borderId="11" xfId="59" applyFont="1" applyBorder="1" applyAlignment="1">
      <alignment horizontal="left" vertical="top" wrapText="1"/>
      <protection/>
    </xf>
    <xf numFmtId="4" fontId="7" fillId="0" borderId="11" xfId="59" applyNumberFormat="1" applyFont="1" applyBorder="1" applyAlignment="1">
      <alignment horizontal="left" vertical="top"/>
      <protection/>
    </xf>
    <xf numFmtId="4" fontId="7" fillId="0" borderId="11" xfId="59" applyNumberFormat="1" applyFont="1" applyBorder="1" applyAlignment="1">
      <alignment horizontal="left" vertical="top" wrapText="1"/>
      <protection/>
    </xf>
    <xf numFmtId="0" fontId="8" fillId="0" borderId="11" xfId="59" applyFont="1" applyBorder="1" applyAlignment="1">
      <alignment horizontal="left" vertical="top"/>
      <protection/>
    </xf>
    <xf numFmtId="3" fontId="7" fillId="0" borderId="11" xfId="59" applyNumberFormat="1" applyFont="1" applyBorder="1" applyAlignment="1">
      <alignment horizontal="left" vertical="top"/>
      <protection/>
    </xf>
    <xf numFmtId="3" fontId="7" fillId="0" borderId="11" xfId="59" applyNumberFormat="1" applyFont="1" applyBorder="1" applyAlignment="1">
      <alignment horizontal="left" vertical="top" wrapText="1"/>
      <protection/>
    </xf>
    <xf numFmtId="3" fontId="7" fillId="34" borderId="11" xfId="59" applyNumberFormat="1" applyFont="1" applyFill="1" applyBorder="1" applyAlignment="1">
      <alignment horizontal="left" vertical="top"/>
      <protection/>
    </xf>
    <xf numFmtId="3" fontId="7" fillId="34" borderId="11" xfId="59" applyNumberFormat="1" applyFont="1" applyFill="1" applyBorder="1" applyAlignment="1">
      <alignment horizontal="left" vertical="top" wrapText="1"/>
      <protection/>
    </xf>
    <xf numFmtId="0" fontId="90" fillId="34" borderId="11" xfId="59" applyFont="1" applyFill="1" applyBorder="1" applyAlignment="1">
      <alignment horizontal="left" vertical="top" wrapText="1"/>
      <protection/>
    </xf>
    <xf numFmtId="0" fontId="91" fillId="0" borderId="11" xfId="59" applyFont="1" applyBorder="1" applyAlignment="1">
      <alignment horizontal="left" vertical="top" wrapText="1"/>
      <protection/>
    </xf>
    <xf numFmtId="0" fontId="7" fillId="0" borderId="11" xfId="59" applyFont="1" applyFill="1" applyBorder="1" applyAlignment="1">
      <alignment horizontal="left" vertical="top" wrapText="1"/>
      <protection/>
    </xf>
    <xf numFmtId="0" fontId="92" fillId="34" borderId="11" xfId="59" applyFont="1" applyFill="1" applyBorder="1" applyAlignment="1">
      <alignment horizontal="left" vertical="top" wrapText="1"/>
      <protection/>
    </xf>
    <xf numFmtId="0" fontId="7" fillId="9" borderId="11" xfId="59" applyFont="1" applyFill="1" applyBorder="1" applyAlignment="1">
      <alignment horizontal="left" vertical="top"/>
      <protection/>
    </xf>
    <xf numFmtId="0" fontId="8" fillId="9" borderId="11" xfId="59" applyFont="1" applyFill="1" applyBorder="1" applyAlignment="1">
      <alignment horizontal="left" vertical="top"/>
      <protection/>
    </xf>
    <xf numFmtId="0" fontId="8" fillId="35" borderId="11" xfId="59" applyFont="1" applyFill="1" applyBorder="1" applyAlignment="1">
      <alignment horizontal="left" vertical="top"/>
      <protection/>
    </xf>
    <xf numFmtId="0" fontId="7" fillId="9" borderId="11" xfId="59" applyFont="1" applyFill="1" applyBorder="1" applyAlignment="1">
      <alignment horizontal="left" vertical="top" wrapText="1"/>
      <protection/>
    </xf>
    <xf numFmtId="43" fontId="7" fillId="0" borderId="11" xfId="42" applyFont="1" applyBorder="1" applyAlignment="1">
      <alignment horizontal="left" vertical="top"/>
    </xf>
    <xf numFmtId="43" fontId="7" fillId="34" borderId="11" xfId="42" applyFont="1" applyFill="1" applyBorder="1" applyAlignment="1">
      <alignment horizontal="left" vertical="top"/>
    </xf>
    <xf numFmtId="43" fontId="91" fillId="0" borderId="11" xfId="42" applyFont="1" applyBorder="1" applyAlignment="1">
      <alignment horizontal="left" vertical="top" wrapText="1"/>
    </xf>
    <xf numFmtId="43" fontId="8" fillId="9" borderId="11" xfId="42" applyFont="1" applyFill="1" applyBorder="1" applyAlignment="1">
      <alignment horizontal="left" vertical="top"/>
    </xf>
    <xf numFmtId="0" fontId="3" fillId="9" borderId="11" xfId="0" applyFont="1" applyFill="1" applyBorder="1" applyAlignment="1">
      <alignment horizontal="center" vertical="top" wrapText="1"/>
    </xf>
    <xf numFmtId="43" fontId="2" fillId="9" borderId="11" xfId="42" applyFont="1" applyFill="1" applyBorder="1" applyAlignment="1">
      <alignment horizontal="right" vertical="top" wrapText="1"/>
    </xf>
    <xf numFmtId="0" fontId="3" fillId="9" borderId="11" xfId="0" applyFont="1" applyFill="1" applyBorder="1" applyAlignment="1">
      <alignment vertical="top"/>
    </xf>
    <xf numFmtId="3" fontId="3" fillId="0" borderId="11" xfId="0" applyNumberFormat="1" applyFont="1" applyBorder="1" applyAlignment="1">
      <alignment vertical="top" wrapText="1"/>
    </xf>
    <xf numFmtId="0" fontId="2" fillId="9" borderId="16" xfId="0" applyFont="1" applyFill="1" applyBorder="1" applyAlignment="1">
      <alignment vertical="top"/>
    </xf>
    <xf numFmtId="43" fontId="2" fillId="9" borderId="13" xfId="42" applyFont="1" applyFill="1" applyBorder="1" applyAlignment="1">
      <alignment vertical="top"/>
    </xf>
    <xf numFmtId="0" fontId="2" fillId="9" borderId="13" xfId="0" applyFont="1" applyFill="1" applyBorder="1" applyAlignment="1">
      <alignment vertical="top"/>
    </xf>
    <xf numFmtId="0" fontId="2" fillId="9" borderId="17" xfId="0" applyFont="1" applyFill="1" applyBorder="1" applyAlignment="1">
      <alignment vertical="top"/>
    </xf>
    <xf numFmtId="0" fontId="93" fillId="0" borderId="11" xfId="0" applyFont="1" applyBorder="1" applyAlignment="1">
      <alignment horizontal="left" vertical="top" wrapText="1"/>
    </xf>
    <xf numFmtId="0" fontId="85" fillId="0" borderId="11" xfId="0" applyFont="1" applyBorder="1" applyAlignment="1">
      <alignment horizontal="left" vertical="top" wrapText="1"/>
    </xf>
    <xf numFmtId="0" fontId="88" fillId="0" borderId="11" xfId="0" applyFont="1" applyBorder="1" applyAlignment="1">
      <alignment horizontal="left" vertical="top" wrapText="1"/>
    </xf>
    <xf numFmtId="0" fontId="94" fillId="0" borderId="11" xfId="0" applyFont="1" applyBorder="1" applyAlignment="1">
      <alignment horizontal="left" vertical="top" wrapText="1"/>
    </xf>
    <xf numFmtId="0" fontId="95" fillId="0" borderId="11" xfId="0" applyFont="1" applyBorder="1" applyAlignment="1">
      <alignment horizontal="left" vertical="top" wrapText="1"/>
    </xf>
    <xf numFmtId="0" fontId="9" fillId="0" borderId="11" xfId="0" applyFont="1" applyFill="1" applyBorder="1" applyAlignment="1" applyProtection="1">
      <alignment horizontal="left" vertical="top" wrapText="1"/>
      <protection locked="0"/>
    </xf>
    <xf numFmtId="0" fontId="96" fillId="0" borderId="11" xfId="0" applyFont="1" applyBorder="1" applyAlignment="1">
      <alignment horizontal="left" vertical="top" wrapText="1"/>
    </xf>
    <xf numFmtId="4" fontId="93" fillId="0" borderId="11" xfId="42" applyNumberFormat="1" applyFont="1" applyBorder="1" applyAlignment="1">
      <alignment horizontal="right" vertical="top" wrapText="1"/>
    </xf>
    <xf numFmtId="4" fontId="85" fillId="0" borderId="11" xfId="42" applyNumberFormat="1" applyFont="1" applyBorder="1" applyAlignment="1">
      <alignment horizontal="right" vertical="top" wrapText="1"/>
    </xf>
    <xf numFmtId="4" fontId="0" fillId="0" borderId="11" xfId="42" applyNumberFormat="1" applyFont="1" applyBorder="1" applyAlignment="1">
      <alignment horizontal="right" vertical="top" wrapText="1"/>
    </xf>
    <xf numFmtId="0" fontId="97" fillId="0" borderId="11" xfId="0" applyFont="1" applyBorder="1" applyAlignment="1">
      <alignment horizontal="left" vertical="top" wrapText="1"/>
    </xf>
    <xf numFmtId="0" fontId="9" fillId="0" borderId="11" xfId="0" applyFont="1" applyBorder="1" applyAlignment="1" applyProtection="1">
      <alignment horizontal="left" vertical="top" wrapText="1"/>
      <protection locked="0"/>
    </xf>
    <xf numFmtId="0" fontId="0" fillId="0" borderId="11" xfId="0" applyFont="1" applyBorder="1" applyAlignment="1">
      <alignment horizontal="left" vertical="top" wrapText="1"/>
    </xf>
    <xf numFmtId="4" fontId="9" fillId="0" borderId="11" xfId="42" applyNumberFormat="1" applyFont="1" applyBorder="1" applyAlignment="1">
      <alignment horizontal="right" vertical="top" wrapText="1"/>
    </xf>
    <xf numFmtId="173" fontId="9" fillId="0" borderId="11" xfId="0" applyNumberFormat="1" applyFont="1" applyBorder="1" applyAlignment="1">
      <alignment horizontal="left" vertical="top" wrapText="1"/>
    </xf>
    <xf numFmtId="0" fontId="0" fillId="0" borderId="11" xfId="0" applyFont="1" applyBorder="1" applyAlignment="1">
      <alignment/>
    </xf>
    <xf numFmtId="0" fontId="0" fillId="8" borderId="11" xfId="0" applyFont="1" applyFill="1" applyBorder="1" applyAlignment="1">
      <alignment/>
    </xf>
    <xf numFmtId="4" fontId="84" fillId="8" borderId="11" xfId="0" applyNumberFormat="1" applyFont="1" applyFill="1" applyBorder="1" applyAlignment="1">
      <alignment vertical="top"/>
    </xf>
    <xf numFmtId="0" fontId="3" fillId="8" borderId="11" xfId="0" applyFont="1" applyFill="1" applyBorder="1" applyAlignment="1">
      <alignment/>
    </xf>
    <xf numFmtId="43" fontId="2" fillId="8" borderId="11" xfId="42" applyFont="1" applyFill="1" applyBorder="1" applyAlignment="1">
      <alignment/>
    </xf>
    <xf numFmtId="0" fontId="7" fillId="8" borderId="11" xfId="59" applyFont="1" applyFill="1" applyBorder="1" applyAlignment="1">
      <alignment horizontal="left" vertical="top"/>
      <protection/>
    </xf>
    <xf numFmtId="43" fontId="8" fillId="8" borderId="11" xfId="42" applyFont="1" applyFill="1" applyBorder="1" applyAlignment="1">
      <alignment horizontal="left" vertical="top"/>
    </xf>
    <xf numFmtId="0" fontId="7" fillId="8" borderId="11" xfId="59" applyFont="1" applyFill="1" applyBorder="1" applyAlignment="1">
      <alignment horizontal="left" vertical="top" wrapText="1"/>
      <protection/>
    </xf>
    <xf numFmtId="0" fontId="98" fillId="8" borderId="11" xfId="0" applyFont="1" applyFill="1" applyBorder="1" applyAlignment="1">
      <alignment/>
    </xf>
    <xf numFmtId="171" fontId="99" fillId="8" borderId="11" xfId="0" applyNumberFormat="1" applyFont="1" applyFill="1" applyBorder="1" applyAlignment="1">
      <alignment/>
    </xf>
    <xf numFmtId="0" fontId="3" fillId="8" borderId="11" xfId="0" applyFont="1" applyFill="1" applyBorder="1" applyAlignment="1">
      <alignment vertical="top" wrapText="1"/>
    </xf>
    <xf numFmtId="0" fontId="8" fillId="33" borderId="11" xfId="59" applyFont="1" applyFill="1" applyBorder="1" applyAlignment="1">
      <alignment horizontal="left" vertical="top" wrapText="1"/>
      <protection/>
    </xf>
    <xf numFmtId="0" fontId="8" fillId="33" borderId="11" xfId="59" applyFont="1" applyFill="1" applyBorder="1" applyAlignment="1">
      <alignment horizontal="left" vertical="top"/>
      <protection/>
    </xf>
    <xf numFmtId="4" fontId="7" fillId="0" borderId="11" xfId="59" applyNumberFormat="1" applyFont="1" applyBorder="1" applyAlignment="1">
      <alignment horizontal="right" vertical="top"/>
      <protection/>
    </xf>
    <xf numFmtId="4" fontId="8" fillId="9" borderId="11" xfId="59" applyNumberFormat="1" applyFont="1" applyFill="1" applyBorder="1" applyAlignment="1">
      <alignment horizontal="right" vertical="top"/>
      <protection/>
    </xf>
    <xf numFmtId="0" fontId="100" fillId="0" borderId="0" xfId="0" applyFont="1" applyAlignment="1">
      <alignment/>
    </xf>
    <xf numFmtId="0" fontId="101" fillId="0" borderId="0" xfId="0" applyFont="1" applyAlignment="1">
      <alignment/>
    </xf>
    <xf numFmtId="0" fontId="0" fillId="0" borderId="0" xfId="0" applyFont="1" applyAlignment="1">
      <alignment/>
    </xf>
    <xf numFmtId="0" fontId="84" fillId="0" borderId="11" xfId="0" applyFont="1" applyBorder="1" applyAlignment="1">
      <alignment horizontal="left" vertical="top" wrapText="1"/>
    </xf>
    <xf numFmtId="0" fontId="102" fillId="0" borderId="11" xfId="0" applyFont="1" applyBorder="1" applyAlignment="1">
      <alignment horizontal="left" vertical="top" wrapText="1"/>
    </xf>
    <xf numFmtId="4" fontId="0" fillId="0" borderId="11" xfId="0" applyNumberFormat="1" applyFont="1" applyBorder="1" applyAlignment="1">
      <alignment horizontal="left" vertical="top" wrapText="1"/>
    </xf>
    <xf numFmtId="0" fontId="0" fillId="0" borderId="11" xfId="0" applyBorder="1" applyAlignment="1">
      <alignment horizontal="left" vertical="top" wrapText="1"/>
    </xf>
    <xf numFmtId="4" fontId="0" fillId="0" borderId="11" xfId="0" applyNumberFormat="1" applyBorder="1" applyAlignment="1">
      <alignment horizontal="left" vertical="top" wrapText="1"/>
    </xf>
    <xf numFmtId="3" fontId="0" fillId="0" borderId="11" xfId="0" applyNumberFormat="1" applyBorder="1" applyAlignment="1">
      <alignment horizontal="left" vertical="top" wrapText="1"/>
    </xf>
    <xf numFmtId="43" fontId="102" fillId="0" borderId="11" xfId="42" applyFont="1" applyBorder="1" applyAlignment="1">
      <alignment horizontal="left" vertical="top"/>
    </xf>
    <xf numFmtId="0" fontId="0" fillId="8" borderId="11" xfId="0" applyFill="1" applyBorder="1" applyAlignment="1">
      <alignment horizontal="left" vertical="center"/>
    </xf>
    <xf numFmtId="4" fontId="84" fillId="8" borderId="11" xfId="0" applyNumberFormat="1" applyFont="1" applyFill="1" applyBorder="1" applyAlignment="1">
      <alignment horizontal="left"/>
    </xf>
    <xf numFmtId="0" fontId="0" fillId="8" borderId="11" xfId="0" applyFill="1" applyBorder="1" applyAlignment="1">
      <alignment horizontal="left"/>
    </xf>
    <xf numFmtId="0" fontId="93" fillId="36" borderId="11" xfId="0" applyFont="1" applyFill="1" applyBorder="1" applyAlignment="1">
      <alignment horizontal="left" vertical="top" wrapText="1"/>
    </xf>
    <xf numFmtId="0" fontId="0" fillId="37" borderId="11" xfId="0" applyFont="1" applyFill="1" applyBorder="1" applyAlignment="1">
      <alignment horizontal="left" vertical="top" wrapText="1"/>
    </xf>
    <xf numFmtId="0" fontId="9" fillId="37" borderId="11" xfId="0" applyFont="1" applyFill="1" applyBorder="1" applyAlignment="1" applyProtection="1">
      <alignment horizontal="left" vertical="top" wrapText="1"/>
      <protection locked="0"/>
    </xf>
    <xf numFmtId="4" fontId="9" fillId="37" borderId="11" xfId="42" applyNumberFormat="1" applyFont="1" applyFill="1" applyBorder="1" applyAlignment="1">
      <alignment horizontal="right" vertical="top" wrapText="1"/>
    </xf>
    <xf numFmtId="0" fontId="0" fillId="0" borderId="0" xfId="0" applyFill="1" applyAlignment="1">
      <alignment/>
    </xf>
    <xf numFmtId="0" fontId="103" fillId="0" borderId="18" xfId="0" applyFont="1" applyBorder="1" applyAlignment="1">
      <alignment horizontal="left" vertical="top"/>
    </xf>
    <xf numFmtId="0" fontId="104" fillId="0" borderId="11" xfId="0" applyFont="1" applyBorder="1" applyAlignment="1">
      <alignment horizontal="left" vertical="top" wrapText="1"/>
    </xf>
    <xf numFmtId="171" fontId="50" fillId="0" borderId="11" xfId="55" applyNumberFormat="1" applyFont="1" applyBorder="1" applyAlignment="1">
      <alignment horizontal="left" vertical="top" wrapText="1"/>
    </xf>
    <xf numFmtId="0" fontId="104" fillId="19" borderId="11" xfId="0" applyFont="1" applyFill="1" applyBorder="1" applyAlignment="1" applyProtection="1">
      <alignment horizontal="left" vertical="top" wrapText="1"/>
      <protection locked="0"/>
    </xf>
    <xf numFmtId="0" fontId="104" fillId="19" borderId="11" xfId="0" applyFont="1" applyFill="1" applyBorder="1" applyAlignment="1">
      <alignment horizontal="left" vertical="top" wrapText="1"/>
    </xf>
    <xf numFmtId="0" fontId="105" fillId="19" borderId="11" xfId="0" applyFont="1" applyFill="1" applyBorder="1" applyAlignment="1">
      <alignment horizontal="left" vertical="top" wrapText="1"/>
    </xf>
    <xf numFmtId="171" fontId="104" fillId="19" borderId="11" xfId="0" applyNumberFormat="1" applyFont="1" applyFill="1" applyBorder="1" applyAlignment="1">
      <alignment horizontal="left" vertical="top" wrapText="1"/>
    </xf>
    <xf numFmtId="171" fontId="104" fillId="19" borderId="11" xfId="44" applyFont="1" applyFill="1" applyBorder="1" applyAlignment="1">
      <alignment horizontal="left" vertical="top" wrapText="1"/>
    </xf>
    <xf numFmtId="0" fontId="104" fillId="6" borderId="11" xfId="0" applyFont="1" applyFill="1" applyBorder="1" applyAlignment="1" applyProtection="1">
      <alignment horizontal="left" vertical="top" wrapText="1"/>
      <protection locked="0"/>
    </xf>
    <xf numFmtId="0" fontId="104" fillId="0" borderId="0" xfId="0" applyFont="1" applyBorder="1" applyAlignment="1">
      <alignment horizontal="left" vertical="top" wrapText="1"/>
    </xf>
    <xf numFmtId="171" fontId="104" fillId="0" borderId="0" xfId="44" applyFont="1" applyBorder="1" applyAlignment="1">
      <alignment horizontal="left" vertical="top" wrapText="1"/>
    </xf>
    <xf numFmtId="171" fontId="104" fillId="0" borderId="0" xfId="0" applyNumberFormat="1" applyFont="1" applyBorder="1" applyAlignment="1">
      <alignment horizontal="left" vertical="top" wrapText="1"/>
    </xf>
    <xf numFmtId="0" fontId="14" fillId="33" borderId="10" xfId="0" applyFont="1" applyFill="1" applyBorder="1" applyAlignment="1">
      <alignment horizontal="left" vertical="top" wrapText="1"/>
    </xf>
    <xf numFmtId="0" fontId="14" fillId="33" borderId="19" xfId="0" applyFont="1" applyFill="1" applyBorder="1" applyAlignment="1">
      <alignment horizontal="left" vertical="top" wrapText="1"/>
    </xf>
    <xf numFmtId="0" fontId="14" fillId="33" borderId="11" xfId="0" applyFont="1" applyFill="1" applyBorder="1" applyAlignment="1">
      <alignment horizontal="left" vertical="top" wrapText="1"/>
    </xf>
    <xf numFmtId="43" fontId="14" fillId="33" borderId="11" xfId="44" applyNumberFormat="1" applyFont="1" applyFill="1" applyBorder="1" applyAlignment="1">
      <alignment horizontal="left" vertical="top" wrapText="1"/>
    </xf>
    <xf numFmtId="43" fontId="51" fillId="33" borderId="11" xfId="44" applyNumberFormat="1" applyFont="1" applyFill="1" applyBorder="1" applyAlignment="1">
      <alignment horizontal="left" vertical="top" wrapText="1"/>
    </xf>
    <xf numFmtId="43" fontId="51" fillId="33" borderId="12" xfId="44" applyNumberFormat="1" applyFont="1" applyFill="1" applyBorder="1" applyAlignment="1">
      <alignment horizontal="left" vertical="top" wrapText="1"/>
    </xf>
    <xf numFmtId="0" fontId="51" fillId="33" borderId="10" xfId="0" applyFont="1" applyFill="1" applyBorder="1" applyAlignment="1">
      <alignment horizontal="left" vertical="top" wrapText="1"/>
    </xf>
    <xf numFmtId="0" fontId="51" fillId="33" borderId="19" xfId="0" applyFont="1" applyFill="1" applyBorder="1" applyAlignment="1">
      <alignment horizontal="left" vertical="top" wrapText="1"/>
    </xf>
    <xf numFmtId="0" fontId="51" fillId="33" borderId="11" xfId="0" applyFont="1" applyFill="1" applyBorder="1" applyAlignment="1">
      <alignment horizontal="left" vertical="top" wrapText="1"/>
    </xf>
    <xf numFmtId="0" fontId="51" fillId="33" borderId="12" xfId="0" applyFont="1" applyFill="1" applyBorder="1" applyAlignment="1">
      <alignment horizontal="left" vertical="top" wrapText="1"/>
    </xf>
    <xf numFmtId="0" fontId="51" fillId="0" borderId="0" xfId="0" applyFont="1" applyAlignment="1">
      <alignment horizontal="left" vertical="top"/>
    </xf>
    <xf numFmtId="0" fontId="51" fillId="0" borderId="10" xfId="0" applyFont="1" applyBorder="1" applyAlignment="1">
      <alignment horizontal="left" vertical="top" wrapText="1"/>
    </xf>
    <xf numFmtId="0" fontId="14" fillId="38" borderId="11" xfId="0" applyFont="1" applyFill="1" applyBorder="1" applyAlignment="1">
      <alignment horizontal="left" vertical="top" wrapText="1"/>
    </xf>
    <xf numFmtId="0" fontId="106" fillId="34" borderId="0" xfId="0" applyFont="1" applyFill="1" applyAlignment="1">
      <alignment horizontal="left" vertical="top"/>
    </xf>
    <xf numFmtId="0" fontId="14" fillId="0" borderId="0" xfId="0" applyFont="1" applyAlignment="1">
      <alignment horizontal="left" vertical="top"/>
    </xf>
    <xf numFmtId="0" fontId="14" fillId="8" borderId="20" xfId="0" applyFont="1" applyFill="1" applyBorder="1" applyAlignment="1">
      <alignment horizontal="left" vertical="top" wrapText="1"/>
    </xf>
    <xf numFmtId="0" fontId="21" fillId="0" borderId="11" xfId="0" applyFont="1" applyBorder="1" applyAlignment="1">
      <alignment/>
    </xf>
    <xf numFmtId="0" fontId="21" fillId="0" borderId="11" xfId="0" applyFont="1" applyBorder="1" applyAlignment="1">
      <alignment wrapText="1"/>
    </xf>
    <xf numFmtId="0" fontId="3" fillId="0" borderId="11" xfId="0" applyFont="1" applyBorder="1" applyAlignment="1">
      <alignment/>
    </xf>
    <xf numFmtId="3" fontId="3" fillId="0" borderId="11" xfId="0" applyNumberFormat="1" applyFont="1" applyBorder="1" applyAlignment="1">
      <alignment/>
    </xf>
    <xf numFmtId="0" fontId="52" fillId="0" borderId="0" xfId="0" applyFont="1" applyAlignment="1">
      <alignment/>
    </xf>
    <xf numFmtId="0" fontId="14" fillId="8" borderId="21" xfId="0" applyFont="1" applyFill="1" applyBorder="1" applyAlignment="1">
      <alignment horizontal="left" vertical="top"/>
    </xf>
    <xf numFmtId="43" fontId="51" fillId="8" borderId="22" xfId="42" applyFont="1" applyFill="1" applyBorder="1" applyAlignment="1">
      <alignment horizontal="left" vertical="top"/>
    </xf>
    <xf numFmtId="0" fontId="14" fillId="8" borderId="22" xfId="0" applyFont="1" applyFill="1" applyBorder="1" applyAlignment="1">
      <alignment horizontal="left" vertical="top"/>
    </xf>
    <xf numFmtId="0" fontId="14" fillId="8" borderId="23" xfId="0" applyFont="1" applyFill="1" applyBorder="1" applyAlignment="1">
      <alignment horizontal="left" vertical="top"/>
    </xf>
    <xf numFmtId="43" fontId="14" fillId="33" borderId="11" xfId="42" applyFont="1" applyFill="1" applyBorder="1" applyAlignment="1">
      <alignment horizontal="left" vertical="top" wrapText="1"/>
    </xf>
    <xf numFmtId="43" fontId="51" fillId="33" borderId="11" xfId="42" applyFont="1" applyFill="1" applyBorder="1" applyAlignment="1">
      <alignment horizontal="left" vertical="top" wrapText="1"/>
    </xf>
    <xf numFmtId="0" fontId="107" fillId="33" borderId="11" xfId="0" applyFont="1" applyFill="1" applyBorder="1" applyAlignment="1">
      <alignment horizontal="left" vertical="top" wrapText="1"/>
    </xf>
    <xf numFmtId="0" fontId="14" fillId="0" borderId="11" xfId="0" applyFont="1" applyBorder="1" applyAlignment="1">
      <alignment horizontal="left" vertical="top"/>
    </xf>
    <xf numFmtId="0" fontId="108" fillId="0" borderId="11" xfId="0" applyFont="1" applyBorder="1" applyAlignment="1">
      <alignment horizontal="left" vertical="top" wrapText="1"/>
    </xf>
    <xf numFmtId="0" fontId="108" fillId="0" borderId="11" xfId="0" applyFont="1" applyBorder="1" applyAlignment="1">
      <alignment horizontal="left" vertical="top"/>
    </xf>
    <xf numFmtId="43" fontId="107" fillId="0" borderId="11" xfId="42" applyFont="1" applyBorder="1" applyAlignment="1">
      <alignment horizontal="left" vertical="top"/>
    </xf>
    <xf numFmtId="0" fontId="14" fillId="0" borderId="11" xfId="0" applyFont="1" applyBorder="1" applyAlignment="1">
      <alignment horizontal="left" vertical="top" wrapText="1"/>
    </xf>
    <xf numFmtId="43" fontId="14" fillId="0" borderId="11" xfId="42" applyFont="1" applyBorder="1" applyAlignment="1">
      <alignment horizontal="left" vertical="top" wrapText="1"/>
    </xf>
    <xf numFmtId="0" fontId="109" fillId="0" borderId="11" xfId="0" applyFont="1" applyBorder="1" applyAlignment="1">
      <alignment horizontal="left" vertical="top" wrapText="1"/>
    </xf>
    <xf numFmtId="0" fontId="110" fillId="0" borderId="11" xfId="0" applyFont="1" applyBorder="1" applyAlignment="1">
      <alignment horizontal="left" vertical="top" wrapText="1"/>
    </xf>
    <xf numFmtId="0" fontId="17" fillId="0" borderId="11" xfId="0" applyFont="1" applyBorder="1" applyAlignment="1">
      <alignment horizontal="left" vertical="top" wrapText="1"/>
    </xf>
    <xf numFmtId="43" fontId="111" fillId="0" borderId="11" xfId="42" applyFont="1" applyBorder="1" applyAlignment="1">
      <alignment horizontal="left" vertical="top"/>
    </xf>
    <xf numFmtId="0" fontId="112" fillId="0" borderId="11" xfId="0" applyFont="1" applyBorder="1" applyAlignment="1">
      <alignment horizontal="left" vertical="top"/>
    </xf>
    <xf numFmtId="0" fontId="112" fillId="0" borderId="11" xfId="0" applyFont="1" applyBorder="1" applyAlignment="1">
      <alignment horizontal="left" vertical="top" wrapText="1"/>
    </xf>
    <xf numFmtId="4" fontId="3" fillId="0" borderId="11" xfId="0" applyNumberFormat="1" applyFont="1" applyBorder="1" applyAlignment="1">
      <alignment vertical="top"/>
    </xf>
    <xf numFmtId="43" fontId="111" fillId="0" borderId="11" xfId="42" applyNumberFormat="1" applyFont="1" applyBorder="1" applyAlignment="1">
      <alignment horizontal="left" vertical="top"/>
    </xf>
    <xf numFmtId="0" fontId="3" fillId="0" borderId="11" xfId="0" applyFont="1" applyFill="1" applyBorder="1" applyAlignment="1">
      <alignment horizontal="left" vertical="top" wrapText="1"/>
    </xf>
    <xf numFmtId="0" fontId="7" fillId="0" borderId="11" xfId="59" applyFont="1" applyFill="1" applyBorder="1" applyAlignment="1">
      <alignment horizontal="left" vertical="top"/>
      <protection/>
    </xf>
    <xf numFmtId="0" fontId="8" fillId="0" borderId="11" xfId="59" applyFont="1" applyFill="1" applyBorder="1" applyAlignment="1">
      <alignment horizontal="left" vertical="top"/>
      <protection/>
    </xf>
    <xf numFmtId="43" fontId="7" fillId="0" borderId="11" xfId="42" applyFont="1" applyFill="1" applyBorder="1" applyAlignment="1">
      <alignment horizontal="left" vertical="top"/>
    </xf>
    <xf numFmtId="4" fontId="7" fillId="0" borderId="11" xfId="59" applyNumberFormat="1" applyFont="1" applyFill="1" applyBorder="1" applyAlignment="1">
      <alignment horizontal="left" vertical="top" wrapText="1"/>
      <protection/>
    </xf>
    <xf numFmtId="0" fontId="5" fillId="0" borderId="0" xfId="59" applyFill="1">
      <alignment/>
      <protection/>
    </xf>
    <xf numFmtId="43" fontId="7" fillId="0" borderId="11" xfId="42" applyFont="1" applyFill="1" applyBorder="1" applyAlignment="1">
      <alignment horizontal="left" vertical="top" wrapText="1"/>
    </xf>
    <xf numFmtId="0" fontId="5" fillId="0" borderId="0" xfId="59" applyFont="1" applyFill="1">
      <alignment/>
      <protection/>
    </xf>
    <xf numFmtId="0" fontId="14" fillId="0" borderId="11" xfId="0" applyFont="1" applyFill="1" applyBorder="1" applyAlignment="1">
      <alignment horizontal="left" vertical="top" wrapText="1"/>
    </xf>
    <xf numFmtId="0" fontId="51" fillId="0" borderId="11" xfId="0" applyFont="1" applyFill="1" applyBorder="1" applyAlignment="1">
      <alignment horizontal="left" vertical="top"/>
    </xf>
    <xf numFmtId="43" fontId="51" fillId="0" borderId="11" xfId="44" applyNumberFormat="1" applyFont="1" applyFill="1" applyBorder="1" applyAlignment="1">
      <alignment horizontal="left" vertical="top" wrapText="1"/>
    </xf>
    <xf numFmtId="0" fontId="14" fillId="0" borderId="12" xfId="0" applyFont="1" applyFill="1" applyBorder="1" applyAlignment="1">
      <alignment horizontal="left" vertical="top" wrapText="1"/>
    </xf>
    <xf numFmtId="0" fontId="51" fillId="0" borderId="11" xfId="0" applyFont="1" applyFill="1" applyBorder="1" applyAlignment="1">
      <alignment horizontal="left" vertical="top" wrapText="1"/>
    </xf>
    <xf numFmtId="0" fontId="14" fillId="0" borderId="11" xfId="0" applyFont="1" applyFill="1" applyBorder="1" applyAlignment="1">
      <alignment horizontal="left" vertical="top"/>
    </xf>
    <xf numFmtId="43" fontId="51" fillId="0" borderId="24" xfId="44" applyNumberFormat="1" applyFont="1" applyFill="1" applyBorder="1" applyAlignment="1">
      <alignment horizontal="left" vertical="top" wrapText="1"/>
    </xf>
    <xf numFmtId="0" fontId="14" fillId="0" borderId="24" xfId="0" applyFont="1" applyFill="1" applyBorder="1" applyAlignment="1">
      <alignment horizontal="left" vertical="top" wrapText="1"/>
    </xf>
    <xf numFmtId="0" fontId="14" fillId="0" borderId="25" xfId="0" applyFont="1" applyFill="1" applyBorder="1" applyAlignment="1">
      <alignment horizontal="left" vertical="top" wrapText="1"/>
    </xf>
    <xf numFmtId="0" fontId="3" fillId="0" borderId="11" xfId="0" applyFont="1" applyBorder="1" applyAlignment="1">
      <alignment horizontal="center" vertical="top"/>
    </xf>
    <xf numFmtId="0" fontId="113" fillId="0" borderId="11" xfId="0" applyFont="1" applyBorder="1" applyAlignment="1">
      <alignment horizontal="left" vertical="top" wrapText="1"/>
    </xf>
    <xf numFmtId="4" fontId="93" fillId="0" borderId="11" xfId="0" applyNumberFormat="1" applyFont="1" applyBorder="1" applyAlignment="1">
      <alignment horizontal="left" vertical="top" wrapText="1"/>
    </xf>
    <xf numFmtId="0" fontId="114" fillId="0" borderId="11" xfId="0" applyFont="1" applyBorder="1" applyAlignment="1">
      <alignment horizontal="left" vertical="top" wrapText="1"/>
    </xf>
    <xf numFmtId="0" fontId="52" fillId="0" borderId="11" xfId="0" applyFont="1" applyBorder="1" applyAlignment="1">
      <alignment horizontal="left" vertical="top" wrapText="1"/>
    </xf>
    <xf numFmtId="0" fontId="93" fillId="8" borderId="11" xfId="0" applyFont="1" applyFill="1" applyBorder="1" applyAlignment="1">
      <alignment horizontal="left" vertical="top" wrapText="1"/>
    </xf>
    <xf numFmtId="4" fontId="58" fillId="8" borderId="11" xfId="0" applyNumberFormat="1" applyFont="1" applyFill="1" applyBorder="1" applyAlignment="1">
      <alignment horizontal="left" vertical="top" wrapText="1"/>
    </xf>
    <xf numFmtId="0" fontId="114" fillId="8" borderId="11" xfId="0" applyFont="1" applyFill="1" applyBorder="1" applyAlignment="1">
      <alignment horizontal="left" vertical="top" wrapText="1"/>
    </xf>
    <xf numFmtId="0" fontId="0" fillId="0" borderId="11" xfId="0" applyBorder="1" applyAlignment="1">
      <alignment/>
    </xf>
    <xf numFmtId="0" fontId="0" fillId="0" borderId="11" xfId="0" applyBorder="1" applyAlignment="1">
      <alignment horizontal="center"/>
    </xf>
    <xf numFmtId="0" fontId="0" fillId="0" borderId="11" xfId="0" applyBorder="1" applyAlignment="1">
      <alignment wrapText="1"/>
    </xf>
    <xf numFmtId="4" fontId="0" fillId="0" borderId="11" xfId="0" applyNumberFormat="1" applyBorder="1" applyAlignment="1">
      <alignment/>
    </xf>
    <xf numFmtId="0" fontId="103" fillId="2" borderId="26" xfId="0" applyFont="1" applyFill="1" applyBorder="1" applyAlignment="1">
      <alignment horizontal="left" vertical="top"/>
    </xf>
    <xf numFmtId="171" fontId="104" fillId="0" borderId="11" xfId="0" applyNumberFormat="1" applyFont="1" applyBorder="1" applyAlignment="1">
      <alignment horizontal="left" vertical="top" wrapText="1"/>
    </xf>
    <xf numFmtId="171" fontId="104" fillId="0" borderId="11" xfId="44" applyFont="1" applyBorder="1" applyAlignment="1">
      <alignment horizontal="left" vertical="top" wrapText="1"/>
    </xf>
    <xf numFmtId="0" fontId="105" fillId="0" borderId="11" xfId="0" applyFont="1" applyBorder="1" applyAlignment="1">
      <alignment horizontal="left" vertical="top" wrapText="1"/>
    </xf>
    <xf numFmtId="0" fontId="103" fillId="7" borderId="11" xfId="0" applyFont="1" applyFill="1" applyBorder="1" applyAlignment="1">
      <alignment horizontal="left" vertical="top" wrapText="1"/>
    </xf>
    <xf numFmtId="0" fontId="105" fillId="0" borderId="11" xfId="0" applyFont="1" applyBorder="1" applyAlignment="1">
      <alignment horizontal="left" vertical="top"/>
    </xf>
    <xf numFmtId="0" fontId="20" fillId="33" borderId="27" xfId="0" applyFont="1" applyFill="1" applyBorder="1" applyAlignment="1">
      <alignment horizontal="left" vertical="top" wrapText="1"/>
    </xf>
    <xf numFmtId="0" fontId="3" fillId="0" borderId="0" xfId="0" applyFont="1" applyBorder="1" applyAlignment="1">
      <alignment horizontal="left" vertical="top" wrapText="1"/>
    </xf>
    <xf numFmtId="0" fontId="3" fillId="0" borderId="0" xfId="0" applyFont="1" applyAlignment="1">
      <alignment horizontal="center"/>
    </xf>
    <xf numFmtId="0" fontId="0" fillId="0" borderId="18" xfId="0" applyBorder="1" applyAlignment="1">
      <alignment/>
    </xf>
    <xf numFmtId="0" fontId="0" fillId="0" borderId="0"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115" fillId="0" borderId="34" xfId="0" applyFont="1" applyBorder="1" applyAlignment="1">
      <alignment/>
    </xf>
    <xf numFmtId="43" fontId="116" fillId="0" borderId="34" xfId="42" applyFont="1" applyBorder="1" applyAlignment="1">
      <alignment/>
    </xf>
    <xf numFmtId="0" fontId="117" fillId="0" borderId="35" xfId="0" applyFont="1" applyBorder="1" applyAlignment="1">
      <alignment horizontal="left" vertical="top" wrapText="1"/>
    </xf>
    <xf numFmtId="0" fontId="117" fillId="0" borderId="36" xfId="0" applyFont="1" applyBorder="1" applyAlignment="1">
      <alignment horizontal="left" vertical="top" wrapText="1"/>
    </xf>
    <xf numFmtId="0" fontId="117" fillId="0" borderId="14" xfId="0" applyFont="1" applyBorder="1" applyAlignment="1">
      <alignment horizontal="left" vertical="top" wrapText="1"/>
    </xf>
    <xf numFmtId="0" fontId="117" fillId="0" borderId="37" xfId="0" applyFont="1" applyBorder="1" applyAlignment="1">
      <alignment horizontal="left" vertical="top" wrapText="1"/>
    </xf>
    <xf numFmtId="0" fontId="117" fillId="0" borderId="38" xfId="0" applyFont="1" applyBorder="1" applyAlignment="1">
      <alignment horizontal="left" vertical="top" wrapText="1"/>
    </xf>
    <xf numFmtId="0" fontId="91" fillId="0" borderId="39" xfId="0" applyFont="1" applyBorder="1" applyAlignment="1">
      <alignment horizontal="left" vertical="top" wrapText="1"/>
    </xf>
    <xf numFmtId="178" fontId="91" fillId="0" borderId="39" xfId="42" applyNumberFormat="1" applyFont="1" applyFill="1" applyBorder="1" applyAlignment="1">
      <alignment horizontal="left" vertical="top" wrapText="1"/>
    </xf>
    <xf numFmtId="178" fontId="7" fillId="0" borderId="39" xfId="42" applyNumberFormat="1" applyFont="1" applyFill="1" applyBorder="1" applyAlignment="1">
      <alignment horizontal="left" vertical="top" wrapText="1"/>
    </xf>
    <xf numFmtId="0" fontId="90" fillId="0" borderId="40" xfId="0" applyFont="1" applyFill="1" applyBorder="1" applyAlignment="1">
      <alignment/>
    </xf>
    <xf numFmtId="0" fontId="51" fillId="33" borderId="11" xfId="0" applyFont="1" applyFill="1" applyBorder="1" applyAlignment="1">
      <alignment horizontal="center" vertical="top"/>
    </xf>
    <xf numFmtId="0" fontId="51" fillId="33" borderId="11" xfId="0" applyFont="1" applyFill="1" applyBorder="1" applyAlignment="1">
      <alignment horizontal="left" vertical="top" wrapText="1"/>
    </xf>
    <xf numFmtId="0" fontId="51" fillId="8" borderId="21" xfId="0" applyFont="1" applyFill="1" applyBorder="1" applyAlignment="1">
      <alignment horizontal="left" vertical="top"/>
    </xf>
    <xf numFmtId="0" fontId="51" fillId="8" borderId="29" xfId="0" applyFont="1" applyFill="1" applyBorder="1" applyAlignment="1">
      <alignment horizontal="left" vertical="top"/>
    </xf>
    <xf numFmtId="0" fontId="51" fillId="8" borderId="41" xfId="0" applyFont="1" applyFill="1" applyBorder="1" applyAlignment="1">
      <alignment horizontal="left" vertical="top"/>
    </xf>
    <xf numFmtId="43" fontId="2" fillId="4" borderId="13" xfId="44" applyNumberFormat="1" applyFont="1" applyFill="1" applyBorder="1" applyAlignment="1">
      <alignment horizontal="center" vertical="top" wrapText="1"/>
    </xf>
    <xf numFmtId="0" fontId="0" fillId="4" borderId="14" xfId="0" applyFill="1" applyBorder="1" applyAlignment="1">
      <alignment/>
    </xf>
    <xf numFmtId="0" fontId="2" fillId="4" borderId="13" xfId="0" applyFont="1" applyFill="1" applyBorder="1" applyAlignment="1">
      <alignment horizontal="center" vertical="top" wrapText="1"/>
    </xf>
    <xf numFmtId="0" fontId="2" fillId="4" borderId="14" xfId="0" applyFont="1" applyFill="1" applyBorder="1" applyAlignment="1">
      <alignment horizontal="center" vertical="top" wrapText="1"/>
    </xf>
    <xf numFmtId="0" fontId="2" fillId="2" borderId="42" xfId="0" applyFont="1" applyFill="1" applyBorder="1" applyAlignment="1">
      <alignment horizontal="left" wrapText="1"/>
    </xf>
    <xf numFmtId="0" fontId="2" fillId="2" borderId="43" xfId="0" applyFont="1" applyFill="1" applyBorder="1" applyAlignment="1">
      <alignment horizontal="left"/>
    </xf>
    <xf numFmtId="0" fontId="2" fillId="2" borderId="19" xfId="0" applyFont="1" applyFill="1" applyBorder="1" applyAlignment="1">
      <alignment horizontal="left"/>
    </xf>
    <xf numFmtId="0" fontId="2" fillId="39" borderId="42" xfId="0" applyFont="1" applyFill="1" applyBorder="1" applyAlignment="1">
      <alignment wrapText="1"/>
    </xf>
    <xf numFmtId="0" fontId="2" fillId="39" borderId="43" xfId="0" applyFont="1" applyFill="1" applyBorder="1" applyAlignment="1">
      <alignment/>
    </xf>
    <xf numFmtId="0" fontId="2" fillId="39" borderId="19" xfId="0" applyFont="1" applyFill="1" applyBorder="1" applyAlignment="1">
      <alignment/>
    </xf>
    <xf numFmtId="0" fontId="3" fillId="0" borderId="13" xfId="0" applyFont="1" applyBorder="1" applyAlignment="1">
      <alignment horizontal="left" vertical="top" wrapText="1"/>
    </xf>
    <xf numFmtId="0" fontId="3" fillId="0" borderId="15" xfId="0" applyFont="1" applyBorder="1" applyAlignment="1">
      <alignment horizontal="left" vertical="top" wrapText="1"/>
    </xf>
    <xf numFmtId="0" fontId="3" fillId="0" borderId="14" xfId="0" applyFont="1" applyBorder="1" applyAlignment="1">
      <alignment horizontal="left" vertical="top" wrapText="1"/>
    </xf>
    <xf numFmtId="0" fontId="2" fillId="34" borderId="11" xfId="0" applyFont="1" applyFill="1" applyBorder="1" applyAlignment="1">
      <alignment horizontal="center" vertical="center" wrapText="1"/>
    </xf>
    <xf numFmtId="0" fontId="4" fillId="4" borderId="13" xfId="0" applyFont="1" applyFill="1" applyBorder="1" applyAlignment="1">
      <alignment horizontal="center" vertical="top" wrapText="1"/>
    </xf>
    <xf numFmtId="0" fontId="118" fillId="4" borderId="14" xfId="0" applyFont="1" applyFill="1" applyBorder="1" applyAlignment="1">
      <alignment/>
    </xf>
    <xf numFmtId="0" fontId="2" fillId="4" borderId="42" xfId="0" applyFont="1" applyFill="1" applyBorder="1" applyAlignment="1">
      <alignment horizontal="center" vertical="top" wrapText="1"/>
    </xf>
    <xf numFmtId="0" fontId="0" fillId="4" borderId="43" xfId="0" applyFill="1" applyBorder="1" applyAlignment="1">
      <alignment/>
    </xf>
    <xf numFmtId="0" fontId="0" fillId="4" borderId="19" xfId="0" applyFill="1" applyBorder="1" applyAlignment="1">
      <alignment/>
    </xf>
    <xf numFmtId="0" fontId="98" fillId="9" borderId="42" xfId="0" applyFont="1" applyFill="1" applyBorder="1" applyAlignment="1">
      <alignment horizontal="center" vertical="top" wrapText="1"/>
    </xf>
    <xf numFmtId="0" fontId="98" fillId="9" borderId="43" xfId="0" applyFont="1" applyFill="1" applyBorder="1" applyAlignment="1">
      <alignment horizontal="center" vertical="top" wrapText="1"/>
    </xf>
    <xf numFmtId="0" fontId="98" fillId="9" borderId="19" xfId="0" applyFont="1" applyFill="1" applyBorder="1" applyAlignment="1">
      <alignment horizontal="center" vertical="top" wrapText="1"/>
    </xf>
    <xf numFmtId="0" fontId="98" fillId="8" borderId="42" xfId="0" applyFont="1" applyFill="1" applyBorder="1" applyAlignment="1">
      <alignment horizontal="center"/>
    </xf>
    <xf numFmtId="0" fontId="98" fillId="8" borderId="43" xfId="0" applyFont="1" applyFill="1" applyBorder="1" applyAlignment="1">
      <alignment horizontal="center"/>
    </xf>
    <xf numFmtId="0" fontId="98" fillId="8" borderId="19" xfId="0" applyFont="1" applyFill="1" applyBorder="1" applyAlignment="1">
      <alignment horizontal="center"/>
    </xf>
    <xf numFmtId="0" fontId="98" fillId="2" borderId="11" xfId="0" applyFont="1" applyFill="1" applyBorder="1" applyAlignment="1">
      <alignment horizontal="left"/>
    </xf>
    <xf numFmtId="0" fontId="98" fillId="40" borderId="42" xfId="0" applyFont="1" applyFill="1" applyBorder="1" applyAlignment="1">
      <alignment horizontal="left"/>
    </xf>
    <xf numFmtId="0" fontId="98" fillId="40" borderId="43" xfId="0" applyFont="1" applyFill="1" applyBorder="1" applyAlignment="1">
      <alignment horizontal="left"/>
    </xf>
    <xf numFmtId="0" fontId="98" fillId="40" borderId="19" xfId="0" applyFont="1" applyFill="1" applyBorder="1" applyAlignment="1">
      <alignment horizontal="left"/>
    </xf>
    <xf numFmtId="0" fontId="3" fillId="0" borderId="44" xfId="0" applyFont="1" applyBorder="1" applyAlignment="1">
      <alignment horizontal="left" vertical="top" wrapText="1"/>
    </xf>
    <xf numFmtId="0" fontId="3" fillId="0" borderId="37" xfId="0" applyFont="1" applyBorder="1" applyAlignment="1">
      <alignment horizontal="left" vertical="top" wrapText="1"/>
    </xf>
    <xf numFmtId="0" fontId="113" fillId="0" borderId="11" xfId="0" applyFont="1" applyBorder="1" applyAlignment="1">
      <alignment horizontal="left" vertical="top" wrapText="1"/>
    </xf>
    <xf numFmtId="0" fontId="97" fillId="8" borderId="11" xfId="0" applyFont="1" applyFill="1" applyBorder="1" applyAlignment="1">
      <alignment horizontal="center" vertical="top" wrapText="1"/>
    </xf>
    <xf numFmtId="0" fontId="119" fillId="0" borderId="31" xfId="0" applyFont="1" applyBorder="1" applyAlignment="1">
      <alignment horizontal="left" vertical="top" wrapText="1"/>
    </xf>
    <xf numFmtId="0" fontId="119" fillId="0" borderId="32" xfId="0" applyFont="1" applyBorder="1" applyAlignment="1">
      <alignment horizontal="left" vertical="top" wrapText="1"/>
    </xf>
    <xf numFmtId="0" fontId="119" fillId="0" borderId="45" xfId="0" applyFont="1" applyBorder="1" applyAlignment="1">
      <alignment horizontal="left" vertical="top" wrapText="1"/>
    </xf>
    <xf numFmtId="0" fontId="120" fillId="9" borderId="42" xfId="0" applyFont="1" applyFill="1" applyBorder="1" applyAlignment="1">
      <alignment horizontal="center" vertical="top" wrapText="1"/>
    </xf>
    <xf numFmtId="0" fontId="120" fillId="9" borderId="43" xfId="0" applyFont="1" applyFill="1" applyBorder="1" applyAlignment="1">
      <alignment horizontal="center" vertical="top" wrapText="1"/>
    </xf>
    <xf numFmtId="0" fontId="120" fillId="9" borderId="19" xfId="0" applyFont="1" applyFill="1" applyBorder="1" applyAlignment="1">
      <alignment horizontal="center" vertical="top" wrapText="1"/>
    </xf>
    <xf numFmtId="0" fontId="2" fillId="9" borderId="44" xfId="0" applyFont="1" applyFill="1" applyBorder="1" applyAlignment="1">
      <alignment horizontal="center" vertical="top" wrapText="1"/>
    </xf>
    <xf numFmtId="0" fontId="2" fillId="9" borderId="46" xfId="0" applyFont="1" applyFill="1" applyBorder="1" applyAlignment="1">
      <alignment horizontal="center" vertical="top" wrapText="1"/>
    </xf>
    <xf numFmtId="0" fontId="2" fillId="9" borderId="47" xfId="0" applyFont="1" applyFill="1" applyBorder="1" applyAlignment="1">
      <alignment horizontal="center" vertical="top" wrapText="1"/>
    </xf>
    <xf numFmtId="0" fontId="2" fillId="8" borderId="42" xfId="0" applyFont="1" applyFill="1" applyBorder="1" applyAlignment="1">
      <alignment horizontal="center" wrapText="1"/>
    </xf>
    <xf numFmtId="0" fontId="2" fillId="8" borderId="43" xfId="0" applyFont="1" applyFill="1" applyBorder="1" applyAlignment="1">
      <alignment horizontal="center" wrapText="1"/>
    </xf>
    <xf numFmtId="0" fontId="2" fillId="8" borderId="19" xfId="0" applyFont="1" applyFill="1" applyBorder="1" applyAlignment="1">
      <alignment horizontal="center" wrapText="1"/>
    </xf>
    <xf numFmtId="0" fontId="120" fillId="0" borderId="42" xfId="0" applyFont="1" applyBorder="1" applyAlignment="1">
      <alignment horizontal="justify" vertical="top" wrapText="1"/>
    </xf>
    <xf numFmtId="0" fontId="120" fillId="0" borderId="43" xfId="0" applyFont="1" applyBorder="1" applyAlignment="1">
      <alignment horizontal="justify" vertical="top" wrapText="1"/>
    </xf>
    <xf numFmtId="0" fontId="120" fillId="0" borderId="48" xfId="0" applyFont="1" applyBorder="1" applyAlignment="1">
      <alignment horizontal="justify" vertical="top" wrapText="1"/>
    </xf>
    <xf numFmtId="0" fontId="2" fillId="33" borderId="49" xfId="0" applyFont="1" applyFill="1" applyBorder="1" applyAlignment="1">
      <alignment horizontal="center" vertical="top"/>
    </xf>
    <xf numFmtId="0" fontId="2" fillId="33" borderId="50" xfId="0" applyFont="1" applyFill="1" applyBorder="1" applyAlignment="1">
      <alignment horizontal="center" vertical="top"/>
    </xf>
    <xf numFmtId="0" fontId="2" fillId="33" borderId="51" xfId="0" applyFont="1" applyFill="1" applyBorder="1" applyAlignment="1">
      <alignment horizontal="center" vertical="top"/>
    </xf>
    <xf numFmtId="0" fontId="2" fillId="33" borderId="11" xfId="0" applyFont="1" applyFill="1" applyBorder="1" applyAlignment="1">
      <alignment horizontal="center" vertical="top" wrapText="1"/>
    </xf>
    <xf numFmtId="0" fontId="2" fillId="33" borderId="42" xfId="0" applyFont="1" applyFill="1" applyBorder="1" applyAlignment="1">
      <alignment vertical="top" wrapText="1"/>
    </xf>
    <xf numFmtId="0" fontId="2" fillId="33" borderId="43" xfId="0" applyFont="1" applyFill="1" applyBorder="1" applyAlignment="1">
      <alignment vertical="top" wrapText="1"/>
    </xf>
    <xf numFmtId="0" fontId="2" fillId="33" borderId="48" xfId="0" applyFont="1" applyFill="1" applyBorder="1" applyAlignment="1">
      <alignment vertical="top" wrapText="1"/>
    </xf>
    <xf numFmtId="0" fontId="2" fillId="0" borderId="42" xfId="0" applyFont="1" applyBorder="1" applyAlignment="1">
      <alignment vertical="top" wrapText="1"/>
    </xf>
    <xf numFmtId="0" fontId="2" fillId="0" borderId="43" xfId="0" applyFont="1" applyBorder="1" applyAlignment="1">
      <alignment vertical="top" wrapText="1"/>
    </xf>
    <xf numFmtId="0" fontId="2" fillId="0" borderId="48" xfId="0" applyFont="1" applyBorder="1" applyAlignment="1">
      <alignment vertical="top" wrapText="1"/>
    </xf>
    <xf numFmtId="0" fontId="121" fillId="9" borderId="42" xfId="0" applyFont="1" applyFill="1" applyBorder="1" applyAlignment="1">
      <alignment horizontal="center" vertical="top" wrapText="1"/>
    </xf>
    <xf numFmtId="0" fontId="121" fillId="9" borderId="43" xfId="0" applyFont="1" applyFill="1" applyBorder="1" applyAlignment="1">
      <alignment horizontal="center" vertical="top" wrapText="1"/>
    </xf>
    <xf numFmtId="0" fontId="121" fillId="9" borderId="19" xfId="0" applyFont="1" applyFill="1" applyBorder="1" applyAlignment="1">
      <alignment horizontal="center" vertical="top" wrapText="1"/>
    </xf>
    <xf numFmtId="0" fontId="2" fillId="9" borderId="42" xfId="0" applyFont="1" applyFill="1" applyBorder="1" applyAlignment="1">
      <alignment horizontal="center" vertical="top" wrapText="1"/>
    </xf>
    <xf numFmtId="0" fontId="2" fillId="9" borderId="43" xfId="0" applyFont="1" applyFill="1" applyBorder="1" applyAlignment="1">
      <alignment horizontal="center" vertical="top" wrapText="1"/>
    </xf>
    <xf numFmtId="0" fontId="2" fillId="9" borderId="19" xfId="0" applyFont="1" applyFill="1" applyBorder="1" applyAlignment="1">
      <alignment horizontal="center" vertical="top" wrapText="1"/>
    </xf>
    <xf numFmtId="0" fontId="84" fillId="8" borderId="11" xfId="0" applyFont="1" applyFill="1" applyBorder="1" applyAlignment="1">
      <alignment horizontal="left"/>
    </xf>
    <xf numFmtId="0" fontId="107" fillId="0" borderId="11" xfId="0" applyFont="1" applyBorder="1" applyAlignment="1">
      <alignment horizontal="left" vertical="top" wrapText="1"/>
    </xf>
    <xf numFmtId="0" fontId="84" fillId="0" borderId="11" xfId="0" applyFont="1" applyBorder="1" applyAlignment="1">
      <alignment horizontal="left" vertical="top" wrapText="1"/>
    </xf>
    <xf numFmtId="0" fontId="8" fillId="33" borderId="11" xfId="59" applyFont="1" applyFill="1" applyBorder="1" applyAlignment="1">
      <alignment horizontal="left" vertical="top" wrapText="1"/>
      <protection/>
    </xf>
    <xf numFmtId="0" fontId="8" fillId="35" borderId="11" xfId="59" applyFont="1" applyFill="1" applyBorder="1" applyAlignment="1">
      <alignment horizontal="left" vertical="top" wrapText="1"/>
      <protection/>
    </xf>
    <xf numFmtId="0" fontId="8" fillId="9" borderId="42" xfId="59" applyFont="1" applyFill="1" applyBorder="1" applyAlignment="1">
      <alignment horizontal="center" vertical="top"/>
      <protection/>
    </xf>
    <xf numFmtId="0" fontId="8" fillId="9" borderId="43" xfId="59" applyFont="1" applyFill="1" applyBorder="1" applyAlignment="1">
      <alignment horizontal="center" vertical="top"/>
      <protection/>
    </xf>
    <xf numFmtId="0" fontId="8" fillId="9" borderId="19" xfId="59" applyFont="1" applyFill="1" applyBorder="1" applyAlignment="1">
      <alignment horizontal="center" vertical="top"/>
      <protection/>
    </xf>
    <xf numFmtId="0" fontId="8" fillId="33" borderId="11" xfId="59" applyFont="1" applyFill="1" applyBorder="1" applyAlignment="1">
      <alignment horizontal="left" vertical="top"/>
      <protection/>
    </xf>
    <xf numFmtId="0" fontId="8" fillId="8" borderId="42" xfId="59" applyFont="1" applyFill="1" applyBorder="1" applyAlignment="1">
      <alignment horizontal="center" vertical="top"/>
      <protection/>
    </xf>
    <xf numFmtId="0" fontId="8" fillId="8" borderId="43" xfId="59" applyFont="1" applyFill="1" applyBorder="1" applyAlignment="1">
      <alignment horizontal="center" vertical="top"/>
      <protection/>
    </xf>
    <xf numFmtId="0" fontId="8" fillId="8" borderId="19" xfId="59" applyFont="1" applyFill="1" applyBorder="1" applyAlignment="1">
      <alignment horizontal="center" vertical="top"/>
      <protection/>
    </xf>
    <xf numFmtId="0" fontId="97" fillId="0" borderId="11" xfId="0" applyFont="1" applyBorder="1" applyAlignment="1">
      <alignment horizontal="center" vertical="top" wrapText="1"/>
    </xf>
    <xf numFmtId="0" fontId="84" fillId="8" borderId="42" xfId="0" applyFont="1" applyFill="1" applyBorder="1" applyAlignment="1">
      <alignment horizontal="center" vertical="top"/>
    </xf>
    <xf numFmtId="0" fontId="84" fillId="8" borderId="43" xfId="0" applyFont="1" applyFill="1" applyBorder="1" applyAlignment="1">
      <alignment horizontal="center" vertical="top"/>
    </xf>
    <xf numFmtId="0" fontId="84" fillId="8" borderId="19" xfId="0" applyFont="1" applyFill="1" applyBorder="1" applyAlignment="1">
      <alignment horizontal="center" vertical="top"/>
    </xf>
    <xf numFmtId="0" fontId="105" fillId="0" borderId="11" xfId="0" applyFont="1" applyBorder="1" applyAlignment="1">
      <alignment horizontal="left" vertical="top"/>
    </xf>
    <xf numFmtId="0" fontId="105" fillId="7" borderId="11" xfId="0" applyFont="1" applyFill="1" applyBorder="1" applyAlignment="1">
      <alignment horizontal="left" vertical="top" wrapText="1"/>
    </xf>
    <xf numFmtId="0" fontId="103" fillId="7" borderId="11" xfId="0" applyFont="1" applyFill="1" applyBorder="1" applyAlignment="1">
      <alignment horizontal="left" vertical="top" wrapText="1"/>
    </xf>
    <xf numFmtId="0" fontId="105" fillId="6" borderId="11" xfId="0" applyFont="1" applyFill="1" applyBorder="1" applyAlignment="1" applyProtection="1">
      <alignment horizontal="left" vertical="top" wrapText="1"/>
      <protection locked="0"/>
    </xf>
    <xf numFmtId="0" fontId="103" fillId="0" borderId="31" xfId="0" applyFont="1" applyBorder="1" applyAlignment="1">
      <alignment horizontal="left" vertical="top"/>
    </xf>
    <xf numFmtId="0" fontId="103" fillId="0" borderId="32" xfId="0" applyFont="1" applyBorder="1" applyAlignment="1">
      <alignment horizontal="left" vertical="top"/>
    </xf>
    <xf numFmtId="0" fontId="103" fillId="0" borderId="33" xfId="0" applyFont="1" applyBorder="1" applyAlignment="1">
      <alignment horizontal="left" vertical="top"/>
    </xf>
    <xf numFmtId="171" fontId="103" fillId="7" borderId="11" xfId="44" applyFont="1" applyFill="1" applyBorder="1" applyAlignment="1">
      <alignment horizontal="left" vertical="top" wrapText="1"/>
    </xf>
    <xf numFmtId="0" fontId="51" fillId="0" borderId="24" xfId="0" applyFont="1" applyFill="1" applyBorder="1" applyAlignment="1">
      <alignment horizontal="left" vertical="top" wrapText="1"/>
    </xf>
    <xf numFmtId="0" fontId="21" fillId="0" borderId="11" xfId="0" applyFont="1" applyBorder="1" applyAlignment="1">
      <alignment/>
    </xf>
    <xf numFmtId="0" fontId="51" fillId="33" borderId="49" xfId="0" applyFont="1" applyFill="1" applyBorder="1" applyAlignment="1">
      <alignment horizontal="left" vertical="top" wrapText="1"/>
    </xf>
    <xf numFmtId="0" fontId="51" fillId="33" borderId="52" xfId="0" applyFont="1" applyFill="1" applyBorder="1" applyAlignment="1">
      <alignment horizontal="left" vertical="top" wrapText="1"/>
    </xf>
    <xf numFmtId="0" fontId="51" fillId="33" borderId="50" xfId="0" applyFont="1" applyFill="1" applyBorder="1" applyAlignment="1">
      <alignment horizontal="left" vertical="top" wrapText="1"/>
    </xf>
    <xf numFmtId="0" fontId="51" fillId="33" borderId="51" xfId="0" applyFont="1" applyFill="1" applyBorder="1" applyAlignment="1">
      <alignment horizontal="left" vertical="top" wrapText="1"/>
    </xf>
    <xf numFmtId="0" fontId="115" fillId="0" borderId="53" xfId="0" applyFont="1" applyBorder="1" applyAlignment="1">
      <alignment horizontal="left" wrapText="1"/>
    </xf>
    <xf numFmtId="0" fontId="115" fillId="0" borderId="54" xfId="0" applyFont="1" applyBorder="1" applyAlignment="1">
      <alignment horizontal="left" wrapText="1"/>
    </xf>
    <xf numFmtId="0" fontId="116" fillId="0" borderId="55" xfId="0" applyFont="1" applyFill="1" applyBorder="1" applyAlignment="1">
      <alignment horizontal="left"/>
    </xf>
    <xf numFmtId="0" fontId="116" fillId="0" borderId="23" xfId="0" applyFont="1" applyFill="1" applyBorder="1" applyAlignment="1">
      <alignment horizontal="left"/>
    </xf>
    <xf numFmtId="0" fontId="117" fillId="0" borderId="53" xfId="0" applyFont="1" applyBorder="1" applyAlignment="1">
      <alignment horizontal="center" vertical="top" wrapText="1"/>
    </xf>
    <xf numFmtId="0" fontId="117" fillId="0" borderId="56" xfId="0" applyFont="1" applyBorder="1" applyAlignment="1">
      <alignment horizontal="center" vertical="top" wrapText="1"/>
    </xf>
    <xf numFmtId="0" fontId="117" fillId="0" borderId="54" xfId="0" applyFont="1" applyBorder="1" applyAlignment="1">
      <alignment horizontal="center" vertical="top" wrapText="1"/>
    </xf>
    <xf numFmtId="0" fontId="117" fillId="0" borderId="14" xfId="0" applyFont="1" applyBorder="1" applyAlignment="1">
      <alignment horizontal="center" vertical="top" wrapText="1"/>
    </xf>
    <xf numFmtId="0" fontId="105" fillId="0" borderId="13" xfId="0" applyFont="1" applyBorder="1" applyAlignment="1">
      <alignment horizontal="left" vertical="top"/>
    </xf>
    <xf numFmtId="0" fontId="104" fillId="6" borderId="13" xfId="0" applyFont="1" applyFill="1" applyBorder="1" applyAlignment="1" applyProtection="1">
      <alignment horizontal="left" vertical="top" wrapText="1"/>
      <protection locked="0"/>
    </xf>
    <xf numFmtId="0" fontId="104" fillId="0" borderId="12" xfId="0" applyFont="1" applyBorder="1" applyAlignment="1">
      <alignment horizontal="left" vertical="top" wrapText="1"/>
    </xf>
    <xf numFmtId="0" fontId="104" fillId="0" borderId="24" xfId="0" applyFont="1" applyBorder="1" applyAlignment="1">
      <alignment horizontal="left" vertical="top" wrapText="1"/>
    </xf>
    <xf numFmtId="0" fontId="104" fillId="0" borderId="31" xfId="0" applyFont="1" applyBorder="1" applyAlignment="1">
      <alignment horizontal="left" vertical="top"/>
    </xf>
    <xf numFmtId="0" fontId="104" fillId="0" borderId="18" xfId="0" applyFont="1" applyBorder="1" applyAlignment="1">
      <alignment horizontal="left" vertical="top"/>
    </xf>
    <xf numFmtId="0" fontId="103" fillId="0" borderId="28" xfId="0" applyFont="1" applyBorder="1" applyAlignment="1">
      <alignment horizontal="left" vertical="top"/>
    </xf>
    <xf numFmtId="0" fontId="105" fillId="0" borderId="10" xfId="0" applyFont="1" applyBorder="1" applyAlignment="1">
      <alignment horizontal="left" vertical="top"/>
    </xf>
    <xf numFmtId="0" fontId="103" fillId="0" borderId="12" xfId="0" applyFont="1" applyBorder="1" applyAlignment="1">
      <alignment horizontal="left" vertical="top" wrapText="1"/>
    </xf>
    <xf numFmtId="0" fontId="104" fillId="0" borderId="10" xfId="0" applyFont="1" applyBorder="1" applyAlignment="1">
      <alignment horizontal="left" vertical="top"/>
    </xf>
    <xf numFmtId="0" fontId="104" fillId="19" borderId="12" xfId="0" applyFont="1" applyFill="1" applyBorder="1" applyAlignment="1">
      <alignment horizontal="left" vertical="top" wrapText="1"/>
    </xf>
    <xf numFmtId="0" fontId="104" fillId="0" borderId="16" xfId="0" applyFont="1" applyBorder="1" applyAlignment="1">
      <alignment horizontal="left" vertical="top"/>
    </xf>
    <xf numFmtId="0" fontId="104" fillId="0" borderId="28" xfId="0" applyFont="1" applyBorder="1" applyAlignment="1">
      <alignment horizontal="left" vertical="top" wrapText="1"/>
    </xf>
    <xf numFmtId="0" fontId="104" fillId="0" borderId="29" xfId="0" applyFont="1" applyBorder="1" applyAlignment="1">
      <alignment horizontal="left" vertical="top" wrapText="1"/>
    </xf>
    <xf numFmtId="0" fontId="104" fillId="0" borderId="30" xfId="0" applyFont="1" applyBorder="1" applyAlignment="1">
      <alignment horizontal="left" vertical="top" wrapText="1"/>
    </xf>
    <xf numFmtId="0" fontId="104" fillId="6" borderId="24" xfId="0" applyFont="1" applyFill="1" applyBorder="1" applyAlignment="1" applyProtection="1">
      <alignment horizontal="left" vertical="top" wrapText="1"/>
      <protection locked="0"/>
    </xf>
    <xf numFmtId="0" fontId="105" fillId="6" borderId="24" xfId="0" applyFont="1" applyFill="1" applyBorder="1" applyAlignment="1" applyProtection="1">
      <alignment horizontal="left" vertical="top" wrapText="1"/>
      <protection locked="0"/>
    </xf>
    <xf numFmtId="171" fontId="105" fillId="0" borderId="24" xfId="44" applyFont="1" applyBorder="1" applyAlignment="1">
      <alignment horizontal="left" vertical="top" wrapText="1"/>
    </xf>
    <xf numFmtId="0" fontId="104" fillId="0" borderId="25" xfId="0" applyFont="1" applyBorder="1" applyAlignment="1">
      <alignment horizontal="left" vertical="top" wrapText="1"/>
    </xf>
    <xf numFmtId="0" fontId="20" fillId="33" borderId="57" xfId="0" applyFont="1" applyFill="1" applyBorder="1" applyAlignment="1">
      <alignment horizontal="center" vertical="top" wrapText="1"/>
    </xf>
    <xf numFmtId="0" fontId="20" fillId="33" borderId="58" xfId="0" applyFont="1" applyFill="1" applyBorder="1" applyAlignment="1">
      <alignment horizontal="center" vertical="top" wrapText="1"/>
    </xf>
    <xf numFmtId="0" fontId="20" fillId="33" borderId="27" xfId="0" applyFont="1" applyFill="1" applyBorder="1" applyAlignment="1">
      <alignment horizontal="center" vertical="top" wrapText="1"/>
    </xf>
    <xf numFmtId="0" fontId="103" fillId="0" borderId="59" xfId="0" applyFont="1" applyBorder="1" applyAlignment="1">
      <alignment horizontal="center" vertical="top"/>
    </xf>
    <xf numFmtId="0" fontId="103" fillId="0" borderId="46" xfId="0" applyFont="1" applyBorder="1" applyAlignment="1">
      <alignment horizontal="center" vertical="top"/>
    </xf>
    <xf numFmtId="0" fontId="103" fillId="0" borderId="60" xfId="0" applyFont="1" applyBorder="1" applyAlignment="1">
      <alignment horizontal="center" vertical="top"/>
    </xf>
    <xf numFmtId="171" fontId="104" fillId="0" borderId="12" xfId="0" applyNumberFormat="1" applyFont="1" applyBorder="1" applyAlignment="1">
      <alignment horizontal="center" vertical="top" wrapText="1"/>
    </xf>
    <xf numFmtId="171" fontId="104" fillId="0" borderId="12" xfId="44" applyFont="1" applyBorder="1" applyAlignment="1">
      <alignment horizontal="center" vertical="top" wrapText="1"/>
    </xf>
    <xf numFmtId="171" fontId="105" fillId="0" borderId="25" xfId="0" applyNumberFormat="1" applyFont="1" applyBorder="1" applyAlignment="1">
      <alignment horizontal="center" vertical="top" wrapText="1"/>
    </xf>
    <xf numFmtId="171" fontId="104" fillId="0" borderId="11" xfId="0" applyNumberFormat="1" applyFont="1" applyBorder="1" applyAlignment="1">
      <alignment horizontal="center" vertical="top" wrapText="1"/>
    </xf>
    <xf numFmtId="171" fontId="104" fillId="0" borderId="11" xfId="44" applyFont="1" applyBorder="1" applyAlignment="1">
      <alignment horizontal="center" vertical="top" wrapText="1"/>
    </xf>
    <xf numFmtId="0" fontId="105" fillId="0" borderId="37" xfId="0" applyFont="1" applyBorder="1" applyAlignment="1">
      <alignment horizontal="left" vertical="top" wrapText="1"/>
    </xf>
    <xf numFmtId="0" fontId="104" fillId="0" borderId="42" xfId="0" applyFont="1" applyBorder="1" applyAlignment="1">
      <alignment horizontal="left" vertical="top" wrapText="1"/>
    </xf>
    <xf numFmtId="0" fontId="104" fillId="0" borderId="61" xfId="0" applyFont="1" applyBorder="1" applyAlignment="1">
      <alignment horizontal="left" vertical="top" wrapText="1"/>
    </xf>
    <xf numFmtId="171" fontId="104" fillId="0" borderId="10" xfId="0" applyNumberFormat="1" applyFont="1" applyBorder="1" applyAlignment="1">
      <alignment horizontal="center" vertical="top" wrapText="1"/>
    </xf>
    <xf numFmtId="171" fontId="104" fillId="0" borderId="10" xfId="44" applyFont="1" applyBorder="1" applyAlignment="1">
      <alignment horizontal="center" vertical="top" wrapText="1"/>
    </xf>
    <xf numFmtId="171" fontId="105" fillId="0" borderId="20" xfId="0" applyNumberFormat="1" applyFont="1" applyBorder="1" applyAlignment="1">
      <alignment horizontal="center" vertical="top" wrapText="1"/>
    </xf>
    <xf numFmtId="171" fontId="105" fillId="0" borderId="24" xfId="0" applyNumberFormat="1" applyFont="1" applyBorder="1" applyAlignment="1">
      <alignment horizontal="center" vertical="top" wrapText="1"/>
    </xf>
    <xf numFmtId="0" fontId="104" fillId="0" borderId="62" xfId="0" applyFont="1" applyBorder="1" applyAlignment="1">
      <alignment horizontal="center" vertical="top" wrapText="1"/>
    </xf>
    <xf numFmtId="0" fontId="104" fillId="0" borderId="43" xfId="0" applyFont="1" applyBorder="1" applyAlignment="1">
      <alignment horizontal="center" vertical="top" wrapText="1"/>
    </xf>
    <xf numFmtId="0" fontId="104" fillId="0" borderId="48" xfId="0" applyFont="1" applyBorder="1" applyAlignment="1">
      <alignment horizontal="center" vertical="top" wrapText="1"/>
    </xf>
    <xf numFmtId="0" fontId="104" fillId="0" borderId="57" xfId="0" applyFont="1" applyBorder="1" applyAlignment="1">
      <alignment horizontal="center" vertical="top" wrapText="1"/>
    </xf>
    <xf numFmtId="0" fontId="104" fillId="0" borderId="58" xfId="0" applyFont="1" applyBorder="1" applyAlignment="1">
      <alignment horizontal="center" vertical="top" wrapText="1"/>
    </xf>
    <xf numFmtId="0" fontId="104" fillId="0" borderId="27" xfId="0" applyFont="1" applyBorder="1" applyAlignment="1">
      <alignment horizontal="center" vertical="top" wrapText="1"/>
    </xf>
    <xf numFmtId="0" fontId="122" fillId="0" borderId="11" xfId="0" applyFont="1" applyBorder="1" applyAlignment="1">
      <alignment horizontal="left" vertical="top" wrapText="1"/>
    </xf>
    <xf numFmtId="0" fontId="105" fillId="6" borderId="36" xfId="0" applyFont="1" applyFill="1" applyBorder="1" applyAlignment="1" applyProtection="1">
      <alignment horizontal="left" vertical="top" wrapText="1"/>
      <protection locked="0"/>
    </xf>
    <xf numFmtId="0" fontId="104" fillId="6" borderId="19" xfId="0" applyFont="1" applyFill="1" applyBorder="1" applyAlignment="1" applyProtection="1">
      <alignment horizontal="left" vertical="top" wrapText="1"/>
      <protection locked="0"/>
    </xf>
    <xf numFmtId="0" fontId="105" fillId="6" borderId="63" xfId="0" applyFont="1" applyFill="1" applyBorder="1" applyAlignment="1" applyProtection="1">
      <alignment horizontal="left" vertical="top" wrapText="1"/>
      <protection locked="0"/>
    </xf>
    <xf numFmtId="0" fontId="105" fillId="6" borderId="49" xfId="0" applyFont="1" applyFill="1" applyBorder="1" applyAlignment="1" applyProtection="1">
      <alignment horizontal="left" vertical="top" wrapText="1"/>
      <protection locked="0"/>
    </xf>
    <xf numFmtId="0" fontId="105" fillId="6" borderId="50" xfId="0" applyFont="1" applyFill="1" applyBorder="1" applyAlignment="1" applyProtection="1">
      <alignment horizontal="left" vertical="top" wrapText="1"/>
      <protection locked="0"/>
    </xf>
    <xf numFmtId="0" fontId="105" fillId="6" borderId="51" xfId="0" applyFont="1" applyFill="1" applyBorder="1" applyAlignment="1" applyProtection="1">
      <alignment horizontal="left" vertical="top" wrapText="1"/>
      <protection locked="0"/>
    </xf>
    <xf numFmtId="0" fontId="105" fillId="6" borderId="10" xfId="0" applyFont="1" applyFill="1" applyBorder="1" applyAlignment="1" applyProtection="1">
      <alignment horizontal="left" vertical="top" wrapText="1"/>
      <protection locked="0"/>
    </xf>
    <xf numFmtId="0" fontId="105" fillId="6" borderId="12" xfId="0" applyFont="1" applyFill="1" applyBorder="1" applyAlignment="1" applyProtection="1">
      <alignment horizontal="left" vertical="top" wrapText="1"/>
      <protection locked="0"/>
    </xf>
    <xf numFmtId="0" fontId="122" fillId="0" borderId="10" xfId="0" applyFont="1" applyBorder="1" applyAlignment="1">
      <alignment horizontal="left" vertical="top" wrapText="1"/>
    </xf>
    <xf numFmtId="0" fontId="122" fillId="0" borderId="12" xfId="0" applyFont="1" applyBorder="1" applyAlignment="1">
      <alignment horizontal="left" vertical="top" wrapText="1"/>
    </xf>
    <xf numFmtId="0" fontId="105" fillId="6" borderId="20" xfId="0" applyFont="1" applyFill="1" applyBorder="1" applyAlignment="1" applyProtection="1">
      <alignment horizontal="left" vertical="top" wrapText="1"/>
      <protection locked="0"/>
    </xf>
    <xf numFmtId="0" fontId="105" fillId="6" borderId="25" xfId="0" applyFont="1" applyFill="1" applyBorder="1" applyAlignment="1" applyProtection="1">
      <alignment horizontal="left" vertical="top" wrapText="1"/>
      <protection locked="0"/>
    </xf>
    <xf numFmtId="0" fontId="105" fillId="6" borderId="24" xfId="0" applyFont="1" applyFill="1" applyBorder="1" applyAlignment="1" applyProtection="1">
      <alignment horizontal="right" vertical="top" wrapText="1"/>
      <protection locked="0"/>
    </xf>
    <xf numFmtId="0" fontId="105" fillId="6" borderId="13" xfId="0" applyFont="1" applyFill="1" applyBorder="1" applyAlignment="1" applyProtection="1">
      <alignment horizontal="right" vertical="top" wrapText="1"/>
      <protection locked="0"/>
    </xf>
    <xf numFmtId="0" fontId="117" fillId="0" borderId="47" xfId="0" applyFont="1" applyBorder="1" applyAlignment="1">
      <alignment horizontal="left" vertical="top" wrapText="1"/>
    </xf>
    <xf numFmtId="0" fontId="117" fillId="0" borderId="13" xfId="0" applyFont="1" applyBorder="1" applyAlignment="1">
      <alignment horizontal="left" vertical="top" wrapText="1"/>
    </xf>
    <xf numFmtId="0" fontId="117" fillId="0" borderId="44" xfId="0" applyFont="1" applyBorder="1" applyAlignment="1">
      <alignment horizontal="left" vertical="top" wrapText="1"/>
    </xf>
    <xf numFmtId="0" fontId="117" fillId="0" borderId="64" xfId="0" applyFont="1" applyBorder="1" applyAlignment="1">
      <alignment horizontal="left" vertical="top" wrapText="1"/>
    </xf>
    <xf numFmtId="0" fontId="123" fillId="0" borderId="53" xfId="0" applyFont="1" applyFill="1" applyBorder="1" applyAlignment="1">
      <alignment horizontal="left" vertical="top" wrapText="1"/>
    </xf>
    <xf numFmtId="0" fontId="91" fillId="0" borderId="56" xfId="0" applyFont="1" applyFill="1" applyBorder="1" applyAlignment="1">
      <alignment horizontal="left" vertical="top" wrapText="1"/>
    </xf>
    <xf numFmtId="0" fontId="123" fillId="0" borderId="56" xfId="0" applyFont="1" applyFill="1" applyBorder="1" applyAlignment="1">
      <alignment horizontal="left" vertical="top" wrapText="1"/>
    </xf>
    <xf numFmtId="4" fontId="91" fillId="0" borderId="56" xfId="42" applyNumberFormat="1" applyFont="1" applyFill="1" applyBorder="1" applyAlignment="1">
      <alignment horizontal="right" vertical="top" wrapText="1"/>
    </xf>
    <xf numFmtId="0" fontId="91" fillId="0" borderId="65" xfId="0" applyFont="1" applyFill="1" applyBorder="1" applyAlignment="1">
      <alignment horizontal="left" vertical="top" wrapText="1"/>
    </xf>
    <xf numFmtId="0" fontId="91" fillId="0" borderId="34" xfId="0" applyFont="1" applyFill="1" applyBorder="1" applyAlignment="1">
      <alignment horizontal="left" vertical="top" wrapText="1"/>
    </xf>
    <xf numFmtId="0" fontId="7" fillId="0" borderId="66" xfId="0" applyFont="1" applyFill="1" applyBorder="1" applyAlignment="1">
      <alignment horizontal="left" vertical="top" wrapText="1"/>
    </xf>
    <xf numFmtId="0" fontId="91" fillId="0" borderId="15" xfId="0" applyFont="1" applyFill="1" applyBorder="1" applyAlignment="1">
      <alignment horizontal="left" vertical="top" wrapText="1"/>
    </xf>
    <xf numFmtId="0" fontId="7" fillId="0" borderId="15" xfId="0" applyFont="1" applyFill="1" applyBorder="1" applyAlignment="1">
      <alignment horizontal="left" vertical="top" wrapText="1"/>
    </xf>
    <xf numFmtId="4" fontId="7" fillId="0" borderId="15" xfId="42" applyNumberFormat="1" applyFont="1" applyFill="1" applyBorder="1" applyAlignment="1">
      <alignment horizontal="right" vertical="top" wrapText="1"/>
    </xf>
    <xf numFmtId="0" fontId="91" fillId="0" borderId="67" xfId="0" applyFont="1" applyFill="1" applyBorder="1" applyAlignment="1">
      <alignment horizontal="left" vertical="top" wrapText="1"/>
    </xf>
    <xf numFmtId="0" fontId="7" fillId="0" borderId="68" xfId="0" applyFont="1" applyFill="1" applyBorder="1" applyAlignment="1">
      <alignment horizontal="left" vertical="top" wrapText="1"/>
    </xf>
    <xf numFmtId="0" fontId="124" fillId="0" borderId="29" xfId="0" applyFont="1" applyFill="1" applyBorder="1" applyAlignment="1">
      <alignment horizontal="right" vertical="top"/>
    </xf>
    <xf numFmtId="0" fontId="124" fillId="0" borderId="41" xfId="0" applyFont="1" applyFill="1" applyBorder="1" applyAlignment="1">
      <alignment horizontal="right" vertical="top"/>
    </xf>
    <xf numFmtId="4" fontId="124" fillId="0" borderId="22" xfId="0" applyNumberFormat="1" applyFont="1" applyFill="1" applyBorder="1" applyAlignment="1">
      <alignment vertical="top"/>
    </xf>
    <xf numFmtId="0" fontId="90" fillId="0" borderId="22" xfId="0" applyFont="1" applyFill="1" applyBorder="1" applyAlignment="1">
      <alignment/>
    </xf>
    <xf numFmtId="0" fontId="90" fillId="0" borderId="69" xfId="0" applyFont="1" applyFill="1" applyBorder="1" applyAlignment="1">
      <alignment/>
    </xf>
    <xf numFmtId="0" fontId="90" fillId="0" borderId="70" xfId="0" applyFont="1" applyFill="1" applyBorder="1" applyAlignment="1">
      <alignment/>
    </xf>
    <xf numFmtId="0" fontId="7" fillId="0" borderId="34" xfId="0" applyFont="1" applyFill="1" applyBorder="1" applyAlignment="1">
      <alignment horizontal="left" vertical="top" wrapText="1"/>
    </xf>
    <xf numFmtId="0" fontId="7" fillId="0" borderId="71" xfId="0" applyFont="1" applyFill="1" applyBorder="1" applyAlignment="1">
      <alignment horizontal="left" vertical="top" wrapText="1"/>
    </xf>
    <xf numFmtId="4" fontId="7" fillId="0" borderId="72" xfId="42" applyNumberFormat="1" applyFont="1" applyFill="1" applyBorder="1" applyAlignment="1">
      <alignment horizontal="right" vertical="top" wrapText="1"/>
    </xf>
    <xf numFmtId="0" fontId="66" fillId="33" borderId="73" xfId="0" applyFont="1" applyFill="1" applyBorder="1" applyAlignment="1">
      <alignment horizontal="center" vertical="top" wrapText="1"/>
    </xf>
    <xf numFmtId="0" fontId="66" fillId="33" borderId="71" xfId="0" applyFont="1" applyFill="1" applyBorder="1" applyAlignment="1">
      <alignment horizontal="center" vertical="top" wrapText="1"/>
    </xf>
    <xf numFmtId="0" fontId="66" fillId="33" borderId="74" xfId="0" applyFont="1" applyFill="1" applyBorder="1" applyAlignment="1">
      <alignment horizontal="center" vertical="top" wrapText="1"/>
    </xf>
    <xf numFmtId="0" fontId="66" fillId="3" borderId="26" xfId="0" applyFont="1" applyFill="1" applyBorder="1" applyAlignment="1">
      <alignment horizontal="left" vertical="top"/>
    </xf>
    <xf numFmtId="0" fontId="66" fillId="3" borderId="32" xfId="0" applyFont="1" applyFill="1" applyBorder="1" applyAlignment="1">
      <alignment horizontal="center" vertical="top" wrapText="1"/>
    </xf>
    <xf numFmtId="0" fontId="66" fillId="3" borderId="26" xfId="0" applyFont="1" applyFill="1" applyBorder="1" applyAlignment="1">
      <alignment horizontal="center" vertical="top" wrapText="1"/>
    </xf>
    <xf numFmtId="43" fontId="66" fillId="3" borderId="32" xfId="44" applyNumberFormat="1" applyFont="1" applyFill="1" applyBorder="1" applyAlignment="1">
      <alignment horizontal="center" vertical="top" wrapText="1"/>
    </xf>
    <xf numFmtId="0" fontId="66" fillId="3" borderId="31" xfId="0" applyFont="1" applyFill="1" applyBorder="1" applyAlignment="1">
      <alignment horizontal="center" vertical="top"/>
    </xf>
    <xf numFmtId="0" fontId="66" fillId="3" borderId="26" xfId="0" applyFont="1" applyFill="1" applyBorder="1" applyAlignment="1">
      <alignment horizontal="center" vertical="top"/>
    </xf>
    <xf numFmtId="0" fontId="67" fillId="0" borderId="62" xfId="0" applyFont="1" applyBorder="1" applyAlignment="1">
      <alignment horizontal="left" vertical="top"/>
    </xf>
    <xf numFmtId="0" fontId="67" fillId="0" borderId="35" xfId="0" applyFont="1" applyBorder="1" applyAlignment="1">
      <alignment horizontal="left" vertical="top" wrapText="1"/>
    </xf>
    <xf numFmtId="43" fontId="67" fillId="0" borderId="19" xfId="42" applyFont="1" applyBorder="1" applyAlignment="1">
      <alignment horizontal="right" vertical="top" wrapText="1"/>
    </xf>
    <xf numFmtId="43" fontId="67" fillId="0" borderId="11" xfId="44" applyNumberFormat="1" applyFont="1" applyBorder="1" applyAlignment="1">
      <alignment horizontal="right" vertical="top" wrapText="1"/>
    </xf>
    <xf numFmtId="0" fontId="67" fillId="0" borderId="11" xfId="0" applyFont="1" applyBorder="1" applyAlignment="1">
      <alignment horizontal="left" vertical="top" wrapText="1"/>
    </xf>
    <xf numFmtId="0" fontId="67" fillId="0" borderId="12" xfId="0" applyFont="1" applyBorder="1" applyAlignment="1">
      <alignment horizontal="left" vertical="top" wrapText="1"/>
    </xf>
    <xf numFmtId="0" fontId="67" fillId="0" borderId="39" xfId="0" applyFont="1" applyBorder="1" applyAlignment="1">
      <alignment horizontal="left" vertical="top" wrapText="1"/>
    </xf>
    <xf numFmtId="0" fontId="67" fillId="0" borderId="39" xfId="0" applyFont="1" applyFill="1" applyBorder="1" applyAlignment="1">
      <alignment horizontal="left" vertical="top" wrapText="1"/>
    </xf>
    <xf numFmtId="43" fontId="67" fillId="0" borderId="19" xfId="42" applyFont="1" applyFill="1" applyBorder="1" applyAlignment="1">
      <alignment horizontal="right" vertical="top" wrapText="1"/>
    </xf>
    <xf numFmtId="43" fontId="67" fillId="0" borderId="11" xfId="44" applyNumberFormat="1" applyFont="1" applyFill="1" applyBorder="1" applyAlignment="1">
      <alignment horizontal="right" vertical="top" wrapText="1"/>
    </xf>
    <xf numFmtId="0" fontId="67" fillId="0" borderId="11" xfId="0" applyFont="1" applyFill="1" applyBorder="1" applyAlignment="1">
      <alignment horizontal="left" vertical="top" wrapText="1"/>
    </xf>
    <xf numFmtId="0" fontId="67" fillId="0" borderId="40" xfId="0" applyFont="1" applyBorder="1" applyAlignment="1">
      <alignment horizontal="left" vertical="top" wrapText="1"/>
    </xf>
    <xf numFmtId="0" fontId="67" fillId="38" borderId="21" xfId="0" applyFont="1" applyFill="1" applyBorder="1" applyAlignment="1">
      <alignment horizontal="left" vertical="top"/>
    </xf>
    <xf numFmtId="0" fontId="66" fillId="38" borderId="70" xfId="0" applyFont="1" applyFill="1" applyBorder="1" applyAlignment="1">
      <alignment horizontal="center" vertical="top" wrapText="1"/>
    </xf>
    <xf numFmtId="43" fontId="66" fillId="38" borderId="29" xfId="42" applyFont="1" applyFill="1" applyBorder="1" applyAlignment="1">
      <alignment horizontal="right" vertical="top" wrapText="1"/>
    </xf>
    <xf numFmtId="43" fontId="66" fillId="38" borderId="21" xfId="44" applyNumberFormat="1" applyFont="1" applyFill="1" applyBorder="1" applyAlignment="1">
      <alignment horizontal="right" vertical="top" wrapText="1"/>
    </xf>
    <xf numFmtId="0" fontId="67" fillId="38" borderId="21" xfId="0" applyFont="1" applyFill="1" applyBorder="1" applyAlignment="1">
      <alignment horizontal="center" vertical="top" wrapText="1"/>
    </xf>
    <xf numFmtId="0" fontId="67" fillId="38" borderId="70" xfId="0" applyFont="1" applyFill="1" applyBorder="1" applyAlignment="1">
      <alignment horizontal="left" vertical="top" wrapText="1"/>
    </xf>
    <xf numFmtId="43" fontId="66" fillId="0" borderId="31" xfId="44" applyNumberFormat="1" applyFont="1" applyBorder="1" applyAlignment="1">
      <alignment horizontal="center" wrapText="1"/>
    </xf>
    <xf numFmtId="43" fontId="66" fillId="0" borderId="32" xfId="44" applyNumberFormat="1" applyFont="1" applyBorder="1" applyAlignment="1">
      <alignment horizontal="center" wrapText="1"/>
    </xf>
    <xf numFmtId="43" fontId="66" fillId="0" borderId="33" xfId="44" applyNumberFormat="1" applyFont="1" applyBorder="1" applyAlignment="1">
      <alignment horizontal="center" wrapText="1"/>
    </xf>
    <xf numFmtId="43" fontId="66" fillId="0" borderId="18" xfId="44" applyNumberFormat="1" applyFont="1" applyBorder="1" applyAlignment="1">
      <alignment horizontal="center" wrapText="1"/>
    </xf>
    <xf numFmtId="43" fontId="66" fillId="0" borderId="0" xfId="44" applyNumberFormat="1" applyFont="1" applyBorder="1" applyAlignment="1">
      <alignment horizontal="center" wrapText="1"/>
    </xf>
    <xf numFmtId="43" fontId="66" fillId="0" borderId="28" xfId="44" applyNumberFormat="1" applyFont="1" applyBorder="1" applyAlignment="1">
      <alignment horizontal="center" wrapText="1"/>
    </xf>
    <xf numFmtId="43" fontId="66" fillId="0" borderId="21" xfId="44" applyNumberFormat="1" applyFont="1" applyBorder="1" applyAlignment="1">
      <alignment horizontal="center" wrapText="1"/>
    </xf>
    <xf numFmtId="43" fontId="66" fillId="0" borderId="29" xfId="44" applyNumberFormat="1" applyFont="1" applyBorder="1" applyAlignment="1">
      <alignment horizontal="center" wrapText="1"/>
    </xf>
    <xf numFmtId="43" fontId="66" fillId="0" borderId="30" xfId="44" applyNumberFormat="1" applyFont="1" applyBorder="1" applyAlignment="1">
      <alignment horizont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te" xfId="60"/>
    <cellStyle name="Output" xfId="61"/>
    <cellStyle name="Percent" xfId="62"/>
    <cellStyle name="Title" xfId="63"/>
    <cellStyle name="Total" xfId="64"/>
    <cellStyle name="Warning Text" xfId="65"/>
  </cellStyles>
  <dxfs count="6">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mailto:23@51070.61" TargetMode="Externa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17"/>
  <sheetViews>
    <sheetView tabSelected="1" view="pageBreakPreview" zoomScale="80" zoomScaleNormal="86" zoomScaleSheetLayoutView="80" zoomScalePageLayoutView="33" workbookViewId="0" topLeftCell="A1">
      <selection activeCell="A1" sqref="A1"/>
    </sheetView>
  </sheetViews>
  <sheetFormatPr defaultColWidth="9.140625" defaultRowHeight="15"/>
  <cols>
    <col min="1" max="1" width="5.28125" style="1" customWidth="1"/>
    <col min="2" max="2" width="44.421875" style="29" customWidth="1"/>
    <col min="3" max="3" width="20.7109375" style="1" customWidth="1"/>
    <col min="4" max="4" width="25.421875" style="39" customWidth="1"/>
    <col min="5" max="5" width="31.7109375" style="1" customWidth="1"/>
    <col min="6" max="6" width="53.8515625" style="1" customWidth="1"/>
    <col min="8" max="16384" width="9.140625" style="1" customWidth="1"/>
  </cols>
  <sheetData>
    <row r="1" ht="16.5" thickBot="1">
      <c r="A1" s="1" t="s">
        <v>611</v>
      </c>
    </row>
    <row r="2" spans="1:7" ht="17.25" thickBot="1">
      <c r="A2" s="442" t="s">
        <v>424</v>
      </c>
      <c r="B2" s="443"/>
      <c r="C2" s="443"/>
      <c r="D2" s="443"/>
      <c r="E2" s="443"/>
      <c r="F2" s="444"/>
      <c r="G2" s="1"/>
    </row>
    <row r="3" spans="1:6" ht="33.75" thickBot="1">
      <c r="A3" s="445" t="s">
        <v>0</v>
      </c>
      <c r="B3" s="446" t="s">
        <v>414</v>
      </c>
      <c r="C3" s="447" t="s">
        <v>315</v>
      </c>
      <c r="D3" s="448" t="s">
        <v>423</v>
      </c>
      <c r="E3" s="449" t="s">
        <v>422</v>
      </c>
      <c r="F3" s="450" t="s">
        <v>180</v>
      </c>
    </row>
    <row r="4" spans="1:6" ht="99">
      <c r="A4" s="451">
        <v>1</v>
      </c>
      <c r="B4" s="452" t="s">
        <v>295</v>
      </c>
      <c r="C4" s="453">
        <f>AGRIC!J12</f>
        <v>11906000</v>
      </c>
      <c r="D4" s="454">
        <f>C4/C13%</f>
        <v>0.5963651609557837</v>
      </c>
      <c r="E4" s="455" t="s">
        <v>417</v>
      </c>
      <c r="F4" s="456" t="s">
        <v>597</v>
      </c>
    </row>
    <row r="5" spans="1:6" ht="66">
      <c r="A5" s="451">
        <v>2</v>
      </c>
      <c r="B5" s="457" t="s">
        <v>293</v>
      </c>
      <c r="C5" s="453">
        <f>MOE!I17</f>
        <v>26395800</v>
      </c>
      <c r="D5" s="454">
        <f>C5/C13%</f>
        <v>1.3221514795528875</v>
      </c>
      <c r="E5" s="455" t="s">
        <v>415</v>
      </c>
      <c r="F5" s="456" t="s">
        <v>590</v>
      </c>
    </row>
    <row r="6" spans="1:6" ht="132">
      <c r="A6" s="451">
        <v>3</v>
      </c>
      <c r="B6" s="457" t="s">
        <v>294</v>
      </c>
      <c r="C6" s="453">
        <f>SMOH!I17</f>
        <v>20758700</v>
      </c>
      <c r="D6" s="454">
        <f>C6/C13%</f>
        <v>1.0397921608208323</v>
      </c>
      <c r="E6" s="455" t="s">
        <v>416</v>
      </c>
      <c r="F6" s="456" t="s">
        <v>591</v>
      </c>
    </row>
    <row r="7" spans="1:6" ht="33">
      <c r="A7" s="451">
        <v>4</v>
      </c>
      <c r="B7" s="457" t="s">
        <v>298</v>
      </c>
      <c r="C7" s="453">
        <f>'HumanServ &amp; SD'!J17</f>
        <v>21139700</v>
      </c>
      <c r="D7" s="454">
        <f>C7/C13%</f>
        <v>1.058876246687131</v>
      </c>
      <c r="E7" s="455" t="s">
        <v>420</v>
      </c>
      <c r="F7" s="456" t="s">
        <v>594</v>
      </c>
    </row>
    <row r="8" spans="1:6" ht="132">
      <c r="A8" s="451">
        <v>5</v>
      </c>
      <c r="B8" s="457" t="s">
        <v>299</v>
      </c>
      <c r="C8" s="453">
        <f>KADA!I17</f>
        <v>10233530</v>
      </c>
      <c r="D8" s="454">
        <f>C8/C13%</f>
        <v>0.512592034738438</v>
      </c>
      <c r="E8" s="455" t="s">
        <v>417</v>
      </c>
      <c r="F8" s="456" t="s">
        <v>593</v>
      </c>
    </row>
    <row r="9" spans="1:6" ht="132">
      <c r="A9" s="451">
        <v>6</v>
      </c>
      <c r="B9" s="458" t="s">
        <v>296</v>
      </c>
      <c r="C9" s="459">
        <f>PBC!J26</f>
        <v>31681528</v>
      </c>
      <c r="D9" s="460">
        <f>C9/C13%</f>
        <v>1.5869107630644357</v>
      </c>
      <c r="E9" s="461" t="s">
        <v>418</v>
      </c>
      <c r="F9" s="456" t="s">
        <v>592</v>
      </c>
    </row>
    <row r="10" spans="1:6" ht="115.5">
      <c r="A10" s="451">
        <v>7</v>
      </c>
      <c r="B10" s="458" t="s">
        <v>300</v>
      </c>
      <c r="C10" s="459">
        <f>SPHCB!I34</f>
        <v>1291317999</v>
      </c>
      <c r="D10" s="460">
        <f>C10/C13%</f>
        <v>64.68142670239675</v>
      </c>
      <c r="E10" s="461" t="s">
        <v>416</v>
      </c>
      <c r="F10" s="456" t="s">
        <v>589</v>
      </c>
    </row>
    <row r="11" spans="1:6" ht="66">
      <c r="A11" s="451">
        <v>8</v>
      </c>
      <c r="B11" s="458" t="s">
        <v>297</v>
      </c>
      <c r="C11" s="459">
        <f>RUWASSA!K17</f>
        <v>575555366</v>
      </c>
      <c r="D11" s="460">
        <f>C11/C13%</f>
        <v>28.829259909588025</v>
      </c>
      <c r="E11" s="461" t="s">
        <v>419</v>
      </c>
      <c r="F11" s="456" t="s">
        <v>596</v>
      </c>
    </row>
    <row r="12" spans="1:6" ht="66.75" thickBot="1">
      <c r="A12" s="451">
        <v>9</v>
      </c>
      <c r="B12" s="462" t="s">
        <v>292</v>
      </c>
      <c r="C12" s="453">
        <f>SEMA!K7</f>
        <v>7439200</v>
      </c>
      <c r="D12" s="454">
        <f>C12/C13%</f>
        <v>0.372625542195722</v>
      </c>
      <c r="E12" s="455" t="s">
        <v>421</v>
      </c>
      <c r="F12" s="456" t="s">
        <v>595</v>
      </c>
    </row>
    <row r="13" spans="1:6" ht="83.25" thickBot="1">
      <c r="A13" s="463"/>
      <c r="B13" s="464"/>
      <c r="C13" s="465">
        <f>SUM(C4:C12)</f>
        <v>1996427823</v>
      </c>
      <c r="D13" s="466">
        <f>C13/C13%</f>
        <v>100</v>
      </c>
      <c r="E13" s="467"/>
      <c r="F13" s="468" t="s">
        <v>588</v>
      </c>
    </row>
    <row r="14" spans="1:6" ht="15.75">
      <c r="A14" s="469" t="s">
        <v>610</v>
      </c>
      <c r="B14" s="470"/>
      <c r="C14" s="470"/>
      <c r="D14" s="470"/>
      <c r="E14" s="470"/>
      <c r="F14" s="471"/>
    </row>
    <row r="15" spans="1:6" ht="15.75">
      <c r="A15" s="472"/>
      <c r="B15" s="473"/>
      <c r="C15" s="473"/>
      <c r="D15" s="473"/>
      <c r="E15" s="473"/>
      <c r="F15" s="474"/>
    </row>
    <row r="16" spans="1:6" ht="51" customHeight="1" thickBot="1">
      <c r="A16" s="475"/>
      <c r="B16" s="476"/>
      <c r="C16" s="476"/>
      <c r="D16" s="476"/>
      <c r="E16" s="476"/>
      <c r="F16" s="477"/>
    </row>
    <row r="17" spans="3:6" ht="15.75">
      <c r="C17" s="232"/>
      <c r="F17" s="231"/>
    </row>
  </sheetData>
  <sheetProtection/>
  <mergeCells count="2">
    <mergeCell ref="A2:F2"/>
    <mergeCell ref="A14:F16"/>
  </mergeCells>
  <printOptions horizontalCentered="1"/>
  <pageMargins left="0.25" right="0.25" top="0.5" bottom="0.5" header="0.3" footer="0.3"/>
  <pageSetup fitToHeight="0" fitToWidth="1" horizontalDpi="600" verticalDpi="600" orientation="landscape" paperSize="9" scale="78" r:id="rId1"/>
  <headerFooter>
    <oddFooter>&amp;C&amp;14&amp;P</oddFooter>
  </headerFooter>
</worksheet>
</file>

<file path=xl/worksheets/sheet10.xml><?xml version="1.0" encoding="utf-8"?>
<worksheet xmlns="http://schemas.openxmlformats.org/spreadsheetml/2006/main" xmlns:r="http://schemas.openxmlformats.org/officeDocument/2006/relationships">
  <dimension ref="A1:M15"/>
  <sheetViews>
    <sheetView view="pageBreakPreview" zoomScale="60" zoomScaleNormal="86" zoomScalePageLayoutView="33" workbookViewId="0" topLeftCell="A1">
      <selection activeCell="A1" sqref="A1:M1"/>
    </sheetView>
  </sheetViews>
  <sheetFormatPr defaultColWidth="9.140625" defaultRowHeight="15"/>
  <cols>
    <col min="1" max="1" width="5.00390625" style="0" customWidth="1"/>
    <col min="3" max="3" width="31.7109375" style="0" customWidth="1"/>
    <col min="4" max="4" width="49.28125" style="0" customWidth="1"/>
    <col min="5" max="5" width="30.00390625" style="0" customWidth="1"/>
    <col min="6" max="6" width="4.28125" style="0" customWidth="1"/>
    <col min="7" max="7" width="4.57421875" style="0" customWidth="1"/>
    <col min="8" max="8" width="4.28125" style="0" customWidth="1"/>
    <col min="9" max="9" width="4.140625" style="0" customWidth="1"/>
    <col min="10" max="10" width="35.8515625" style="0" customWidth="1"/>
    <col min="11" max="11" width="14.8515625" style="0" customWidth="1"/>
    <col min="12" max="12" width="11.28125" style="0" customWidth="1"/>
    <col min="13" max="13" width="30.57421875" style="0" customWidth="1"/>
  </cols>
  <sheetData>
    <row r="1" spans="1:13" ht="15.75">
      <c r="A1" s="347" t="s">
        <v>567</v>
      </c>
      <c r="B1" s="348"/>
      <c r="C1" s="349"/>
      <c r="D1" s="349"/>
      <c r="E1" s="349"/>
      <c r="F1" s="349"/>
      <c r="G1" s="349"/>
      <c r="H1" s="349"/>
      <c r="I1" s="349"/>
      <c r="J1" s="349"/>
      <c r="K1" s="349"/>
      <c r="L1" s="349"/>
      <c r="M1" s="350"/>
    </row>
    <row r="2" spans="1:13" ht="15.75">
      <c r="A2" s="153"/>
      <c r="B2" s="154"/>
      <c r="C2" s="155"/>
      <c r="D2" s="155"/>
      <c r="E2" s="155"/>
      <c r="F2" s="253" t="s">
        <v>35</v>
      </c>
      <c r="G2" s="253"/>
      <c r="H2" s="253"/>
      <c r="I2" s="253"/>
      <c r="J2" s="155"/>
      <c r="K2" s="156"/>
      <c r="L2" s="157"/>
      <c r="M2" s="158"/>
    </row>
    <row r="3" spans="1:13" ht="31.5" customHeight="1">
      <c r="A3" s="159" t="s">
        <v>0</v>
      </c>
      <c r="B3" s="160" t="s">
        <v>234</v>
      </c>
      <c r="C3" s="161" t="s">
        <v>36</v>
      </c>
      <c r="D3" s="161" t="s">
        <v>37</v>
      </c>
      <c r="E3" s="161" t="s">
        <v>38</v>
      </c>
      <c r="F3" s="161" t="s">
        <v>7</v>
      </c>
      <c r="G3" s="161" t="s">
        <v>8</v>
      </c>
      <c r="H3" s="161" t="s">
        <v>9</v>
      </c>
      <c r="I3" s="161" t="s">
        <v>10</v>
      </c>
      <c r="J3" s="161" t="s">
        <v>39</v>
      </c>
      <c r="K3" s="157" t="s">
        <v>4</v>
      </c>
      <c r="L3" s="161" t="s">
        <v>40</v>
      </c>
      <c r="M3" s="162" t="s">
        <v>6</v>
      </c>
    </row>
    <row r="4" spans="1:13" ht="292.5" customHeight="1">
      <c r="A4" s="163">
        <v>1</v>
      </c>
      <c r="B4" s="164" t="s">
        <v>165</v>
      </c>
      <c r="C4" s="203" t="s">
        <v>166</v>
      </c>
      <c r="D4" s="203" t="s">
        <v>167</v>
      </c>
      <c r="E4" s="203" t="s">
        <v>168</v>
      </c>
      <c r="F4" s="204" t="s">
        <v>44</v>
      </c>
      <c r="G4" s="203"/>
      <c r="H4" s="203"/>
      <c r="I4" s="203"/>
      <c r="J4" s="203" t="s">
        <v>279</v>
      </c>
      <c r="K4" s="205">
        <v>3052200</v>
      </c>
      <c r="L4" s="203" t="s">
        <v>568</v>
      </c>
      <c r="M4" s="206" t="s">
        <v>569</v>
      </c>
    </row>
    <row r="5" spans="1:13" ht="72.75" customHeight="1">
      <c r="A5" s="163">
        <v>2</v>
      </c>
      <c r="B5" s="164" t="s">
        <v>165</v>
      </c>
      <c r="C5" s="203" t="s">
        <v>169</v>
      </c>
      <c r="D5" s="203" t="s">
        <v>170</v>
      </c>
      <c r="E5" s="203" t="s">
        <v>171</v>
      </c>
      <c r="F5" s="203"/>
      <c r="G5" s="207" t="s">
        <v>44</v>
      </c>
      <c r="H5" s="203"/>
      <c r="I5" s="203"/>
      <c r="J5" s="203" t="s">
        <v>570</v>
      </c>
      <c r="K5" s="205">
        <v>2965200</v>
      </c>
      <c r="L5" s="203" t="s">
        <v>568</v>
      </c>
      <c r="M5" s="206" t="s">
        <v>571</v>
      </c>
    </row>
    <row r="6" spans="1:13" ht="229.5" customHeight="1">
      <c r="A6" s="166">
        <v>33</v>
      </c>
      <c r="B6" s="164"/>
      <c r="C6" s="203" t="s">
        <v>572</v>
      </c>
      <c r="D6" s="203" t="s">
        <v>280</v>
      </c>
      <c r="E6" s="203" t="s">
        <v>281</v>
      </c>
      <c r="F6" s="208"/>
      <c r="G6" s="203"/>
      <c r="H6" s="207" t="s">
        <v>44</v>
      </c>
      <c r="I6" s="203"/>
      <c r="J6" s="203" t="s">
        <v>282</v>
      </c>
      <c r="K6" s="205">
        <v>1421800</v>
      </c>
      <c r="L6" s="203" t="s">
        <v>568</v>
      </c>
      <c r="M6" s="206" t="s">
        <v>573</v>
      </c>
    </row>
    <row r="7" spans="1:13" ht="16.5" thickBot="1">
      <c r="A7" s="168"/>
      <c r="B7" s="167"/>
      <c r="C7" s="345" t="s">
        <v>574</v>
      </c>
      <c r="D7" s="345"/>
      <c r="E7" s="345"/>
      <c r="F7" s="345"/>
      <c r="G7" s="345"/>
      <c r="H7" s="345"/>
      <c r="I7" s="345"/>
      <c r="J7" s="345"/>
      <c r="K7" s="209">
        <f>SUM(K4:K6)</f>
        <v>7439200</v>
      </c>
      <c r="L7" s="210"/>
      <c r="M7" s="211"/>
    </row>
    <row r="9" spans="2:7" ht="15.75">
      <c r="B9" s="1"/>
      <c r="C9" s="29"/>
      <c r="D9" s="1"/>
      <c r="E9" s="1"/>
      <c r="F9" s="1"/>
      <c r="G9" s="1"/>
    </row>
    <row r="10" spans="2:7" ht="21">
      <c r="B10" s="346" t="s">
        <v>575</v>
      </c>
      <c r="C10" s="346"/>
      <c r="D10" s="346"/>
      <c r="E10" s="169">
        <v>4</v>
      </c>
      <c r="F10" s="1"/>
      <c r="G10" s="1"/>
    </row>
    <row r="11" spans="2:7" ht="21">
      <c r="B11" s="346" t="s">
        <v>514</v>
      </c>
      <c r="C11" s="346"/>
      <c r="D11" s="346"/>
      <c r="E11" s="169">
        <v>0</v>
      </c>
      <c r="F11" s="1"/>
      <c r="G11" s="1"/>
    </row>
    <row r="12" spans="2:7" ht="21">
      <c r="B12" s="169" t="s">
        <v>576</v>
      </c>
      <c r="C12" s="169"/>
      <c r="D12" s="169"/>
      <c r="E12" s="169">
        <v>3</v>
      </c>
      <c r="F12" s="1"/>
      <c r="G12" s="1"/>
    </row>
    <row r="13" spans="2:7" ht="21">
      <c r="B13" s="346" t="s">
        <v>577</v>
      </c>
      <c r="C13" s="346"/>
      <c r="D13" s="346"/>
      <c r="E13" s="169">
        <v>3</v>
      </c>
      <c r="F13" s="1"/>
      <c r="G13" s="1"/>
    </row>
    <row r="14" spans="2:7" ht="21">
      <c r="B14" s="346" t="s">
        <v>578</v>
      </c>
      <c r="C14" s="346"/>
      <c r="D14" s="346"/>
      <c r="E14" s="169">
        <v>0</v>
      </c>
      <c r="F14" s="1"/>
      <c r="G14" s="1"/>
    </row>
    <row r="15" spans="2:7" ht="21">
      <c r="B15" s="169" t="s">
        <v>579</v>
      </c>
      <c r="C15" s="170"/>
      <c r="D15" s="171"/>
      <c r="E15" s="172">
        <v>7439200</v>
      </c>
      <c r="F15" s="1"/>
      <c r="G15" s="1"/>
    </row>
  </sheetData>
  <sheetProtection/>
  <mergeCells count="7">
    <mergeCell ref="C7:J7"/>
    <mergeCell ref="B10:D10"/>
    <mergeCell ref="B11:D11"/>
    <mergeCell ref="B13:D13"/>
    <mergeCell ref="B14:D14"/>
    <mergeCell ref="A1:M1"/>
    <mergeCell ref="F2:I2"/>
  </mergeCells>
  <printOptions/>
  <pageMargins left="0.25" right="0.25" top="0.45" bottom="0.48" header="0.3" footer="0.3"/>
  <pageSetup horizontalDpi="600" verticalDpi="600" orientation="landscape" paperSize="9" scale="60" r:id="rId1"/>
  <headerFooter>
    <oddFooter>&amp;C&amp;14&amp;P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3:M16"/>
  <sheetViews>
    <sheetView view="pageBreakPreview" zoomScale="60" zoomScaleNormal="70" workbookViewId="0" topLeftCell="A6">
      <selection activeCell="B3" sqref="B3:M3"/>
    </sheetView>
  </sheetViews>
  <sheetFormatPr defaultColWidth="9.140625" defaultRowHeight="15"/>
  <cols>
    <col min="3" max="3" width="26.8515625" style="0" customWidth="1"/>
    <col min="4" max="4" width="24.57421875" style="0" customWidth="1"/>
    <col min="5" max="6" width="5.8515625" style="0" customWidth="1"/>
    <col min="7" max="7" width="86.140625" style="0" hidden="1" customWidth="1"/>
    <col min="8" max="8" width="5.00390625" style="0" customWidth="1"/>
    <col min="9" max="9" width="89.8515625" style="0" customWidth="1"/>
    <col min="10" max="10" width="20.00390625" style="0" customWidth="1"/>
    <col min="11" max="11" width="13.57421875" style="0" customWidth="1"/>
    <col min="12" max="12" width="17.7109375" style="0" customWidth="1"/>
    <col min="13" max="13" width="18.8515625" style="0" customWidth="1"/>
  </cols>
  <sheetData>
    <row r="2" ht="15.75" thickBot="1"/>
    <row r="3" spans="2:13" ht="21" customHeight="1" thickBot="1">
      <c r="B3" s="355">
        <v>21</v>
      </c>
      <c r="C3" s="356"/>
      <c r="D3" s="356"/>
      <c r="E3" s="356"/>
      <c r="F3" s="356"/>
      <c r="G3" s="356"/>
      <c r="H3" s="356"/>
      <c r="I3" s="356"/>
      <c r="J3" s="356"/>
      <c r="K3" s="356"/>
      <c r="L3" s="356"/>
      <c r="M3" s="357"/>
    </row>
    <row r="4" spans="2:13" ht="33" customHeight="1">
      <c r="B4" s="243" t="s">
        <v>234</v>
      </c>
      <c r="C4" s="244" t="s">
        <v>1</v>
      </c>
      <c r="D4" s="245" t="s">
        <v>38</v>
      </c>
      <c r="E4" s="358" t="s">
        <v>316</v>
      </c>
      <c r="F4" s="358"/>
      <c r="G4" s="358"/>
      <c r="H4" s="358"/>
      <c r="I4" s="245" t="s">
        <v>73</v>
      </c>
      <c r="J4" s="245" t="s">
        <v>392</v>
      </c>
      <c r="K4" s="245" t="s">
        <v>5</v>
      </c>
      <c r="L4" s="246" t="s">
        <v>41</v>
      </c>
      <c r="M4" s="247" t="s">
        <v>6</v>
      </c>
    </row>
    <row r="5" spans="2:13" ht="27.75" customHeight="1" thickBot="1">
      <c r="B5" s="248"/>
      <c r="C5" s="417"/>
      <c r="D5" s="418"/>
      <c r="E5" s="418" t="s">
        <v>7</v>
      </c>
      <c r="F5" s="418" t="s">
        <v>8</v>
      </c>
      <c r="G5" s="418" t="s">
        <v>9</v>
      </c>
      <c r="H5" s="418" t="s">
        <v>10</v>
      </c>
      <c r="I5" s="418"/>
      <c r="J5" s="418"/>
      <c r="K5" s="418"/>
      <c r="L5" s="419"/>
      <c r="M5" s="420"/>
    </row>
    <row r="6" spans="2:13" ht="409.5" thickBot="1">
      <c r="B6" s="249" t="s">
        <v>339</v>
      </c>
      <c r="C6" s="421" t="s">
        <v>598</v>
      </c>
      <c r="D6" s="422" t="s">
        <v>599</v>
      </c>
      <c r="E6" s="422" t="s">
        <v>13</v>
      </c>
      <c r="F6" s="422" t="s">
        <v>13</v>
      </c>
      <c r="G6" s="422" t="s">
        <v>13</v>
      </c>
      <c r="H6" s="422" t="s">
        <v>322</v>
      </c>
      <c r="I6" s="423" t="s">
        <v>600</v>
      </c>
      <c r="J6" s="424">
        <v>6000000</v>
      </c>
      <c r="K6" s="422" t="s">
        <v>601</v>
      </c>
      <c r="L6" s="425" t="s">
        <v>602</v>
      </c>
      <c r="M6" s="426"/>
    </row>
    <row r="7" spans="2:13" ht="189.75" customHeight="1" thickBot="1">
      <c r="B7" s="250" t="s">
        <v>603</v>
      </c>
      <c r="C7" s="427" t="s">
        <v>604</v>
      </c>
      <c r="D7" s="428" t="s">
        <v>605</v>
      </c>
      <c r="E7" s="429" t="s">
        <v>13</v>
      </c>
      <c r="F7" s="429" t="s">
        <v>13</v>
      </c>
      <c r="G7" s="429" t="s">
        <v>13</v>
      </c>
      <c r="H7" s="429" t="s">
        <v>13</v>
      </c>
      <c r="I7" s="429" t="s">
        <v>606</v>
      </c>
      <c r="J7" s="430">
        <v>6000000</v>
      </c>
      <c r="K7" s="428" t="s">
        <v>601</v>
      </c>
      <c r="L7" s="431" t="s">
        <v>602</v>
      </c>
      <c r="M7" s="432"/>
    </row>
    <row r="8" spans="2:13" s="173" customFormat="1" ht="51" customHeight="1" thickBot="1">
      <c r="B8" s="250"/>
      <c r="C8" s="439" t="s">
        <v>607</v>
      </c>
      <c r="D8" s="426"/>
      <c r="E8" s="439" t="s">
        <v>13</v>
      </c>
      <c r="F8" s="439" t="s">
        <v>13</v>
      </c>
      <c r="G8" s="440" t="s">
        <v>13</v>
      </c>
      <c r="H8" s="439" t="s">
        <v>13</v>
      </c>
      <c r="I8" s="439"/>
      <c r="J8" s="441">
        <v>522521484.64199996</v>
      </c>
      <c r="K8" s="422" t="s">
        <v>601</v>
      </c>
      <c r="L8" s="425" t="s">
        <v>602</v>
      </c>
      <c r="M8" s="439"/>
    </row>
    <row r="9" spans="2:13" ht="35.25" customHeight="1" thickBot="1">
      <c r="B9" s="251"/>
      <c r="C9" s="433" t="s">
        <v>101</v>
      </c>
      <c r="D9" s="433"/>
      <c r="E9" s="433"/>
      <c r="F9" s="433"/>
      <c r="G9" s="433"/>
      <c r="H9" s="433"/>
      <c r="I9" s="434"/>
      <c r="J9" s="435">
        <f>SUM(J6:J8)</f>
        <v>534521484.64199996</v>
      </c>
      <c r="K9" s="436"/>
      <c r="L9" s="437"/>
      <c r="M9" s="438"/>
    </row>
    <row r="10" spans="2:13" ht="15">
      <c r="B10" s="238"/>
      <c r="C10" s="239"/>
      <c r="D10" s="239"/>
      <c r="E10" s="239"/>
      <c r="F10" s="239"/>
      <c r="G10" s="239"/>
      <c r="H10" s="239"/>
      <c r="I10" s="239"/>
      <c r="J10" s="239"/>
      <c r="K10" s="239"/>
      <c r="L10" s="239"/>
      <c r="M10" s="240"/>
    </row>
    <row r="11" spans="2:13" ht="15.75" thickBot="1">
      <c r="B11" s="233"/>
      <c r="C11" s="234"/>
      <c r="D11" s="234"/>
      <c r="E11" s="234"/>
      <c r="F11" s="234"/>
      <c r="G11" s="234"/>
      <c r="H11" s="234"/>
      <c r="I11" s="234"/>
      <c r="J11" s="234"/>
      <c r="K11" s="234"/>
      <c r="L11" s="234"/>
      <c r="M11" s="235"/>
    </row>
    <row r="12" spans="2:13" ht="51" customHeight="1" thickBot="1">
      <c r="B12" s="351" t="s">
        <v>608</v>
      </c>
      <c r="C12" s="352"/>
      <c r="D12" s="241">
        <v>3</v>
      </c>
      <c r="E12" s="234"/>
      <c r="F12" s="234"/>
      <c r="G12" s="234"/>
      <c r="H12" s="234"/>
      <c r="I12" s="234"/>
      <c r="J12" s="234"/>
      <c r="K12" s="234"/>
      <c r="L12" s="234"/>
      <c r="M12" s="235"/>
    </row>
    <row r="13" spans="2:13" ht="47.25" customHeight="1" thickBot="1">
      <c r="B13" s="351" t="s">
        <v>609</v>
      </c>
      <c r="C13" s="352"/>
      <c r="D13" s="241">
        <v>3</v>
      </c>
      <c r="E13" s="234"/>
      <c r="F13" s="234"/>
      <c r="G13" s="234"/>
      <c r="H13" s="234"/>
      <c r="I13" s="234"/>
      <c r="J13" s="234"/>
      <c r="K13" s="234"/>
      <c r="L13" s="234"/>
      <c r="M13" s="235"/>
    </row>
    <row r="14" spans="2:13" ht="39.75" customHeight="1" thickBot="1">
      <c r="B14" s="351" t="s">
        <v>577</v>
      </c>
      <c r="C14" s="352"/>
      <c r="D14" s="241">
        <v>0</v>
      </c>
      <c r="E14" s="234"/>
      <c r="F14" s="234"/>
      <c r="G14" s="234"/>
      <c r="H14" s="234"/>
      <c r="I14" s="234"/>
      <c r="J14" s="234"/>
      <c r="K14" s="234"/>
      <c r="L14" s="234"/>
      <c r="M14" s="235"/>
    </row>
    <row r="15" spans="2:13" ht="37.5" customHeight="1" thickBot="1">
      <c r="B15" s="351" t="s">
        <v>578</v>
      </c>
      <c r="C15" s="352"/>
      <c r="D15" s="241">
        <v>0</v>
      </c>
      <c r="E15" s="234"/>
      <c r="F15" s="234"/>
      <c r="G15" s="234"/>
      <c r="H15" s="234"/>
      <c r="I15" s="234"/>
      <c r="J15" s="234"/>
      <c r="K15" s="234"/>
      <c r="L15" s="234"/>
      <c r="M15" s="235"/>
    </row>
    <row r="16" spans="2:13" ht="21.75" thickBot="1">
      <c r="B16" s="353" t="s">
        <v>456</v>
      </c>
      <c r="C16" s="354"/>
      <c r="D16" s="242">
        <v>534521484.64199996</v>
      </c>
      <c r="E16" s="236"/>
      <c r="F16" s="236"/>
      <c r="G16" s="236"/>
      <c r="H16" s="236"/>
      <c r="I16" s="236"/>
      <c r="J16" s="236"/>
      <c r="K16" s="236"/>
      <c r="L16" s="236"/>
      <c r="M16" s="237"/>
    </row>
  </sheetData>
  <sheetProtection/>
  <mergeCells count="8">
    <mergeCell ref="B15:C15"/>
    <mergeCell ref="B16:C16"/>
    <mergeCell ref="B3:M3"/>
    <mergeCell ref="E4:H4"/>
    <mergeCell ref="C9:I9"/>
    <mergeCell ref="B12:C12"/>
    <mergeCell ref="B13:C13"/>
    <mergeCell ref="B14:C14"/>
  </mergeCells>
  <printOptions/>
  <pageMargins left="0.7" right="0.7" top="0.75" bottom="0.75" header="0.3" footer="0.3"/>
  <pageSetup fitToHeight="1" fitToWidth="1" orientation="landscape" scale="49" r:id="rId1"/>
</worksheet>
</file>

<file path=xl/worksheets/sheet2.xml><?xml version="1.0" encoding="utf-8"?>
<worksheet xmlns="http://schemas.openxmlformats.org/spreadsheetml/2006/main" xmlns:r="http://schemas.openxmlformats.org/officeDocument/2006/relationships">
  <dimension ref="A1:AH24"/>
  <sheetViews>
    <sheetView view="pageBreakPreview" zoomScale="60" zoomScaleNormal="86" zoomScalePageLayoutView="33" workbookViewId="0" topLeftCell="A1">
      <selection activeCell="I20" sqref="I20"/>
    </sheetView>
  </sheetViews>
  <sheetFormatPr defaultColWidth="9.140625" defaultRowHeight="15"/>
  <cols>
    <col min="1" max="1" width="9.57421875" style="1" customWidth="1"/>
    <col min="2" max="2" width="36.8515625" style="1" customWidth="1"/>
    <col min="3" max="3" width="32.57421875" style="1" customWidth="1"/>
    <col min="4" max="4" width="16.28125" style="1" customWidth="1"/>
    <col min="5" max="5" width="4.00390625" style="1" customWidth="1"/>
    <col min="6" max="6" width="3.7109375" style="1" customWidth="1"/>
    <col min="7" max="8" width="4.57421875" style="1" customWidth="1"/>
    <col min="9" max="9" width="44.7109375" style="1" customWidth="1"/>
    <col min="10" max="10" width="22.28125" style="30" customWidth="1"/>
    <col min="11" max="11" width="11.8515625" style="1" customWidth="1"/>
    <col min="12" max="12" width="31.140625" style="1" customWidth="1"/>
  </cols>
  <sheetData>
    <row r="1" spans="1:34" ht="15.75">
      <c r="A1" s="252" t="s">
        <v>232</v>
      </c>
      <c r="B1" s="252"/>
      <c r="C1" s="252"/>
      <c r="D1" s="252"/>
      <c r="E1" s="252"/>
      <c r="F1" s="252"/>
      <c r="G1" s="252"/>
      <c r="H1" s="252"/>
      <c r="I1" s="252"/>
      <c r="J1" s="252"/>
      <c r="K1" s="252"/>
      <c r="L1" s="252"/>
      <c r="AH1" s="55"/>
    </row>
    <row r="2" spans="1:12" ht="15.75">
      <c r="A2" s="252" t="s">
        <v>233</v>
      </c>
      <c r="B2" s="252"/>
      <c r="C2" s="252"/>
      <c r="D2" s="252"/>
      <c r="E2" s="252"/>
      <c r="F2" s="252"/>
      <c r="G2" s="252"/>
      <c r="H2" s="252"/>
      <c r="I2" s="252"/>
      <c r="J2" s="252"/>
      <c r="K2" s="252"/>
      <c r="L2" s="252"/>
    </row>
    <row r="3" spans="1:12" ht="15.75">
      <c r="A3" s="155"/>
      <c r="B3" s="155"/>
      <c r="C3" s="155"/>
      <c r="D3" s="155"/>
      <c r="E3" s="253" t="s">
        <v>35</v>
      </c>
      <c r="F3" s="253"/>
      <c r="G3" s="253"/>
      <c r="H3" s="253"/>
      <c r="I3" s="155"/>
      <c r="J3" s="178"/>
      <c r="K3" s="179"/>
      <c r="L3" s="179"/>
    </row>
    <row r="4" spans="1:12" ht="31.5">
      <c r="A4" s="161" t="s">
        <v>234</v>
      </c>
      <c r="B4" s="180" t="s">
        <v>37</v>
      </c>
      <c r="C4" s="161" t="s">
        <v>38</v>
      </c>
      <c r="D4" s="161" t="s">
        <v>41</v>
      </c>
      <c r="E4" s="161" t="s">
        <v>7</v>
      </c>
      <c r="F4" s="161" t="s">
        <v>8</v>
      </c>
      <c r="G4" s="161" t="s">
        <v>9</v>
      </c>
      <c r="H4" s="161" t="s">
        <v>10</v>
      </c>
      <c r="I4" s="161" t="s">
        <v>39</v>
      </c>
      <c r="J4" s="179" t="s">
        <v>4</v>
      </c>
      <c r="K4" s="161" t="s">
        <v>40</v>
      </c>
      <c r="L4" s="161" t="s">
        <v>6</v>
      </c>
    </row>
    <row r="5" spans="1:12" ht="211.5" customHeight="1">
      <c r="A5" s="181" t="s">
        <v>432</v>
      </c>
      <c r="B5" s="182" t="s">
        <v>235</v>
      </c>
      <c r="C5" s="182" t="s">
        <v>580</v>
      </c>
      <c r="D5" s="182" t="s">
        <v>236</v>
      </c>
      <c r="E5" s="183" t="s">
        <v>13</v>
      </c>
      <c r="F5" s="183"/>
      <c r="G5" s="183"/>
      <c r="H5" s="183"/>
      <c r="I5" s="182" t="s">
        <v>237</v>
      </c>
      <c r="J5" s="184">
        <v>1365000</v>
      </c>
      <c r="K5" s="183" t="s">
        <v>243</v>
      </c>
      <c r="L5" s="183"/>
    </row>
    <row r="6" spans="1:12" s="173" customFormat="1" ht="61.5" customHeight="1">
      <c r="A6" s="185" t="s">
        <v>25</v>
      </c>
      <c r="B6" s="185" t="s">
        <v>582</v>
      </c>
      <c r="C6" s="185" t="s">
        <v>581</v>
      </c>
      <c r="D6" s="185" t="s">
        <v>238</v>
      </c>
      <c r="E6" s="185"/>
      <c r="F6" s="185" t="s">
        <v>13</v>
      </c>
      <c r="G6" s="185"/>
      <c r="H6" s="185"/>
      <c r="I6" s="185" t="s">
        <v>239</v>
      </c>
      <c r="J6" s="186">
        <v>60000</v>
      </c>
      <c r="K6" s="185" t="s">
        <v>433</v>
      </c>
      <c r="L6" s="185"/>
    </row>
    <row r="7" spans="1:12" s="123" customFormat="1" ht="61.5" customHeight="1">
      <c r="A7" s="185" t="s">
        <v>434</v>
      </c>
      <c r="B7" s="185" t="s">
        <v>240</v>
      </c>
      <c r="C7" s="185" t="s">
        <v>435</v>
      </c>
      <c r="D7" s="185" t="s">
        <v>241</v>
      </c>
      <c r="E7" s="185"/>
      <c r="F7" s="185"/>
      <c r="G7" s="185" t="s">
        <v>13</v>
      </c>
      <c r="H7" s="185"/>
      <c r="I7" s="185" t="s">
        <v>242</v>
      </c>
      <c r="J7" s="186">
        <v>7800000</v>
      </c>
      <c r="K7" s="185" t="s">
        <v>243</v>
      </c>
      <c r="L7" s="165" t="s">
        <v>583</v>
      </c>
    </row>
    <row r="8" spans="1:12" s="123" customFormat="1" ht="61.5" customHeight="1">
      <c r="A8" s="185" t="s">
        <v>434</v>
      </c>
      <c r="B8" s="127" t="s">
        <v>436</v>
      </c>
      <c r="C8" s="185" t="s">
        <v>437</v>
      </c>
      <c r="D8" s="185" t="s">
        <v>241</v>
      </c>
      <c r="E8" s="187"/>
      <c r="F8" s="187"/>
      <c r="G8" s="185" t="s">
        <v>13</v>
      </c>
      <c r="H8" s="187"/>
      <c r="I8" s="189" t="s">
        <v>438</v>
      </c>
      <c r="J8" s="186">
        <v>2100000</v>
      </c>
      <c r="K8" s="185" t="s">
        <v>243</v>
      </c>
      <c r="L8" s="188"/>
    </row>
    <row r="9" spans="1:12" s="123" customFormat="1" ht="61.5" customHeight="1">
      <c r="A9" s="185" t="s">
        <v>434</v>
      </c>
      <c r="B9" s="127" t="s">
        <v>439</v>
      </c>
      <c r="C9" s="185" t="s">
        <v>440</v>
      </c>
      <c r="D9" s="185" t="s">
        <v>241</v>
      </c>
      <c r="E9" s="187"/>
      <c r="F9" s="187"/>
      <c r="G9" s="185" t="s">
        <v>13</v>
      </c>
      <c r="H9" s="187"/>
      <c r="I9" s="127" t="s">
        <v>441</v>
      </c>
      <c r="J9" s="190">
        <v>75000</v>
      </c>
      <c r="K9" s="185" t="s">
        <v>243</v>
      </c>
      <c r="L9" s="188"/>
    </row>
    <row r="10" spans="1:12" s="123" customFormat="1" ht="159" customHeight="1">
      <c r="A10" s="185" t="s">
        <v>434</v>
      </c>
      <c r="B10" s="127" t="s">
        <v>442</v>
      </c>
      <c r="C10" s="185" t="s">
        <v>443</v>
      </c>
      <c r="D10" s="185" t="s">
        <v>241</v>
      </c>
      <c r="E10" s="187"/>
      <c r="F10" s="187"/>
      <c r="G10" s="185" t="s">
        <v>13</v>
      </c>
      <c r="H10" s="187"/>
      <c r="I10" s="127" t="s">
        <v>444</v>
      </c>
      <c r="J10" s="186">
        <v>474000</v>
      </c>
      <c r="K10" s="185" t="s">
        <v>243</v>
      </c>
      <c r="L10" s="185" t="s">
        <v>244</v>
      </c>
    </row>
    <row r="11" spans="1:12" s="124" customFormat="1" ht="108.75" customHeight="1">
      <c r="A11" s="191" t="s">
        <v>445</v>
      </c>
      <c r="B11" s="192" t="s">
        <v>446</v>
      </c>
      <c r="C11" s="185" t="s">
        <v>447</v>
      </c>
      <c r="D11" s="185" t="s">
        <v>448</v>
      </c>
      <c r="E11" s="188"/>
      <c r="F11" s="185" t="s">
        <v>13</v>
      </c>
      <c r="G11" s="188"/>
      <c r="H11" s="188"/>
      <c r="I11" s="127" t="s">
        <v>449</v>
      </c>
      <c r="J11" s="194">
        <f>(15000)+(3000*5)+(2000)</f>
        <v>32000</v>
      </c>
      <c r="K11" s="185" t="s">
        <v>433</v>
      </c>
      <c r="L11" s="188"/>
    </row>
    <row r="12" spans="1:12" ht="16.5" thickBot="1">
      <c r="A12" s="174"/>
      <c r="B12" s="254" t="s">
        <v>101</v>
      </c>
      <c r="C12" s="255"/>
      <c r="D12" s="255"/>
      <c r="E12" s="255"/>
      <c r="F12" s="255"/>
      <c r="G12" s="255"/>
      <c r="H12" s="255"/>
      <c r="I12" s="256"/>
      <c r="J12" s="175">
        <f>SUM(J5:J11)</f>
        <v>11906000</v>
      </c>
      <c r="K12" s="176"/>
      <c r="L12" s="177"/>
    </row>
    <row r="14" spans="2:3" ht="15.75">
      <c r="B14" s="38" t="s">
        <v>450</v>
      </c>
      <c r="C14" s="212">
        <v>1</v>
      </c>
    </row>
    <row r="15" spans="2:34" s="1" customFormat="1" ht="15.75">
      <c r="B15" s="38" t="s">
        <v>451</v>
      </c>
      <c r="C15" s="212">
        <v>7</v>
      </c>
      <c r="J15" s="30"/>
      <c r="M15"/>
      <c r="N15"/>
      <c r="O15"/>
      <c r="P15"/>
      <c r="Q15"/>
      <c r="R15"/>
      <c r="S15"/>
      <c r="T15"/>
      <c r="U15"/>
      <c r="V15"/>
      <c r="W15"/>
      <c r="X15"/>
      <c r="Y15"/>
      <c r="Z15"/>
      <c r="AA15"/>
      <c r="AB15"/>
      <c r="AC15"/>
      <c r="AD15"/>
      <c r="AE15"/>
      <c r="AF15"/>
      <c r="AG15"/>
      <c r="AH15"/>
    </row>
    <row r="16" spans="2:34" s="1" customFormat="1" ht="15.75">
      <c r="B16" s="38" t="s">
        <v>452</v>
      </c>
      <c r="C16" s="212">
        <v>2</v>
      </c>
      <c r="J16" s="30"/>
      <c r="M16"/>
      <c r="N16"/>
      <c r="O16"/>
      <c r="P16"/>
      <c r="Q16"/>
      <c r="R16"/>
      <c r="S16"/>
      <c r="T16"/>
      <c r="U16"/>
      <c r="V16"/>
      <c r="W16"/>
      <c r="X16"/>
      <c r="Y16"/>
      <c r="Z16"/>
      <c r="AA16"/>
      <c r="AB16"/>
      <c r="AC16"/>
      <c r="AD16"/>
      <c r="AE16"/>
      <c r="AF16"/>
      <c r="AG16"/>
      <c r="AH16"/>
    </row>
    <row r="17" spans="2:34" s="1" customFormat="1" ht="15.75">
      <c r="B17" s="38" t="s">
        <v>453</v>
      </c>
      <c r="C17" s="212">
        <v>1</v>
      </c>
      <c r="J17" s="30"/>
      <c r="M17"/>
      <c r="N17"/>
      <c r="O17"/>
      <c r="P17"/>
      <c r="Q17"/>
      <c r="R17"/>
      <c r="S17"/>
      <c r="T17"/>
      <c r="U17"/>
      <c r="V17"/>
      <c r="W17"/>
      <c r="X17"/>
      <c r="Y17"/>
      <c r="Z17"/>
      <c r="AA17"/>
      <c r="AB17"/>
      <c r="AC17"/>
      <c r="AD17"/>
      <c r="AE17"/>
      <c r="AF17"/>
      <c r="AG17"/>
      <c r="AH17"/>
    </row>
    <row r="18" spans="2:34" s="1" customFormat="1" ht="15.75">
      <c r="B18" s="17" t="s">
        <v>584</v>
      </c>
      <c r="C18" s="212">
        <v>1</v>
      </c>
      <c r="J18" s="30"/>
      <c r="M18"/>
      <c r="N18"/>
      <c r="O18"/>
      <c r="P18"/>
      <c r="Q18"/>
      <c r="R18"/>
      <c r="S18"/>
      <c r="T18"/>
      <c r="U18"/>
      <c r="V18"/>
      <c r="W18"/>
      <c r="X18"/>
      <c r="Y18"/>
      <c r="Z18"/>
      <c r="AA18"/>
      <c r="AB18"/>
      <c r="AC18"/>
      <c r="AD18"/>
      <c r="AE18"/>
      <c r="AF18"/>
      <c r="AG18"/>
      <c r="AH18"/>
    </row>
    <row r="19" spans="2:34" s="1" customFormat="1" ht="17.25" customHeight="1">
      <c r="B19" s="17" t="s">
        <v>585</v>
      </c>
      <c r="C19" s="212">
        <v>2</v>
      </c>
      <c r="J19" s="30"/>
      <c r="M19"/>
      <c r="N19"/>
      <c r="O19"/>
      <c r="P19"/>
      <c r="Q19"/>
      <c r="R19"/>
      <c r="S19"/>
      <c r="T19"/>
      <c r="U19"/>
      <c r="V19"/>
      <c r="W19"/>
      <c r="X19"/>
      <c r="Y19"/>
      <c r="Z19"/>
      <c r="AA19"/>
      <c r="AB19"/>
      <c r="AC19"/>
      <c r="AD19"/>
      <c r="AE19"/>
      <c r="AF19"/>
      <c r="AG19"/>
      <c r="AH19"/>
    </row>
    <row r="20" spans="2:34" s="1" customFormat="1" ht="19.5" customHeight="1">
      <c r="B20" s="17" t="s">
        <v>586</v>
      </c>
      <c r="C20" s="212">
        <v>3</v>
      </c>
      <c r="J20" s="30"/>
      <c r="M20"/>
      <c r="N20"/>
      <c r="O20"/>
      <c r="P20"/>
      <c r="Q20"/>
      <c r="R20"/>
      <c r="S20"/>
      <c r="T20"/>
      <c r="U20"/>
      <c r="V20"/>
      <c r="W20"/>
      <c r="X20"/>
      <c r="Y20"/>
      <c r="Z20"/>
      <c r="AA20"/>
      <c r="AB20"/>
      <c r="AC20"/>
      <c r="AD20"/>
      <c r="AE20"/>
      <c r="AF20"/>
      <c r="AG20"/>
      <c r="AH20"/>
    </row>
    <row r="21" spans="2:34" s="1" customFormat="1" ht="18" customHeight="1">
      <c r="B21" s="17" t="s">
        <v>587</v>
      </c>
      <c r="C21" s="212">
        <v>1</v>
      </c>
      <c r="J21" s="30"/>
      <c r="M21"/>
      <c r="N21"/>
      <c r="O21"/>
      <c r="P21"/>
      <c r="Q21"/>
      <c r="R21"/>
      <c r="S21"/>
      <c r="T21"/>
      <c r="U21"/>
      <c r="V21"/>
      <c r="W21"/>
      <c r="X21"/>
      <c r="Y21"/>
      <c r="Z21"/>
      <c r="AA21"/>
      <c r="AB21"/>
      <c r="AC21"/>
      <c r="AD21"/>
      <c r="AE21"/>
      <c r="AF21"/>
      <c r="AG21"/>
      <c r="AH21"/>
    </row>
    <row r="22" spans="2:34" s="1" customFormat="1" ht="15.75">
      <c r="B22" s="38" t="s">
        <v>454</v>
      </c>
      <c r="C22" s="212">
        <v>2</v>
      </c>
      <c r="J22" s="30"/>
      <c r="M22"/>
      <c r="N22"/>
      <c r="O22"/>
      <c r="P22"/>
      <c r="Q22"/>
      <c r="R22"/>
      <c r="S22"/>
      <c r="T22"/>
      <c r="U22"/>
      <c r="V22"/>
      <c r="W22"/>
      <c r="X22"/>
      <c r="Y22"/>
      <c r="Z22"/>
      <c r="AA22"/>
      <c r="AB22"/>
      <c r="AC22"/>
      <c r="AD22"/>
      <c r="AE22"/>
      <c r="AF22"/>
      <c r="AG22"/>
      <c r="AH22"/>
    </row>
    <row r="23" spans="2:34" s="1" customFormat="1" ht="16.5" customHeight="1">
      <c r="B23" s="17" t="s">
        <v>455</v>
      </c>
      <c r="C23" s="212">
        <v>5</v>
      </c>
      <c r="J23" s="30"/>
      <c r="M23"/>
      <c r="N23"/>
      <c r="O23"/>
      <c r="P23"/>
      <c r="Q23"/>
      <c r="R23"/>
      <c r="S23"/>
      <c r="T23"/>
      <c r="U23"/>
      <c r="V23"/>
      <c r="W23"/>
      <c r="X23"/>
      <c r="Y23"/>
      <c r="Z23"/>
      <c r="AA23"/>
      <c r="AB23"/>
      <c r="AC23"/>
      <c r="AD23"/>
      <c r="AE23"/>
      <c r="AF23"/>
      <c r="AG23"/>
      <c r="AH23"/>
    </row>
    <row r="24" spans="2:34" s="1" customFormat="1" ht="15.75">
      <c r="B24" s="38" t="s">
        <v>456</v>
      </c>
      <c r="C24" s="193">
        <v>13767000</v>
      </c>
      <c r="J24" s="30"/>
      <c r="M24"/>
      <c r="N24"/>
      <c r="O24"/>
      <c r="P24"/>
      <c r="Q24"/>
      <c r="R24"/>
      <c r="S24"/>
      <c r="T24"/>
      <c r="U24"/>
      <c r="V24"/>
      <c r="W24"/>
      <c r="X24"/>
      <c r="Y24"/>
      <c r="Z24"/>
      <c r="AA24"/>
      <c r="AB24"/>
      <c r="AC24"/>
      <c r="AD24"/>
      <c r="AE24"/>
      <c r="AF24"/>
      <c r="AG24"/>
      <c r="AH24"/>
    </row>
  </sheetData>
  <sheetProtection/>
  <mergeCells count="4">
    <mergeCell ref="A1:L1"/>
    <mergeCell ref="A2:L2"/>
    <mergeCell ref="E3:H3"/>
    <mergeCell ref="B12:I12"/>
  </mergeCells>
  <printOptions horizontalCentered="1"/>
  <pageMargins left="0.25" right="0.25" top="0.48" bottom="0.45" header="0.3" footer="0.3"/>
  <pageSetup horizontalDpi="600" verticalDpi="600" orientation="landscape" paperSize="9" scale="64" r:id="rId1"/>
  <headerFooter>
    <oddFooter>&amp;C&amp;14&amp;P</oddFooter>
  </headerFooter>
  <colBreaks count="1" manualBreakCount="1">
    <brk id="12" max="65535" man="1"/>
  </colBreaks>
</worksheet>
</file>

<file path=xl/worksheets/sheet3.xml><?xml version="1.0" encoding="utf-8"?>
<worksheet xmlns="http://schemas.openxmlformats.org/spreadsheetml/2006/main" xmlns:r="http://schemas.openxmlformats.org/officeDocument/2006/relationships">
  <dimension ref="A1:L19"/>
  <sheetViews>
    <sheetView view="pageBreakPreview" zoomScale="60" zoomScaleNormal="86" zoomScalePageLayoutView="33" workbookViewId="0" topLeftCell="A1">
      <selection activeCell="J6" sqref="J6:J10"/>
    </sheetView>
  </sheetViews>
  <sheetFormatPr defaultColWidth="9.140625" defaultRowHeight="15"/>
  <cols>
    <col min="1" max="1" width="10.28125" style="1" customWidth="1"/>
    <col min="2" max="2" width="32.7109375" style="1" customWidth="1"/>
    <col min="3" max="3" width="20.140625" style="1" customWidth="1"/>
    <col min="4" max="4" width="4.28125" style="1" customWidth="1"/>
    <col min="5" max="5" width="4.421875" style="1" customWidth="1"/>
    <col min="6" max="6" width="4.28125" style="1" customWidth="1"/>
    <col min="7" max="7" width="4.421875" style="1" customWidth="1"/>
    <col min="8" max="8" width="36.28125" style="1" customWidth="1"/>
    <col min="9" max="9" width="19.57421875" style="39" customWidth="1"/>
    <col min="10" max="10" width="13.57421875" style="1" customWidth="1"/>
    <col min="11" max="11" width="17.7109375" style="1" customWidth="1"/>
    <col min="12" max="12" width="27.421875" style="1" customWidth="1"/>
    <col min="13" max="16384" width="9.140625" style="1" customWidth="1"/>
  </cols>
  <sheetData>
    <row r="1" spans="1:12" ht="15.75">
      <c r="A1" s="270" t="s">
        <v>71</v>
      </c>
      <c r="B1" s="270"/>
      <c r="C1" s="270"/>
      <c r="D1" s="270"/>
      <c r="E1" s="270"/>
      <c r="F1" s="270"/>
      <c r="G1" s="270"/>
      <c r="H1" s="270"/>
      <c r="I1" s="270"/>
      <c r="J1" s="270"/>
      <c r="K1" s="270"/>
      <c r="L1" s="270"/>
    </row>
    <row r="2" spans="1:12" s="31" customFormat="1" ht="20.25" customHeight="1">
      <c r="A2" s="271" t="s">
        <v>72</v>
      </c>
      <c r="B2" s="259" t="s">
        <v>37</v>
      </c>
      <c r="C2" s="259" t="s">
        <v>38</v>
      </c>
      <c r="D2" s="273" t="s">
        <v>35</v>
      </c>
      <c r="E2" s="274"/>
      <c r="F2" s="274"/>
      <c r="G2" s="275"/>
      <c r="H2" s="259" t="s">
        <v>73</v>
      </c>
      <c r="I2" s="257" t="s">
        <v>4</v>
      </c>
      <c r="J2" s="259" t="s">
        <v>74</v>
      </c>
      <c r="K2" s="259" t="s">
        <v>75</v>
      </c>
      <c r="L2" s="259" t="s">
        <v>6</v>
      </c>
    </row>
    <row r="3" spans="1:12" ht="21.75" customHeight="1">
      <c r="A3" s="272"/>
      <c r="B3" s="258"/>
      <c r="C3" s="258"/>
      <c r="D3" s="32" t="s">
        <v>7</v>
      </c>
      <c r="E3" s="32" t="s">
        <v>8</v>
      </c>
      <c r="F3" s="32" t="s">
        <v>9</v>
      </c>
      <c r="G3" s="32" t="s">
        <v>10</v>
      </c>
      <c r="H3" s="258"/>
      <c r="I3" s="258"/>
      <c r="J3" s="258"/>
      <c r="K3" s="260"/>
      <c r="L3" s="260"/>
    </row>
    <row r="4" spans="1:12" ht="15.75">
      <c r="A4" s="261" t="s">
        <v>77</v>
      </c>
      <c r="B4" s="262"/>
      <c r="C4" s="262"/>
      <c r="D4" s="262"/>
      <c r="E4" s="262"/>
      <c r="F4" s="262"/>
      <c r="G4" s="262"/>
      <c r="H4" s="262"/>
      <c r="I4" s="262"/>
      <c r="J4" s="262"/>
      <c r="K4" s="262"/>
      <c r="L4" s="263"/>
    </row>
    <row r="5" spans="1:12" ht="15.75">
      <c r="A5" s="264" t="s">
        <v>78</v>
      </c>
      <c r="B5" s="265"/>
      <c r="C5" s="265"/>
      <c r="D5" s="265"/>
      <c r="E5" s="265"/>
      <c r="F5" s="265"/>
      <c r="G5" s="265"/>
      <c r="H5" s="265"/>
      <c r="I5" s="265"/>
      <c r="J5" s="265"/>
      <c r="K5" s="265"/>
      <c r="L5" s="266"/>
    </row>
    <row r="6" spans="1:12" ht="223.5" customHeight="1">
      <c r="A6" s="267" t="s">
        <v>79</v>
      </c>
      <c r="B6" s="195" t="s">
        <v>80</v>
      </c>
      <c r="C6" s="33" t="s">
        <v>81</v>
      </c>
      <c r="D6" s="33"/>
      <c r="E6" s="33" t="s">
        <v>13</v>
      </c>
      <c r="F6" s="33"/>
      <c r="G6" s="33"/>
      <c r="H6" s="33" t="s">
        <v>82</v>
      </c>
      <c r="I6" s="34">
        <v>20000</v>
      </c>
      <c r="J6" s="267" t="s">
        <v>284</v>
      </c>
      <c r="K6" s="267" t="s">
        <v>76</v>
      </c>
      <c r="L6" s="33" t="s">
        <v>83</v>
      </c>
    </row>
    <row r="7" spans="1:12" ht="68.25" customHeight="1">
      <c r="A7" s="268"/>
      <c r="B7" s="195" t="s">
        <v>84</v>
      </c>
      <c r="C7" s="33" t="s">
        <v>85</v>
      </c>
      <c r="D7" s="33" t="s">
        <v>13</v>
      </c>
      <c r="E7" s="33"/>
      <c r="F7" s="33"/>
      <c r="G7" s="33"/>
      <c r="H7" s="33" t="s">
        <v>285</v>
      </c>
      <c r="I7" s="35">
        <v>510000</v>
      </c>
      <c r="J7" s="268"/>
      <c r="K7" s="268"/>
      <c r="L7" s="33"/>
    </row>
    <row r="8" spans="1:12" s="36" customFormat="1" ht="225" customHeight="1">
      <c r="A8" s="268"/>
      <c r="B8" s="195" t="s">
        <v>86</v>
      </c>
      <c r="C8" s="33" t="s">
        <v>87</v>
      </c>
      <c r="D8" s="33"/>
      <c r="E8" s="33" t="s">
        <v>13</v>
      </c>
      <c r="F8" s="33"/>
      <c r="G8" s="33"/>
      <c r="H8" s="33" t="s">
        <v>88</v>
      </c>
      <c r="I8" s="34">
        <v>7717800</v>
      </c>
      <c r="J8" s="268"/>
      <c r="K8" s="268"/>
      <c r="L8" s="33" t="s">
        <v>89</v>
      </c>
    </row>
    <row r="9" spans="1:12" ht="159" customHeight="1">
      <c r="A9" s="268"/>
      <c r="B9" s="195" t="s">
        <v>90</v>
      </c>
      <c r="C9" s="33" t="s">
        <v>91</v>
      </c>
      <c r="D9" s="33"/>
      <c r="E9" s="33" t="s">
        <v>13</v>
      </c>
      <c r="F9" s="33" t="s">
        <v>13</v>
      </c>
      <c r="G9" s="33"/>
      <c r="H9" s="33" t="s">
        <v>92</v>
      </c>
      <c r="I9" s="34">
        <v>13680000</v>
      </c>
      <c r="J9" s="268"/>
      <c r="K9" s="268"/>
      <c r="L9" s="33" t="s">
        <v>93</v>
      </c>
    </row>
    <row r="10" spans="1:12" ht="130.5" customHeight="1">
      <c r="A10" s="269"/>
      <c r="B10" s="195" t="s">
        <v>94</v>
      </c>
      <c r="C10" s="33" t="s">
        <v>286</v>
      </c>
      <c r="D10" s="33"/>
      <c r="E10" s="33"/>
      <c r="F10" s="33"/>
      <c r="G10" s="33" t="s">
        <v>13</v>
      </c>
      <c r="H10" s="33" t="s">
        <v>95</v>
      </c>
      <c r="I10" s="34">
        <v>1795000</v>
      </c>
      <c r="J10" s="269"/>
      <c r="K10" s="269"/>
      <c r="L10" s="33"/>
    </row>
    <row r="11" spans="1:12" ht="33.75" customHeight="1">
      <c r="A11" s="53"/>
      <c r="B11" s="276" t="s">
        <v>301</v>
      </c>
      <c r="C11" s="277"/>
      <c r="D11" s="277"/>
      <c r="E11" s="277"/>
      <c r="F11" s="277"/>
      <c r="G11" s="277"/>
      <c r="H11" s="278"/>
      <c r="I11" s="54">
        <f>SUM(I6:I10)</f>
        <v>23722800</v>
      </c>
      <c r="J11" s="53"/>
      <c r="K11" s="53"/>
      <c r="L11" s="50"/>
    </row>
    <row r="12" spans="1:12" ht="15.75" customHeight="1">
      <c r="A12" s="282" t="s">
        <v>96</v>
      </c>
      <c r="B12" s="282"/>
      <c r="C12" s="282"/>
      <c r="D12" s="282"/>
      <c r="E12" s="282"/>
      <c r="F12" s="282"/>
      <c r="G12" s="282"/>
      <c r="H12" s="282"/>
      <c r="I12" s="282"/>
      <c r="J12" s="282"/>
      <c r="K12" s="282"/>
      <c r="L12" s="282"/>
    </row>
    <row r="13" spans="1:12" ht="15.75" customHeight="1">
      <c r="A13" s="283" t="s">
        <v>97</v>
      </c>
      <c r="B13" s="284"/>
      <c r="C13" s="284"/>
      <c r="D13" s="284"/>
      <c r="E13" s="284"/>
      <c r="F13" s="284"/>
      <c r="G13" s="284"/>
      <c r="H13" s="284"/>
      <c r="I13" s="284"/>
      <c r="J13" s="284"/>
      <c r="K13" s="284"/>
      <c r="L13" s="285"/>
    </row>
    <row r="14" spans="1:12" ht="210" customHeight="1">
      <c r="A14" s="286" t="s">
        <v>98</v>
      </c>
      <c r="B14" s="195" t="s">
        <v>287</v>
      </c>
      <c r="C14" s="41" t="s">
        <v>99</v>
      </c>
      <c r="D14" s="41"/>
      <c r="E14" s="41"/>
      <c r="F14" s="41" t="s">
        <v>13</v>
      </c>
      <c r="H14" s="41" t="s">
        <v>100</v>
      </c>
      <c r="I14" s="37">
        <v>1162000</v>
      </c>
      <c r="J14" s="17" t="s">
        <v>192</v>
      </c>
      <c r="K14" s="267" t="s">
        <v>76</v>
      </c>
      <c r="L14" s="267" t="s">
        <v>288</v>
      </c>
    </row>
    <row r="15" spans="1:12" ht="68.25" customHeight="1">
      <c r="A15" s="287"/>
      <c r="B15" s="195" t="s">
        <v>289</v>
      </c>
      <c r="C15" s="33" t="s">
        <v>290</v>
      </c>
      <c r="D15" s="33"/>
      <c r="E15" s="33"/>
      <c r="F15" s="33"/>
      <c r="G15" s="38" t="s">
        <v>13</v>
      </c>
      <c r="H15" s="33" t="s">
        <v>291</v>
      </c>
      <c r="I15" s="37">
        <v>1511000</v>
      </c>
      <c r="J15" s="17" t="s">
        <v>457</v>
      </c>
      <c r="K15" s="269"/>
      <c r="L15" s="269"/>
    </row>
    <row r="16" spans="1:12" ht="23.25" customHeight="1">
      <c r="A16" s="50"/>
      <c r="B16" s="276" t="s">
        <v>301</v>
      </c>
      <c r="C16" s="277"/>
      <c r="D16" s="277"/>
      <c r="E16" s="277"/>
      <c r="F16" s="277"/>
      <c r="G16" s="277"/>
      <c r="H16" s="278"/>
      <c r="I16" s="51">
        <f>SUM(I14:I15)</f>
        <v>2673000</v>
      </c>
      <c r="J16" s="52"/>
      <c r="K16" s="50"/>
      <c r="L16" s="50"/>
    </row>
    <row r="17" spans="1:12" ht="16.5">
      <c r="A17" s="116"/>
      <c r="B17" s="279" t="s">
        <v>101</v>
      </c>
      <c r="C17" s="280"/>
      <c r="D17" s="280"/>
      <c r="E17" s="280"/>
      <c r="F17" s="280"/>
      <c r="G17" s="280"/>
      <c r="H17" s="281"/>
      <c r="I17" s="117">
        <f>I11+I16</f>
        <v>26395800</v>
      </c>
      <c r="J17" s="116"/>
      <c r="K17" s="118"/>
      <c r="L17" s="116"/>
    </row>
    <row r="19" ht="15.75">
      <c r="J19" s="40"/>
    </row>
  </sheetData>
  <sheetProtection/>
  <mergeCells count="23">
    <mergeCell ref="B16:H16"/>
    <mergeCell ref="B17:H17"/>
    <mergeCell ref="B11:H11"/>
    <mergeCell ref="A12:L12"/>
    <mergeCell ref="A13:L13"/>
    <mergeCell ref="A14:A15"/>
    <mergeCell ref="K14:K15"/>
    <mergeCell ref="L14:L15"/>
    <mergeCell ref="A6:A10"/>
    <mergeCell ref="J6:J10"/>
    <mergeCell ref="K6:K10"/>
    <mergeCell ref="A1:L1"/>
    <mergeCell ref="A2:A3"/>
    <mergeCell ref="B2:B3"/>
    <mergeCell ref="C2:C3"/>
    <mergeCell ref="D2:G2"/>
    <mergeCell ref="H2:H3"/>
    <mergeCell ref="I2:I3"/>
    <mergeCell ref="J2:J3"/>
    <mergeCell ref="K2:K3"/>
    <mergeCell ref="L2:L3"/>
    <mergeCell ref="A4:L4"/>
    <mergeCell ref="A5:L5"/>
  </mergeCells>
  <printOptions horizontalCentered="1"/>
  <pageMargins left="0.25" right="0.25" top="0.44" bottom="0.56" header="0.3" footer="0.3"/>
  <pageSetup horizontalDpi="600" verticalDpi="600" orientation="landscape" paperSize="9" scale="73" r:id="rId1"/>
  <headerFooter>
    <oddFooter>&amp;C&amp;14&amp;P</oddFooter>
  </headerFooter>
</worksheet>
</file>

<file path=xl/worksheets/sheet4.xml><?xml version="1.0" encoding="utf-8"?>
<worksheet xmlns="http://schemas.openxmlformats.org/spreadsheetml/2006/main" xmlns:r="http://schemas.openxmlformats.org/officeDocument/2006/relationships">
  <dimension ref="A3:L17"/>
  <sheetViews>
    <sheetView view="pageBreakPreview" zoomScale="60" zoomScaleNormal="86" zoomScalePageLayoutView="33" workbookViewId="0" topLeftCell="A1">
      <selection activeCell="E20" sqref="E20"/>
    </sheetView>
  </sheetViews>
  <sheetFormatPr defaultColWidth="9.140625" defaultRowHeight="15"/>
  <cols>
    <col min="1" max="1" width="18.7109375" style="0" customWidth="1"/>
    <col min="2" max="2" width="19.28125" style="0" customWidth="1"/>
    <col min="3" max="3" width="21.57421875" style="0" customWidth="1"/>
    <col min="8" max="8" width="34.421875" style="0" bestFit="1" customWidth="1"/>
    <col min="9" max="9" width="16.421875" style="0" customWidth="1"/>
    <col min="10" max="10" width="15.28125" style="0" customWidth="1"/>
    <col min="11" max="11" width="23.8515625" style="0" customWidth="1"/>
    <col min="12" max="12" width="13.00390625" style="0" customWidth="1"/>
  </cols>
  <sheetData>
    <row r="2" ht="15.75" thickBot="1"/>
    <row r="3" spans="1:12" ht="23.25" customHeight="1">
      <c r="A3" s="290"/>
      <c r="B3" s="291"/>
      <c r="C3" s="291"/>
      <c r="D3" s="291"/>
      <c r="E3" s="291"/>
      <c r="F3" s="291"/>
      <c r="G3" s="291"/>
      <c r="H3" s="291"/>
      <c r="I3" s="291"/>
      <c r="J3" s="291"/>
      <c r="K3" s="291"/>
      <c r="L3" s="292"/>
    </row>
    <row r="4" spans="1:12" ht="17.25" customHeight="1">
      <c r="A4" s="288" t="s">
        <v>245</v>
      </c>
      <c r="B4" s="288" t="s">
        <v>1</v>
      </c>
      <c r="C4" s="288" t="s">
        <v>38</v>
      </c>
      <c r="D4" s="288" t="s">
        <v>35</v>
      </c>
      <c r="E4" s="288"/>
      <c r="F4" s="288"/>
      <c r="G4" s="288"/>
      <c r="H4" s="288" t="s">
        <v>3</v>
      </c>
      <c r="I4" s="288" t="s">
        <v>4</v>
      </c>
      <c r="J4" s="288" t="s">
        <v>5</v>
      </c>
      <c r="K4" s="288" t="s">
        <v>41</v>
      </c>
      <c r="L4" s="288" t="s">
        <v>6</v>
      </c>
    </row>
    <row r="5" spans="1:12" ht="18.75" customHeight="1">
      <c r="A5" s="288"/>
      <c r="B5" s="288"/>
      <c r="C5" s="288"/>
      <c r="D5" s="213" t="s">
        <v>7</v>
      </c>
      <c r="E5" s="213" t="s">
        <v>8</v>
      </c>
      <c r="F5" s="213" t="s">
        <v>9</v>
      </c>
      <c r="G5" s="213" t="s">
        <v>10</v>
      </c>
      <c r="H5" s="288"/>
      <c r="I5" s="288"/>
      <c r="J5" s="288"/>
      <c r="K5" s="288"/>
      <c r="L5" s="288"/>
    </row>
    <row r="6" spans="1:12" ht="135.75" customHeight="1">
      <c r="A6" s="93" t="s">
        <v>458</v>
      </c>
      <c r="B6" s="93" t="s">
        <v>246</v>
      </c>
      <c r="C6" s="93" t="s">
        <v>247</v>
      </c>
      <c r="D6" s="93"/>
      <c r="E6" s="93" t="s">
        <v>248</v>
      </c>
      <c r="F6" s="93"/>
      <c r="G6" s="93"/>
      <c r="H6" s="93" t="s">
        <v>249</v>
      </c>
      <c r="I6" s="214" t="s">
        <v>250</v>
      </c>
      <c r="J6" s="93" t="s">
        <v>459</v>
      </c>
      <c r="K6" s="93" t="s">
        <v>251</v>
      </c>
      <c r="L6" s="93"/>
    </row>
    <row r="7" spans="1:12" ht="72.75" customHeight="1">
      <c r="A7" s="93" t="s">
        <v>458</v>
      </c>
      <c r="B7" s="93" t="s">
        <v>252</v>
      </c>
      <c r="C7" s="93" t="s">
        <v>253</v>
      </c>
      <c r="D7" s="93"/>
      <c r="E7" s="93" t="s">
        <v>248</v>
      </c>
      <c r="F7" s="93" t="s">
        <v>254</v>
      </c>
      <c r="G7" s="93" t="s">
        <v>272</v>
      </c>
      <c r="H7" s="93" t="s">
        <v>255</v>
      </c>
      <c r="I7" s="214" t="s">
        <v>256</v>
      </c>
      <c r="J7" s="93" t="s">
        <v>460</v>
      </c>
      <c r="K7" s="93" t="s">
        <v>251</v>
      </c>
      <c r="L7" s="93"/>
    </row>
    <row r="8" spans="1:12" ht="120.75" customHeight="1">
      <c r="A8" s="93" t="s">
        <v>458</v>
      </c>
      <c r="B8" s="93" t="s">
        <v>257</v>
      </c>
      <c r="C8" s="93" t="s">
        <v>258</v>
      </c>
      <c r="D8" s="93"/>
      <c r="E8" s="93"/>
      <c r="F8" s="93" t="s">
        <v>248</v>
      </c>
      <c r="G8" s="93"/>
      <c r="H8" s="93" t="s">
        <v>259</v>
      </c>
      <c r="I8" s="214" t="s">
        <v>260</v>
      </c>
      <c r="J8" s="93" t="s">
        <v>459</v>
      </c>
      <c r="K8" s="93" t="s">
        <v>261</v>
      </c>
      <c r="L8" s="93"/>
    </row>
    <row r="9" spans="1:12" ht="135.75" customHeight="1">
      <c r="A9" s="93" t="s">
        <v>262</v>
      </c>
      <c r="B9" s="93" t="s">
        <v>263</v>
      </c>
      <c r="C9" s="93" t="s">
        <v>264</v>
      </c>
      <c r="D9" s="93"/>
      <c r="E9" s="93"/>
      <c r="F9" s="93" t="s">
        <v>248</v>
      </c>
      <c r="G9" s="93"/>
      <c r="H9" s="93" t="s">
        <v>461</v>
      </c>
      <c r="I9" s="214" t="s">
        <v>462</v>
      </c>
      <c r="J9" s="93" t="s">
        <v>459</v>
      </c>
      <c r="K9" s="93" t="s">
        <v>265</v>
      </c>
      <c r="L9" s="93"/>
    </row>
    <row r="10" spans="1:12" ht="106.5" customHeight="1">
      <c r="A10" s="93" t="s">
        <v>339</v>
      </c>
      <c r="B10" s="93" t="s">
        <v>266</v>
      </c>
      <c r="C10" s="93" t="s">
        <v>267</v>
      </c>
      <c r="D10" s="93" t="s">
        <v>248</v>
      </c>
      <c r="E10" s="93" t="s">
        <v>248</v>
      </c>
      <c r="F10" s="93" t="s">
        <v>254</v>
      </c>
      <c r="G10" s="93" t="s">
        <v>248</v>
      </c>
      <c r="H10" s="93" t="s">
        <v>268</v>
      </c>
      <c r="I10" s="214">
        <v>1800000</v>
      </c>
      <c r="J10" s="93" t="s">
        <v>463</v>
      </c>
      <c r="K10" s="93" t="s">
        <v>269</v>
      </c>
      <c r="L10" s="93"/>
    </row>
    <row r="11" spans="1:12" ht="221.25" customHeight="1">
      <c r="A11" s="93" t="s">
        <v>458</v>
      </c>
      <c r="B11" s="93" t="s">
        <v>270</v>
      </c>
      <c r="C11" s="93" t="s">
        <v>271</v>
      </c>
      <c r="D11" s="93"/>
      <c r="E11" s="93"/>
      <c r="F11" s="93" t="s">
        <v>272</v>
      </c>
      <c r="G11" s="93"/>
      <c r="H11" s="93" t="s">
        <v>273</v>
      </c>
      <c r="I11" s="214">
        <v>1318200</v>
      </c>
      <c r="J11" s="93" t="s">
        <v>464</v>
      </c>
      <c r="K11" s="93" t="s">
        <v>265</v>
      </c>
      <c r="L11" s="93"/>
    </row>
    <row r="12" spans="1:12" ht="150" customHeight="1">
      <c r="A12" s="93" t="s">
        <v>274</v>
      </c>
      <c r="B12" s="93" t="s">
        <v>275</v>
      </c>
      <c r="C12" s="93" t="s">
        <v>276</v>
      </c>
      <c r="D12" s="215"/>
      <c r="E12" s="215"/>
      <c r="F12" s="215"/>
      <c r="G12" s="215"/>
      <c r="H12" s="93" t="s">
        <v>277</v>
      </c>
      <c r="I12" s="214">
        <v>800000</v>
      </c>
      <c r="J12" s="93" t="s">
        <v>465</v>
      </c>
      <c r="K12" s="93" t="s">
        <v>278</v>
      </c>
      <c r="L12" s="93"/>
    </row>
    <row r="13" spans="1:12" ht="150" customHeight="1">
      <c r="A13" s="93">
        <v>2.13</v>
      </c>
      <c r="B13" s="93" t="s">
        <v>466</v>
      </c>
      <c r="C13" s="93" t="s">
        <v>467</v>
      </c>
      <c r="D13" s="216" t="s">
        <v>272</v>
      </c>
      <c r="E13" s="215"/>
      <c r="F13" s="215"/>
      <c r="G13" s="215"/>
      <c r="H13" s="93" t="s">
        <v>468</v>
      </c>
      <c r="I13" s="214">
        <v>9090000</v>
      </c>
      <c r="J13" s="93" t="s">
        <v>469</v>
      </c>
      <c r="K13" s="93"/>
      <c r="L13" s="93"/>
    </row>
    <row r="14" spans="1:12" ht="150" customHeight="1">
      <c r="A14" s="93"/>
      <c r="B14" s="93" t="s">
        <v>470</v>
      </c>
      <c r="C14" s="93" t="s">
        <v>471</v>
      </c>
      <c r="D14" s="215"/>
      <c r="E14" s="105" t="s">
        <v>272</v>
      </c>
      <c r="F14" s="215"/>
      <c r="G14" s="215"/>
      <c r="H14" s="93" t="s">
        <v>472</v>
      </c>
      <c r="I14" s="214">
        <v>1258000</v>
      </c>
      <c r="J14" s="93" t="s">
        <v>473</v>
      </c>
      <c r="K14" s="93"/>
      <c r="L14" s="93"/>
    </row>
    <row r="15" spans="1:12" ht="150" customHeight="1">
      <c r="A15" s="93">
        <v>2.18</v>
      </c>
      <c r="B15" s="93" t="s">
        <v>474</v>
      </c>
      <c r="C15" s="93" t="s">
        <v>475</v>
      </c>
      <c r="D15" s="105"/>
      <c r="E15" s="215"/>
      <c r="F15" s="215"/>
      <c r="G15" s="105" t="s">
        <v>272</v>
      </c>
      <c r="H15" s="93" t="s">
        <v>476</v>
      </c>
      <c r="I15" s="214">
        <v>1412500</v>
      </c>
      <c r="J15" s="93" t="s">
        <v>477</v>
      </c>
      <c r="K15" s="93"/>
      <c r="L15" s="93"/>
    </row>
    <row r="16" spans="1:12" s="125" customFormat="1" ht="120.75" customHeight="1">
      <c r="A16" s="105" t="s">
        <v>339</v>
      </c>
      <c r="B16" s="105" t="s">
        <v>478</v>
      </c>
      <c r="C16" s="105" t="s">
        <v>479</v>
      </c>
      <c r="D16" s="105"/>
      <c r="E16" s="105" t="s">
        <v>272</v>
      </c>
      <c r="F16" s="105"/>
      <c r="G16" s="105"/>
      <c r="H16" s="105" t="s">
        <v>480</v>
      </c>
      <c r="I16" s="128">
        <v>5080000</v>
      </c>
      <c r="J16" s="105" t="s">
        <v>481</v>
      </c>
      <c r="K16" s="105" t="s">
        <v>278</v>
      </c>
      <c r="L16" s="105"/>
    </row>
    <row r="17" spans="1:12" ht="20.25" customHeight="1">
      <c r="A17" s="217"/>
      <c r="B17" s="289" t="s">
        <v>101</v>
      </c>
      <c r="C17" s="289"/>
      <c r="D17" s="289"/>
      <c r="E17" s="289"/>
      <c r="F17" s="289"/>
      <c r="G17" s="289"/>
      <c r="H17" s="289"/>
      <c r="I17" s="218">
        <f>SUM(I6:I16)</f>
        <v>20758700</v>
      </c>
      <c r="J17" s="219"/>
      <c r="K17" s="219"/>
      <c r="L17" s="217"/>
    </row>
    <row r="18" ht="47.25" customHeight="1"/>
  </sheetData>
  <sheetProtection/>
  <mergeCells count="11">
    <mergeCell ref="I4:I5"/>
    <mergeCell ref="J4:J5"/>
    <mergeCell ref="K4:K5"/>
    <mergeCell ref="L4:L5"/>
    <mergeCell ref="B17:H17"/>
    <mergeCell ref="A3:L3"/>
    <mergeCell ref="A4:A5"/>
    <mergeCell ref="B4:B5"/>
    <mergeCell ref="C4:C5"/>
    <mergeCell ref="D4:G4"/>
    <mergeCell ref="H4:H5"/>
  </mergeCells>
  <printOptions horizontalCentered="1"/>
  <pageMargins left="0.25" right="0.25" top="0.47" bottom="0.44" header="0.3" footer="0.3"/>
  <pageSetup horizontalDpi="600" verticalDpi="600" orientation="landscape" paperSize="9" scale="71" r:id="rId1"/>
  <headerFooter>
    <oddFooter>&amp;C&amp;14&amp;P</oddFooter>
  </headerFooter>
</worksheet>
</file>

<file path=xl/worksheets/sheet5.xml><?xml version="1.0" encoding="utf-8"?>
<worksheet xmlns="http://schemas.openxmlformats.org/spreadsheetml/2006/main" xmlns:r="http://schemas.openxmlformats.org/officeDocument/2006/relationships">
  <dimension ref="A1:M17"/>
  <sheetViews>
    <sheetView zoomScale="86" zoomScaleNormal="86" zoomScalePageLayoutView="33" workbookViewId="0" topLeftCell="A4">
      <selection activeCell="K15" sqref="K15"/>
    </sheetView>
  </sheetViews>
  <sheetFormatPr defaultColWidth="9.140625" defaultRowHeight="15"/>
  <cols>
    <col min="1" max="1" width="7.00390625" style="1" customWidth="1"/>
    <col min="2" max="2" width="25.28125" style="29" customWidth="1"/>
    <col min="3" max="3" width="32.7109375" style="1" customWidth="1"/>
    <col min="4" max="4" width="18.8515625" style="1" customWidth="1"/>
    <col min="5" max="5" width="4.00390625" style="1" customWidth="1"/>
    <col min="6" max="6" width="3.57421875" style="1" customWidth="1"/>
    <col min="7" max="7" width="3.7109375" style="1" customWidth="1"/>
    <col min="8" max="8" width="3.8515625" style="1" customWidth="1"/>
    <col min="9" max="9" width="19.57421875" style="1" customWidth="1"/>
    <col min="10" max="10" width="15.7109375" style="30" customWidth="1"/>
    <col min="11" max="11" width="19.421875" style="1" customWidth="1"/>
    <col min="12" max="12" width="19.57421875" style="1" customWidth="1"/>
    <col min="13" max="13" width="15.8515625" style="1" customWidth="1"/>
    <col min="14" max="16384" width="9.140625" style="1" customWidth="1"/>
  </cols>
  <sheetData>
    <row r="1" spans="1:13" ht="15.75">
      <c r="A1" s="305" t="s">
        <v>163</v>
      </c>
      <c r="B1" s="306"/>
      <c r="C1" s="306"/>
      <c r="D1" s="306"/>
      <c r="E1" s="306"/>
      <c r="F1" s="306"/>
      <c r="G1" s="306"/>
      <c r="H1" s="306"/>
      <c r="I1" s="306"/>
      <c r="J1" s="306"/>
      <c r="K1" s="306"/>
      <c r="L1" s="306"/>
      <c r="M1" s="307"/>
    </row>
    <row r="2" spans="1:13" ht="15.75">
      <c r="A2" s="2"/>
      <c r="B2" s="3"/>
      <c r="C2" s="3"/>
      <c r="D2" s="3"/>
      <c r="E2" s="308" t="s">
        <v>35</v>
      </c>
      <c r="F2" s="308"/>
      <c r="G2" s="308"/>
      <c r="H2" s="308"/>
      <c r="I2" s="4"/>
      <c r="J2" s="5"/>
      <c r="K2" s="6"/>
      <c r="L2" s="3"/>
      <c r="M2" s="7"/>
    </row>
    <row r="3" spans="1:13" ht="31.5" customHeight="1">
      <c r="A3" s="8" t="s">
        <v>0</v>
      </c>
      <c r="B3" s="9" t="s">
        <v>36</v>
      </c>
      <c r="C3" s="9" t="s">
        <v>37</v>
      </c>
      <c r="D3" s="9" t="s">
        <v>38</v>
      </c>
      <c r="E3" s="9" t="s">
        <v>7</v>
      </c>
      <c r="F3" s="10" t="s">
        <v>8</v>
      </c>
      <c r="G3" s="9" t="s">
        <v>9</v>
      </c>
      <c r="H3" s="9" t="s">
        <v>10</v>
      </c>
      <c r="I3" s="11" t="s">
        <v>39</v>
      </c>
      <c r="J3" s="12" t="s">
        <v>4</v>
      </c>
      <c r="K3" s="13" t="s">
        <v>40</v>
      </c>
      <c r="L3" s="9" t="s">
        <v>41</v>
      </c>
      <c r="M3" s="14" t="s">
        <v>6</v>
      </c>
    </row>
    <row r="4" spans="1:13" ht="30.75" customHeight="1">
      <c r="A4" s="8">
        <v>1.1</v>
      </c>
      <c r="B4" s="309" t="s">
        <v>42</v>
      </c>
      <c r="C4" s="310"/>
      <c r="D4" s="310"/>
      <c r="E4" s="310"/>
      <c r="F4" s="310"/>
      <c r="G4" s="310"/>
      <c r="H4" s="310"/>
      <c r="I4" s="310"/>
      <c r="J4" s="310"/>
      <c r="K4" s="310"/>
      <c r="L4" s="310"/>
      <c r="M4" s="311"/>
    </row>
    <row r="5" spans="1:13" ht="189" customHeight="1">
      <c r="A5" s="15" t="s">
        <v>43</v>
      </c>
      <c r="B5" s="16"/>
      <c r="C5" s="17" t="s">
        <v>160</v>
      </c>
      <c r="D5" s="17" t="s">
        <v>161</v>
      </c>
      <c r="E5" s="18" t="s">
        <v>44</v>
      </c>
      <c r="F5" s="18"/>
      <c r="G5" s="18"/>
      <c r="H5" s="18"/>
      <c r="I5" s="17" t="s">
        <v>45</v>
      </c>
      <c r="J5" s="19">
        <v>1963000</v>
      </c>
      <c r="K5" s="17" t="s">
        <v>46</v>
      </c>
      <c r="L5" s="17" t="s">
        <v>47</v>
      </c>
      <c r="M5" s="20"/>
    </row>
    <row r="6" spans="1:13" ht="189">
      <c r="A6" s="15" t="s">
        <v>48</v>
      </c>
      <c r="B6" s="21"/>
      <c r="C6" s="17" t="s">
        <v>49</v>
      </c>
      <c r="D6" s="17" t="s">
        <v>313</v>
      </c>
      <c r="E6" s="18"/>
      <c r="F6" s="18" t="s">
        <v>44</v>
      </c>
      <c r="G6" s="18"/>
      <c r="H6" s="18"/>
      <c r="I6" s="18" t="s">
        <v>50</v>
      </c>
      <c r="J6" s="19"/>
      <c r="K6" s="17" t="s">
        <v>51</v>
      </c>
      <c r="L6" s="17" t="s">
        <v>47</v>
      </c>
      <c r="M6" s="20"/>
    </row>
    <row r="7" spans="1:13" ht="15.75">
      <c r="A7" s="52"/>
      <c r="B7" s="315" t="s">
        <v>301</v>
      </c>
      <c r="C7" s="316"/>
      <c r="D7" s="316"/>
      <c r="E7" s="316"/>
      <c r="F7" s="316"/>
      <c r="G7" s="316"/>
      <c r="H7" s="316"/>
      <c r="I7" s="317"/>
      <c r="J7" s="86">
        <f>SUM(J5:J6)</f>
        <v>1963000</v>
      </c>
      <c r="K7" s="52"/>
      <c r="L7" s="52"/>
      <c r="M7" s="87"/>
    </row>
    <row r="8" spans="1:13" ht="21.75" customHeight="1">
      <c r="A8" s="24">
        <v>2.1</v>
      </c>
      <c r="B8" s="312" t="s">
        <v>52</v>
      </c>
      <c r="C8" s="313"/>
      <c r="D8" s="313"/>
      <c r="E8" s="313"/>
      <c r="F8" s="313"/>
      <c r="G8" s="313"/>
      <c r="H8" s="313"/>
      <c r="I8" s="313"/>
      <c r="J8" s="313"/>
      <c r="K8" s="313"/>
      <c r="L8" s="313"/>
      <c r="M8" s="314"/>
    </row>
    <row r="9" spans="1:13" ht="141.75">
      <c r="A9" s="22" t="s">
        <v>53</v>
      </c>
      <c r="B9" s="17"/>
      <c r="C9" s="17" t="s">
        <v>54</v>
      </c>
      <c r="D9" s="17" t="s">
        <v>55</v>
      </c>
      <c r="E9" s="18" t="s">
        <v>13</v>
      </c>
      <c r="F9" s="18" t="s">
        <v>13</v>
      </c>
      <c r="G9" s="18" t="s">
        <v>13</v>
      </c>
      <c r="H9" s="18" t="s">
        <v>13</v>
      </c>
      <c r="I9" s="23" t="s">
        <v>56</v>
      </c>
      <c r="J9" s="19">
        <v>1930000</v>
      </c>
      <c r="K9" s="17" t="s">
        <v>57</v>
      </c>
      <c r="L9" s="17" t="s">
        <v>47</v>
      </c>
      <c r="M9" s="25" t="s">
        <v>58</v>
      </c>
    </row>
    <row r="10" spans="1:13" ht="15.75">
      <c r="A10" s="85"/>
      <c r="B10" s="318" t="s">
        <v>301</v>
      </c>
      <c r="C10" s="319"/>
      <c r="D10" s="319"/>
      <c r="E10" s="319"/>
      <c r="F10" s="319"/>
      <c r="G10" s="319"/>
      <c r="H10" s="319"/>
      <c r="I10" s="320"/>
      <c r="J10" s="86">
        <f>SUM(J9)</f>
        <v>1930000</v>
      </c>
      <c r="K10" s="52"/>
      <c r="L10" s="52"/>
      <c r="M10" s="52"/>
    </row>
    <row r="11" spans="1:13" ht="33" customHeight="1">
      <c r="A11" s="24">
        <v>2.2</v>
      </c>
      <c r="B11" s="312" t="s">
        <v>59</v>
      </c>
      <c r="C11" s="313"/>
      <c r="D11" s="313"/>
      <c r="E11" s="313"/>
      <c r="F11" s="313"/>
      <c r="G11" s="313"/>
      <c r="H11" s="313"/>
      <c r="I11" s="313"/>
      <c r="J11" s="313"/>
      <c r="K11" s="313"/>
      <c r="L11" s="313"/>
      <c r="M11" s="314"/>
    </row>
    <row r="12" spans="1:13" ht="110.25">
      <c r="A12" s="26" t="s">
        <v>60</v>
      </c>
      <c r="B12" s="27"/>
      <c r="C12" s="17" t="s">
        <v>61</v>
      </c>
      <c r="D12" s="17" t="s">
        <v>62</v>
      </c>
      <c r="E12" s="18" t="s">
        <v>44</v>
      </c>
      <c r="F12" s="18" t="s">
        <v>44</v>
      </c>
      <c r="G12" s="18" t="s">
        <v>44</v>
      </c>
      <c r="H12" s="18" t="s">
        <v>44</v>
      </c>
      <c r="I12" s="23" t="s">
        <v>63</v>
      </c>
      <c r="J12" s="19">
        <v>11745000</v>
      </c>
      <c r="K12" s="17" t="s">
        <v>64</v>
      </c>
      <c r="L12" s="17" t="s">
        <v>47</v>
      </c>
      <c r="M12" s="25" t="s">
        <v>65</v>
      </c>
    </row>
    <row r="13" spans="1:13" ht="15.75">
      <c r="A13" s="87"/>
      <c r="B13" s="293" t="s">
        <v>301</v>
      </c>
      <c r="C13" s="294"/>
      <c r="D13" s="294"/>
      <c r="E13" s="294"/>
      <c r="F13" s="294"/>
      <c r="G13" s="294"/>
      <c r="H13" s="294"/>
      <c r="I13" s="295"/>
      <c r="J13" s="86">
        <f>SUM(J12)</f>
        <v>11745000</v>
      </c>
      <c r="K13" s="52"/>
      <c r="L13" s="52"/>
      <c r="M13" s="52"/>
    </row>
    <row r="14" spans="1:13" ht="18" customHeight="1">
      <c r="A14" s="28">
        <v>4.3</v>
      </c>
      <c r="B14" s="302" t="s">
        <v>66</v>
      </c>
      <c r="C14" s="303"/>
      <c r="D14" s="303"/>
      <c r="E14" s="303"/>
      <c r="F14" s="303"/>
      <c r="G14" s="303"/>
      <c r="H14" s="303"/>
      <c r="I14" s="303"/>
      <c r="J14" s="303"/>
      <c r="K14" s="303"/>
      <c r="L14" s="303"/>
      <c r="M14" s="304"/>
    </row>
    <row r="15" spans="1:13" s="29" customFormat="1" ht="252">
      <c r="A15" s="15" t="s">
        <v>67</v>
      </c>
      <c r="B15" s="17"/>
      <c r="C15" s="17" t="s">
        <v>68</v>
      </c>
      <c r="D15" s="17" t="s">
        <v>162</v>
      </c>
      <c r="E15" s="17" t="s">
        <v>44</v>
      </c>
      <c r="F15" s="17" t="s">
        <v>44</v>
      </c>
      <c r="G15" s="17" t="s">
        <v>44</v>
      </c>
      <c r="H15" s="17" t="s">
        <v>44</v>
      </c>
      <c r="I15" s="17" t="s">
        <v>69</v>
      </c>
      <c r="J15" s="88">
        <v>5501700</v>
      </c>
      <c r="K15" s="17" t="s">
        <v>46</v>
      </c>
      <c r="L15" s="17" t="s">
        <v>47</v>
      </c>
      <c r="M15" s="25" t="s">
        <v>70</v>
      </c>
    </row>
    <row r="16" spans="1:13" ht="15.75">
      <c r="A16" s="89"/>
      <c r="B16" s="296" t="s">
        <v>301</v>
      </c>
      <c r="C16" s="297"/>
      <c r="D16" s="297"/>
      <c r="E16" s="297"/>
      <c r="F16" s="297"/>
      <c r="G16" s="297"/>
      <c r="H16" s="297"/>
      <c r="I16" s="298"/>
      <c r="J16" s="90">
        <f>SUM(J15)</f>
        <v>5501700</v>
      </c>
      <c r="K16" s="91"/>
      <c r="L16" s="91"/>
      <c r="M16" s="92"/>
    </row>
    <row r="17" spans="1:13" ht="15.75">
      <c r="A17" s="111"/>
      <c r="B17" s="299" t="s">
        <v>101</v>
      </c>
      <c r="C17" s="300"/>
      <c r="D17" s="300"/>
      <c r="E17" s="300"/>
      <c r="F17" s="300"/>
      <c r="G17" s="300"/>
      <c r="H17" s="300"/>
      <c r="I17" s="301"/>
      <c r="J17" s="112">
        <f>J7+J10+J13+J16</f>
        <v>21139700</v>
      </c>
      <c r="K17" s="111"/>
      <c r="L17" s="111"/>
      <c r="M17" s="111"/>
    </row>
  </sheetData>
  <sheetProtection/>
  <mergeCells count="11">
    <mergeCell ref="B10:I10"/>
    <mergeCell ref="B13:I13"/>
    <mergeCell ref="B16:I16"/>
    <mergeCell ref="B17:I17"/>
    <mergeCell ref="B14:M14"/>
    <mergeCell ref="A1:M1"/>
    <mergeCell ref="E2:H2"/>
    <mergeCell ref="B4:M4"/>
    <mergeCell ref="B8:M8"/>
    <mergeCell ref="B11:M11"/>
    <mergeCell ref="B7:I7"/>
  </mergeCells>
  <printOptions horizontalCentered="1"/>
  <pageMargins left="0.25" right="0.25" top="0.5" bottom="0.54" header="0.3" footer="0.3"/>
  <pageSetup horizontalDpi="600" verticalDpi="600" orientation="landscape" paperSize="9" scale="75" r:id="rId1"/>
  <headerFooter>
    <oddFooter>&amp;C&amp;14&amp;P</oddFooter>
  </headerFooter>
</worksheet>
</file>

<file path=xl/worksheets/sheet6.xml><?xml version="1.0" encoding="utf-8"?>
<worksheet xmlns="http://schemas.openxmlformats.org/spreadsheetml/2006/main" xmlns:r="http://schemas.openxmlformats.org/officeDocument/2006/relationships">
  <dimension ref="A1:L31"/>
  <sheetViews>
    <sheetView zoomScale="86" zoomScaleNormal="86" zoomScalePageLayoutView="33" workbookViewId="0" topLeftCell="A14">
      <selection activeCell="E20" sqref="E20"/>
    </sheetView>
  </sheetViews>
  <sheetFormatPr defaultColWidth="9.140625" defaultRowHeight="15"/>
  <cols>
    <col min="1" max="1" width="18.421875" style="0" customWidth="1"/>
    <col min="2" max="2" width="27.8515625" style="0" customWidth="1"/>
    <col min="3" max="3" width="14.00390625" style="0" customWidth="1"/>
    <col min="4" max="4" width="4.421875" style="0" customWidth="1"/>
    <col min="5" max="5" width="4.00390625" style="0" customWidth="1"/>
    <col min="6" max="6" width="3.8515625" style="0" customWidth="1"/>
    <col min="7" max="7" width="4.00390625" style="0" customWidth="1"/>
    <col min="8" max="8" width="34.00390625" style="0" customWidth="1"/>
    <col min="9" max="10" width="14.00390625" style="0" customWidth="1"/>
    <col min="11" max="11" width="12.7109375" style="0" customWidth="1"/>
    <col min="12" max="12" width="31.8515625" style="0" customWidth="1"/>
  </cols>
  <sheetData>
    <row r="1" spans="1:12" ht="15.75">
      <c r="A1" s="322" t="s">
        <v>164</v>
      </c>
      <c r="B1" s="322"/>
      <c r="C1" s="322"/>
      <c r="D1" s="322"/>
      <c r="E1" s="322"/>
      <c r="F1" s="322"/>
      <c r="G1" s="322"/>
      <c r="H1" s="322"/>
      <c r="I1" s="322"/>
      <c r="J1" s="322"/>
      <c r="K1" s="322"/>
      <c r="L1" s="322"/>
    </row>
    <row r="2" spans="1:12" ht="30">
      <c r="A2" s="323" t="s">
        <v>0</v>
      </c>
      <c r="B2" s="323" t="s">
        <v>1</v>
      </c>
      <c r="C2" s="126" t="s">
        <v>38</v>
      </c>
      <c r="D2" s="323" t="s">
        <v>2</v>
      </c>
      <c r="E2" s="323"/>
      <c r="F2" s="323"/>
      <c r="G2" s="323"/>
      <c r="H2" s="323" t="s">
        <v>3</v>
      </c>
      <c r="I2" s="323" t="s">
        <v>4</v>
      </c>
      <c r="J2" s="126" t="s">
        <v>41</v>
      </c>
      <c r="K2" s="323" t="s">
        <v>5</v>
      </c>
      <c r="L2" s="323" t="s">
        <v>6</v>
      </c>
    </row>
    <row r="3" spans="1:12" ht="15">
      <c r="A3" s="323"/>
      <c r="B3" s="323"/>
      <c r="C3" s="126"/>
      <c r="D3" s="126" t="s">
        <v>7</v>
      </c>
      <c r="E3" s="126" t="s">
        <v>8</v>
      </c>
      <c r="F3" s="126" t="s">
        <v>9</v>
      </c>
      <c r="G3" s="126" t="s">
        <v>10</v>
      </c>
      <c r="H3" s="323"/>
      <c r="I3" s="323"/>
      <c r="J3" s="126"/>
      <c r="K3" s="323"/>
      <c r="L3" s="323"/>
    </row>
    <row r="4" spans="1:12" ht="47.25" customHeight="1">
      <c r="A4" s="105" t="s">
        <v>482</v>
      </c>
      <c r="B4" s="127" t="s">
        <v>483</v>
      </c>
      <c r="C4" s="105" t="s">
        <v>484</v>
      </c>
      <c r="D4" s="105" t="s">
        <v>13</v>
      </c>
      <c r="E4" s="126"/>
      <c r="F4" s="126"/>
      <c r="G4" s="126"/>
      <c r="H4" s="105" t="s">
        <v>485</v>
      </c>
      <c r="I4" s="126">
        <v>0</v>
      </c>
      <c r="J4" s="126" t="s">
        <v>486</v>
      </c>
      <c r="K4" s="126" t="s">
        <v>14</v>
      </c>
      <c r="L4" s="126"/>
    </row>
    <row r="5" spans="1:12" ht="39" customHeight="1">
      <c r="A5" s="105" t="s">
        <v>482</v>
      </c>
      <c r="B5" s="127" t="s">
        <v>487</v>
      </c>
      <c r="C5" s="105" t="s">
        <v>488</v>
      </c>
      <c r="D5" s="105" t="s">
        <v>13</v>
      </c>
      <c r="E5" s="126"/>
      <c r="F5" s="126"/>
      <c r="G5" s="126"/>
      <c r="H5" s="105" t="s">
        <v>489</v>
      </c>
      <c r="I5" s="128">
        <v>12000</v>
      </c>
      <c r="J5" s="105" t="s">
        <v>490</v>
      </c>
      <c r="K5" s="126" t="s">
        <v>14</v>
      </c>
      <c r="L5" s="126"/>
    </row>
    <row r="6" spans="1:12" ht="117" customHeight="1">
      <c r="A6" s="105" t="s">
        <v>482</v>
      </c>
      <c r="B6" s="127" t="s">
        <v>491</v>
      </c>
      <c r="C6" s="105" t="s">
        <v>488</v>
      </c>
      <c r="D6" s="126"/>
      <c r="E6" s="126"/>
      <c r="F6" s="105" t="s">
        <v>13</v>
      </c>
      <c r="G6" s="126"/>
      <c r="H6" s="127" t="s">
        <v>492</v>
      </c>
      <c r="I6" s="128">
        <v>810000</v>
      </c>
      <c r="J6" s="105" t="s">
        <v>490</v>
      </c>
      <c r="K6" s="126" t="s">
        <v>14</v>
      </c>
      <c r="L6" s="126"/>
    </row>
    <row r="7" spans="1:12" ht="122.25" customHeight="1">
      <c r="A7" s="129" t="s">
        <v>11</v>
      </c>
      <c r="B7" s="129" t="s">
        <v>493</v>
      </c>
      <c r="C7" s="129" t="s">
        <v>12</v>
      </c>
      <c r="D7" s="129" t="s">
        <v>13</v>
      </c>
      <c r="E7" s="129"/>
      <c r="F7" s="129"/>
      <c r="G7" s="129"/>
      <c r="H7" s="129" t="s">
        <v>494</v>
      </c>
      <c r="I7" s="130">
        <v>2704000</v>
      </c>
      <c r="J7" s="105" t="s">
        <v>490</v>
      </c>
      <c r="K7" s="129" t="s">
        <v>14</v>
      </c>
      <c r="L7" s="129" t="s">
        <v>15</v>
      </c>
    </row>
    <row r="8" spans="1:12" ht="32.25" customHeight="1">
      <c r="A8" s="129" t="s">
        <v>11</v>
      </c>
      <c r="B8" s="129" t="s">
        <v>16</v>
      </c>
      <c r="C8" s="129" t="s">
        <v>17</v>
      </c>
      <c r="D8" s="129" t="s">
        <v>18</v>
      </c>
      <c r="E8" s="129"/>
      <c r="F8" s="129"/>
      <c r="G8" s="129"/>
      <c r="H8" s="129" t="s">
        <v>19</v>
      </c>
      <c r="I8" s="131">
        <v>120000</v>
      </c>
      <c r="J8" s="105" t="s">
        <v>490</v>
      </c>
      <c r="K8" s="129" t="s">
        <v>14</v>
      </c>
      <c r="L8" s="129"/>
    </row>
    <row r="9" spans="1:12" ht="60" customHeight="1">
      <c r="A9" s="129" t="s">
        <v>20</v>
      </c>
      <c r="B9" s="129" t="s">
        <v>21</v>
      </c>
      <c r="C9" s="129" t="s">
        <v>22</v>
      </c>
      <c r="D9" s="129"/>
      <c r="E9" s="129" t="s">
        <v>13</v>
      </c>
      <c r="F9" s="129"/>
      <c r="G9" s="129"/>
      <c r="H9" s="129" t="s">
        <v>158</v>
      </c>
      <c r="I9" s="131">
        <v>472500</v>
      </c>
      <c r="J9" s="105" t="s">
        <v>490</v>
      </c>
      <c r="K9" s="129" t="s">
        <v>23</v>
      </c>
      <c r="L9" s="129" t="s">
        <v>24</v>
      </c>
    </row>
    <row r="10" spans="1:12" ht="78" customHeight="1">
      <c r="A10" s="129" t="s">
        <v>25</v>
      </c>
      <c r="B10" s="129" t="s">
        <v>26</v>
      </c>
      <c r="C10" s="129" t="s">
        <v>27</v>
      </c>
      <c r="D10" s="129"/>
      <c r="E10" s="129" t="s">
        <v>13</v>
      </c>
      <c r="F10" s="129"/>
      <c r="G10" s="129"/>
      <c r="H10" s="129" t="s">
        <v>314</v>
      </c>
      <c r="I10" s="130">
        <v>1500000</v>
      </c>
      <c r="J10" s="105" t="s">
        <v>490</v>
      </c>
      <c r="K10" s="129" t="s">
        <v>23</v>
      </c>
      <c r="L10" s="129"/>
    </row>
    <row r="11" spans="1:12" ht="150" customHeight="1">
      <c r="A11" s="129" t="s">
        <v>25</v>
      </c>
      <c r="B11" s="129" t="s">
        <v>28</v>
      </c>
      <c r="C11" s="129" t="s">
        <v>29</v>
      </c>
      <c r="D11" s="129"/>
      <c r="E11" s="129" t="s">
        <v>13</v>
      </c>
      <c r="F11" s="129"/>
      <c r="G11" s="129"/>
      <c r="H11" s="129" t="s">
        <v>159</v>
      </c>
      <c r="I11" s="131">
        <v>1161030</v>
      </c>
      <c r="J11" s="105" t="s">
        <v>490</v>
      </c>
      <c r="K11" s="129" t="s">
        <v>243</v>
      </c>
      <c r="L11" s="129"/>
    </row>
    <row r="12" spans="1:12" ht="95.25" customHeight="1">
      <c r="A12" s="129" t="s">
        <v>30</v>
      </c>
      <c r="B12" s="129" t="s">
        <v>31</v>
      </c>
      <c r="C12" s="129" t="s">
        <v>32</v>
      </c>
      <c r="D12" s="129"/>
      <c r="E12" s="129"/>
      <c r="F12" s="129"/>
      <c r="G12" s="129" t="s">
        <v>13</v>
      </c>
      <c r="H12" s="129" t="s">
        <v>33</v>
      </c>
      <c r="I12" s="131">
        <v>146000</v>
      </c>
      <c r="J12" s="105" t="s">
        <v>490</v>
      </c>
      <c r="K12" s="129" t="s">
        <v>14</v>
      </c>
      <c r="L12" s="129" t="s">
        <v>34</v>
      </c>
    </row>
    <row r="13" spans="1:12" ht="35.25" customHeight="1">
      <c r="A13" s="129" t="s">
        <v>495</v>
      </c>
      <c r="B13" s="127" t="s">
        <v>496</v>
      </c>
      <c r="C13" s="129" t="s">
        <v>497</v>
      </c>
      <c r="D13" s="129"/>
      <c r="E13" s="129" t="s">
        <v>13</v>
      </c>
      <c r="F13" s="129"/>
      <c r="G13" s="129"/>
      <c r="H13" s="127" t="s">
        <v>498</v>
      </c>
      <c r="I13" s="132">
        <v>18000</v>
      </c>
      <c r="J13" s="105" t="s">
        <v>490</v>
      </c>
      <c r="K13" s="129" t="s">
        <v>14</v>
      </c>
      <c r="L13" s="129"/>
    </row>
    <row r="14" spans="1:12" ht="150" customHeight="1">
      <c r="A14" s="129" t="s">
        <v>495</v>
      </c>
      <c r="B14" s="127" t="s">
        <v>499</v>
      </c>
      <c r="C14" s="129" t="s">
        <v>500</v>
      </c>
      <c r="D14" s="129"/>
      <c r="E14" s="129" t="s">
        <v>13</v>
      </c>
      <c r="F14" s="129"/>
      <c r="G14" s="129"/>
      <c r="H14" s="127" t="s">
        <v>501</v>
      </c>
      <c r="I14" s="132">
        <v>872000</v>
      </c>
      <c r="J14" s="105" t="s">
        <v>490</v>
      </c>
      <c r="K14" s="129" t="s">
        <v>14</v>
      </c>
      <c r="L14" s="129"/>
    </row>
    <row r="15" spans="1:12" ht="46.5" customHeight="1">
      <c r="A15" s="129" t="s">
        <v>495</v>
      </c>
      <c r="B15" s="127" t="s">
        <v>502</v>
      </c>
      <c r="C15" s="129" t="s">
        <v>503</v>
      </c>
      <c r="D15" s="129"/>
      <c r="E15" s="129" t="s">
        <v>13</v>
      </c>
      <c r="F15" s="129"/>
      <c r="G15" s="129"/>
      <c r="H15" s="127" t="s">
        <v>504</v>
      </c>
      <c r="I15" s="131">
        <v>1400000</v>
      </c>
      <c r="J15" s="105" t="s">
        <v>490</v>
      </c>
      <c r="K15" s="129" t="s">
        <v>14</v>
      </c>
      <c r="L15" s="129"/>
    </row>
    <row r="16" spans="1:12" ht="117.75" customHeight="1">
      <c r="A16" s="129" t="s">
        <v>495</v>
      </c>
      <c r="B16" s="127" t="s">
        <v>505</v>
      </c>
      <c r="C16" s="129" t="s">
        <v>506</v>
      </c>
      <c r="D16" s="129"/>
      <c r="E16" s="129" t="s">
        <v>13</v>
      </c>
      <c r="F16" s="129"/>
      <c r="G16" s="129"/>
      <c r="H16" s="127" t="s">
        <v>507</v>
      </c>
      <c r="I16" s="131">
        <v>1840000</v>
      </c>
      <c r="J16" s="105" t="s">
        <v>490</v>
      </c>
      <c r="K16" s="129" t="s">
        <v>14</v>
      </c>
      <c r="L16" s="129"/>
    </row>
    <row r="17" spans="1:12" ht="15">
      <c r="A17" s="133"/>
      <c r="B17" s="321" t="s">
        <v>101</v>
      </c>
      <c r="C17" s="321"/>
      <c r="D17" s="321"/>
      <c r="E17" s="321"/>
      <c r="F17" s="321"/>
      <c r="G17" s="321"/>
      <c r="H17" s="321"/>
      <c r="I17" s="134">
        <f>SUM(I7:I16)</f>
        <v>10233530</v>
      </c>
      <c r="J17" s="134"/>
      <c r="K17" s="135"/>
      <c r="L17" s="135"/>
    </row>
    <row r="21" spans="1:2" ht="15">
      <c r="A21" s="220" t="s">
        <v>450</v>
      </c>
      <c r="B21" s="221">
        <v>0</v>
      </c>
    </row>
    <row r="22" spans="1:2" ht="45">
      <c r="A22" s="222" t="s">
        <v>508</v>
      </c>
      <c r="B22" s="221">
        <v>13</v>
      </c>
    </row>
    <row r="23" spans="1:2" ht="30">
      <c r="A23" s="222" t="s">
        <v>452</v>
      </c>
      <c r="B23" s="221">
        <v>0</v>
      </c>
    </row>
    <row r="24" spans="1:2" ht="30">
      <c r="A24" s="222" t="s">
        <v>509</v>
      </c>
      <c r="B24" s="221">
        <v>1</v>
      </c>
    </row>
    <row r="25" spans="1:2" ht="45">
      <c r="A25" s="222" t="s">
        <v>510</v>
      </c>
      <c r="B25" s="221">
        <v>5</v>
      </c>
    </row>
    <row r="26" spans="1:2" ht="45">
      <c r="A26" s="222" t="s">
        <v>511</v>
      </c>
      <c r="B26" s="221">
        <v>6</v>
      </c>
    </row>
    <row r="27" spans="1:2" ht="45">
      <c r="A27" s="222" t="s">
        <v>512</v>
      </c>
      <c r="B27" s="221">
        <v>1</v>
      </c>
    </row>
    <row r="28" spans="1:2" ht="45">
      <c r="A28" s="222" t="s">
        <v>513</v>
      </c>
      <c r="B28" s="221">
        <v>1</v>
      </c>
    </row>
    <row r="29" spans="1:2" ht="30">
      <c r="A29" s="222" t="s">
        <v>454</v>
      </c>
      <c r="B29" s="221">
        <v>0</v>
      </c>
    </row>
    <row r="30" spans="1:2" ht="30">
      <c r="A30" s="222" t="s">
        <v>514</v>
      </c>
      <c r="B30" s="221">
        <v>13</v>
      </c>
    </row>
    <row r="31" spans="1:2" ht="15">
      <c r="A31" s="222" t="s">
        <v>515</v>
      </c>
      <c r="B31" s="223">
        <v>10233530</v>
      </c>
    </row>
  </sheetData>
  <sheetProtection/>
  <mergeCells count="9">
    <mergeCell ref="B17:H17"/>
    <mergeCell ref="A1:L1"/>
    <mergeCell ref="A2:A3"/>
    <mergeCell ref="B2:B3"/>
    <mergeCell ref="D2:G2"/>
    <mergeCell ref="H2:H3"/>
    <mergeCell ref="I2:I3"/>
    <mergeCell ref="K2:K3"/>
    <mergeCell ref="L2:L3"/>
  </mergeCells>
  <printOptions horizontalCentered="1"/>
  <pageMargins left="0.25" right="0.25" top="0.48" bottom="0.57" header="0.3" footer="0.3"/>
  <pageSetup horizontalDpi="600" verticalDpi="600" orientation="landscape" paperSize="9" scale="75" r:id="rId1"/>
  <headerFooter>
    <oddFooter>&amp;C&amp;14&amp;P</oddFooter>
  </headerFooter>
</worksheet>
</file>

<file path=xl/worksheets/sheet7.xml><?xml version="1.0" encoding="utf-8"?>
<worksheet xmlns="http://schemas.openxmlformats.org/spreadsheetml/2006/main" xmlns:r="http://schemas.openxmlformats.org/officeDocument/2006/relationships">
  <dimension ref="A1:M26"/>
  <sheetViews>
    <sheetView view="pageBreakPreview" zoomScale="51" zoomScaleSheetLayoutView="51" zoomScalePageLayoutView="33" workbookViewId="0" topLeftCell="A8">
      <selection activeCell="M4" sqref="M4"/>
    </sheetView>
  </sheetViews>
  <sheetFormatPr defaultColWidth="9.140625" defaultRowHeight="15"/>
  <cols>
    <col min="1" max="1" width="18.00390625" style="56" customWidth="1"/>
    <col min="2" max="2" width="20.00390625" style="57" customWidth="1"/>
    <col min="3" max="3" width="52.421875" style="48" customWidth="1"/>
    <col min="4" max="4" width="38.7109375" style="48" customWidth="1"/>
    <col min="5" max="6" width="7.8515625" style="49" customWidth="1"/>
    <col min="7" max="7" width="7.28125" style="49" customWidth="1"/>
    <col min="8" max="8" width="7.8515625" style="49" customWidth="1"/>
    <col min="9" max="9" width="95.7109375" style="48" customWidth="1"/>
    <col min="10" max="10" width="26.8515625" style="48" customWidth="1"/>
    <col min="11" max="11" width="19.140625" style="47" customWidth="1"/>
    <col min="12" max="12" width="22.7109375" style="48" customWidth="1"/>
    <col min="13" max="13" width="25.7109375" style="47" customWidth="1"/>
    <col min="14" max="16384" width="9.140625" style="46" customWidth="1"/>
  </cols>
  <sheetData>
    <row r="1" spans="1:13" s="42" customFormat="1" ht="18.75">
      <c r="A1" s="58"/>
      <c r="B1" s="62"/>
      <c r="C1" s="62"/>
      <c r="D1" s="62"/>
      <c r="E1" s="324" t="s">
        <v>35</v>
      </c>
      <c r="F1" s="324"/>
      <c r="G1" s="324"/>
      <c r="H1" s="324"/>
      <c r="I1" s="62"/>
      <c r="J1" s="62"/>
      <c r="K1" s="62"/>
      <c r="L1" s="62"/>
      <c r="M1" s="62"/>
    </row>
    <row r="2" spans="1:13" s="43" customFormat="1" ht="44.25" customHeight="1">
      <c r="A2" s="119" t="s">
        <v>172</v>
      </c>
      <c r="B2" s="119" t="s">
        <v>173</v>
      </c>
      <c r="C2" s="119" t="s">
        <v>174</v>
      </c>
      <c r="D2" s="119" t="s">
        <v>175</v>
      </c>
      <c r="E2" s="119" t="s">
        <v>7</v>
      </c>
      <c r="F2" s="119" t="s">
        <v>8</v>
      </c>
      <c r="G2" s="119" t="s">
        <v>9</v>
      </c>
      <c r="H2" s="119" t="s">
        <v>10</v>
      </c>
      <c r="I2" s="119" t="s">
        <v>176</v>
      </c>
      <c r="J2" s="119" t="s">
        <v>177</v>
      </c>
      <c r="K2" s="119" t="s">
        <v>178</v>
      </c>
      <c r="L2" s="119" t="s">
        <v>179</v>
      </c>
      <c r="M2" s="119" t="s">
        <v>180</v>
      </c>
    </row>
    <row r="3" spans="1:13" s="44" customFormat="1" ht="18.75" customHeight="1">
      <c r="A3" s="79" t="s">
        <v>181</v>
      </c>
      <c r="B3" s="325" t="s">
        <v>182</v>
      </c>
      <c r="C3" s="325"/>
      <c r="D3" s="325"/>
      <c r="E3" s="325"/>
      <c r="F3" s="325"/>
      <c r="G3" s="325"/>
      <c r="H3" s="325"/>
      <c r="I3" s="325"/>
      <c r="J3" s="325"/>
      <c r="K3" s="325"/>
      <c r="L3" s="325"/>
      <c r="M3" s="325"/>
    </row>
    <row r="4" spans="1:13" s="45" customFormat="1" ht="409.5" customHeight="1">
      <c r="A4" s="59" t="s">
        <v>183</v>
      </c>
      <c r="B4" s="61"/>
      <c r="C4" s="63" t="s">
        <v>184</v>
      </c>
      <c r="D4" s="63" t="s">
        <v>304</v>
      </c>
      <c r="E4" s="64"/>
      <c r="F4" s="64"/>
      <c r="G4" s="64" t="s">
        <v>13</v>
      </c>
      <c r="H4" s="64"/>
      <c r="I4" s="65" t="s">
        <v>425</v>
      </c>
      <c r="J4" s="121">
        <v>3901050</v>
      </c>
      <c r="K4" s="67" t="s">
        <v>185</v>
      </c>
      <c r="L4" s="61" t="s">
        <v>186</v>
      </c>
      <c r="M4" s="63" t="s">
        <v>516</v>
      </c>
    </row>
    <row r="5" spans="1:13" ht="216.75" customHeight="1">
      <c r="A5" s="60" t="s">
        <v>187</v>
      </c>
      <c r="B5" s="60"/>
      <c r="C5" s="65" t="s">
        <v>517</v>
      </c>
      <c r="D5" s="65" t="s">
        <v>305</v>
      </c>
      <c r="E5" s="68" t="s">
        <v>13</v>
      </c>
      <c r="F5" s="68" t="s">
        <v>13</v>
      </c>
      <c r="G5" s="68" t="s">
        <v>13</v>
      </c>
      <c r="H5" s="68" t="s">
        <v>13</v>
      </c>
      <c r="I5" s="65" t="s">
        <v>426</v>
      </c>
      <c r="J5" s="121">
        <v>352000</v>
      </c>
      <c r="K5" s="67" t="s">
        <v>185</v>
      </c>
      <c r="L5" s="60" t="s">
        <v>186</v>
      </c>
      <c r="M5" s="65" t="s">
        <v>518</v>
      </c>
    </row>
    <row r="6" spans="1:13" ht="24.75" customHeight="1">
      <c r="A6" s="78"/>
      <c r="B6" s="326" t="s">
        <v>301</v>
      </c>
      <c r="C6" s="327"/>
      <c r="D6" s="327"/>
      <c r="E6" s="327"/>
      <c r="F6" s="327"/>
      <c r="G6" s="327"/>
      <c r="H6" s="327"/>
      <c r="I6" s="328"/>
      <c r="J6" s="122">
        <f>SUM(J4:J5)</f>
        <v>4253050</v>
      </c>
      <c r="K6" s="80"/>
      <c r="L6" s="77"/>
      <c r="M6" s="80"/>
    </row>
    <row r="7" spans="1:13" s="42" customFormat="1" ht="23.25" customHeight="1">
      <c r="A7" s="120">
        <v>6.1</v>
      </c>
      <c r="B7" s="329" t="s">
        <v>188</v>
      </c>
      <c r="C7" s="329"/>
      <c r="D7" s="329"/>
      <c r="E7" s="329"/>
      <c r="F7" s="329"/>
      <c r="G7" s="329"/>
      <c r="H7" s="329"/>
      <c r="I7" s="329"/>
      <c r="J7" s="329"/>
      <c r="K7" s="329"/>
      <c r="L7" s="329"/>
      <c r="M7" s="329"/>
    </row>
    <row r="8" spans="1:13" s="200" customFormat="1" ht="408.75" customHeight="1">
      <c r="A8" s="196" t="s">
        <v>189</v>
      </c>
      <c r="B8" s="196"/>
      <c r="C8" s="75" t="s">
        <v>190</v>
      </c>
      <c r="D8" s="75" t="s">
        <v>191</v>
      </c>
      <c r="E8" s="197"/>
      <c r="F8" s="197"/>
      <c r="G8" s="197" t="s">
        <v>13</v>
      </c>
      <c r="H8" s="197"/>
      <c r="I8" s="75" t="s">
        <v>427</v>
      </c>
      <c r="J8" s="198">
        <v>3229090</v>
      </c>
      <c r="K8" s="199" t="s">
        <v>192</v>
      </c>
      <c r="L8" s="196" t="s">
        <v>186</v>
      </c>
      <c r="M8" s="75" t="s">
        <v>519</v>
      </c>
    </row>
    <row r="9" spans="1:13" ht="378" customHeight="1">
      <c r="A9" s="60" t="s">
        <v>193</v>
      </c>
      <c r="B9" s="60"/>
      <c r="C9" s="65" t="s">
        <v>194</v>
      </c>
      <c r="D9" s="65" t="s">
        <v>307</v>
      </c>
      <c r="E9" s="68"/>
      <c r="F9" s="68"/>
      <c r="G9" s="68"/>
      <c r="H9" s="68" t="s">
        <v>13</v>
      </c>
      <c r="I9" s="65" t="s">
        <v>306</v>
      </c>
      <c r="J9" s="81">
        <v>1520150</v>
      </c>
      <c r="K9" s="67" t="s">
        <v>195</v>
      </c>
      <c r="L9" s="60" t="s">
        <v>186</v>
      </c>
      <c r="M9" s="65" t="s">
        <v>520</v>
      </c>
    </row>
    <row r="10" spans="1:13" ht="397.5" customHeight="1">
      <c r="A10" s="60" t="s">
        <v>196</v>
      </c>
      <c r="B10" s="60"/>
      <c r="C10" s="65" t="s">
        <v>197</v>
      </c>
      <c r="D10" s="65" t="s">
        <v>198</v>
      </c>
      <c r="E10" s="68"/>
      <c r="F10" s="68"/>
      <c r="G10" s="68"/>
      <c r="H10" s="68" t="s">
        <v>13</v>
      </c>
      <c r="I10" s="65" t="s">
        <v>199</v>
      </c>
      <c r="J10" s="81">
        <v>1383550</v>
      </c>
      <c r="K10" s="67" t="s">
        <v>195</v>
      </c>
      <c r="L10" s="60" t="s">
        <v>186</v>
      </c>
      <c r="M10" s="65" t="s">
        <v>521</v>
      </c>
    </row>
    <row r="11" spans="1:13" ht="409.5">
      <c r="A11" s="60" t="s">
        <v>200</v>
      </c>
      <c r="B11" s="60"/>
      <c r="C11" s="65" t="s">
        <v>201</v>
      </c>
      <c r="D11" s="65" t="s">
        <v>308</v>
      </c>
      <c r="E11" s="68"/>
      <c r="F11" s="68" t="s">
        <v>13</v>
      </c>
      <c r="G11" s="68"/>
      <c r="H11" s="68" t="s">
        <v>13</v>
      </c>
      <c r="I11" s="65" t="s">
        <v>202</v>
      </c>
      <c r="J11" s="81">
        <v>222500</v>
      </c>
      <c r="K11" s="67" t="s">
        <v>192</v>
      </c>
      <c r="L11" s="66" t="s">
        <v>186</v>
      </c>
      <c r="M11" s="65"/>
    </row>
    <row r="12" spans="1:13" ht="373.5" customHeight="1">
      <c r="A12" s="60" t="s">
        <v>203</v>
      </c>
      <c r="B12" s="60"/>
      <c r="C12" s="65" t="s">
        <v>204</v>
      </c>
      <c r="D12" s="65" t="s">
        <v>205</v>
      </c>
      <c r="E12" s="68" t="s">
        <v>13</v>
      </c>
      <c r="F12" s="68" t="s">
        <v>13</v>
      </c>
      <c r="G12" s="68" t="s">
        <v>13</v>
      </c>
      <c r="H12" s="68" t="s">
        <v>13</v>
      </c>
      <c r="I12" s="65" t="s">
        <v>522</v>
      </c>
      <c r="J12" s="81">
        <v>2665800</v>
      </c>
      <c r="K12" s="70" t="s">
        <v>192</v>
      </c>
      <c r="L12" s="69" t="s">
        <v>186</v>
      </c>
      <c r="M12" s="65"/>
    </row>
    <row r="13" spans="1:13" ht="282" customHeight="1">
      <c r="A13" s="60" t="s">
        <v>206</v>
      </c>
      <c r="B13" s="60"/>
      <c r="C13" s="65" t="s">
        <v>207</v>
      </c>
      <c r="D13" s="65" t="s">
        <v>205</v>
      </c>
      <c r="E13" s="68" t="s">
        <v>13</v>
      </c>
      <c r="F13" s="68" t="s">
        <v>13</v>
      </c>
      <c r="G13" s="68" t="s">
        <v>13</v>
      </c>
      <c r="H13" s="68" t="s">
        <v>13</v>
      </c>
      <c r="I13" s="65" t="s">
        <v>523</v>
      </c>
      <c r="J13" s="81">
        <v>2600600</v>
      </c>
      <c r="K13" s="70" t="s">
        <v>524</v>
      </c>
      <c r="L13" s="69" t="s">
        <v>186</v>
      </c>
      <c r="M13" s="65"/>
    </row>
    <row r="14" spans="1:13" ht="355.5" customHeight="1">
      <c r="A14" s="60" t="s">
        <v>208</v>
      </c>
      <c r="B14" s="60"/>
      <c r="C14" s="65" t="s">
        <v>209</v>
      </c>
      <c r="D14" s="65" t="s">
        <v>303</v>
      </c>
      <c r="E14" s="68"/>
      <c r="F14" s="68"/>
      <c r="G14" s="68" t="s">
        <v>13</v>
      </c>
      <c r="H14" s="68"/>
      <c r="I14" s="65" t="s">
        <v>302</v>
      </c>
      <c r="J14" s="81">
        <v>382000</v>
      </c>
      <c r="K14" s="67" t="s">
        <v>185</v>
      </c>
      <c r="L14" s="69" t="s">
        <v>186</v>
      </c>
      <c r="M14" s="65" t="s">
        <v>525</v>
      </c>
    </row>
    <row r="15" spans="1:13" s="45" customFormat="1" ht="282" customHeight="1">
      <c r="A15" s="61" t="s">
        <v>210</v>
      </c>
      <c r="B15" s="61"/>
      <c r="C15" s="63" t="s">
        <v>211</v>
      </c>
      <c r="D15" s="63" t="s">
        <v>309</v>
      </c>
      <c r="E15" s="64" t="s">
        <v>13</v>
      </c>
      <c r="F15" s="64"/>
      <c r="G15" s="64"/>
      <c r="H15" s="64"/>
      <c r="I15" s="63" t="s">
        <v>312</v>
      </c>
      <c r="J15" s="82">
        <v>2741050</v>
      </c>
      <c r="K15" s="72" t="s">
        <v>212</v>
      </c>
      <c r="L15" s="71" t="s">
        <v>186</v>
      </c>
      <c r="M15" s="63" t="s">
        <v>213</v>
      </c>
    </row>
    <row r="16" spans="1:13" ht="202.5" customHeight="1">
      <c r="A16" s="60" t="s">
        <v>214</v>
      </c>
      <c r="B16" s="60"/>
      <c r="C16" s="65" t="s">
        <v>215</v>
      </c>
      <c r="D16" s="65" t="s">
        <v>310</v>
      </c>
      <c r="E16" s="68" t="s">
        <v>13</v>
      </c>
      <c r="F16" s="68" t="s">
        <v>13</v>
      </c>
      <c r="G16" s="68" t="s">
        <v>13</v>
      </c>
      <c r="H16" s="68" t="s">
        <v>13</v>
      </c>
      <c r="I16" s="65" t="s">
        <v>216</v>
      </c>
      <c r="J16" s="81">
        <v>1170000</v>
      </c>
      <c r="K16" s="67" t="s">
        <v>185</v>
      </c>
      <c r="L16" s="69" t="s">
        <v>186</v>
      </c>
      <c r="M16" s="65" t="s">
        <v>217</v>
      </c>
    </row>
    <row r="17" spans="1:13" ht="84.75" customHeight="1">
      <c r="A17" s="60"/>
      <c r="B17" s="60"/>
      <c r="C17" s="76" t="s">
        <v>219</v>
      </c>
      <c r="D17" s="65" t="s">
        <v>220</v>
      </c>
      <c r="E17" s="65"/>
      <c r="F17" s="65"/>
      <c r="G17" s="65"/>
      <c r="H17" s="68" t="s">
        <v>13</v>
      </c>
      <c r="I17" s="74" t="s">
        <v>221</v>
      </c>
      <c r="J17" s="83"/>
      <c r="K17" s="65"/>
      <c r="L17" s="60"/>
      <c r="M17" s="65"/>
    </row>
    <row r="18" spans="1:13" ht="122.25" customHeight="1">
      <c r="A18" s="60" t="s">
        <v>208</v>
      </c>
      <c r="B18" s="60"/>
      <c r="C18" s="73" t="s">
        <v>222</v>
      </c>
      <c r="D18" s="65" t="s">
        <v>223</v>
      </c>
      <c r="E18" s="68" t="s">
        <v>13</v>
      </c>
      <c r="F18" s="65"/>
      <c r="G18" s="65"/>
      <c r="H18" s="65"/>
      <c r="I18" s="74" t="s">
        <v>224</v>
      </c>
      <c r="J18" s="83">
        <v>200000</v>
      </c>
      <c r="K18" s="65" t="s">
        <v>192</v>
      </c>
      <c r="L18" s="65" t="s">
        <v>186</v>
      </c>
      <c r="M18" s="65" t="s">
        <v>225</v>
      </c>
    </row>
    <row r="19" spans="1:13" s="202" customFormat="1" ht="124.5" customHeight="1">
      <c r="A19" s="196"/>
      <c r="B19" s="196"/>
      <c r="C19" s="75" t="s">
        <v>226</v>
      </c>
      <c r="D19" s="75" t="s">
        <v>227</v>
      </c>
      <c r="E19" s="75"/>
      <c r="F19" s="197" t="s">
        <v>13</v>
      </c>
      <c r="G19" s="75"/>
      <c r="H19" s="75"/>
      <c r="I19" s="75" t="s">
        <v>228</v>
      </c>
      <c r="J19" s="201">
        <v>200000</v>
      </c>
      <c r="K19" s="75" t="s">
        <v>192</v>
      </c>
      <c r="L19" s="75" t="s">
        <v>186</v>
      </c>
      <c r="M19" s="75" t="s">
        <v>225</v>
      </c>
    </row>
    <row r="20" spans="1:13" s="202" customFormat="1" ht="279" customHeight="1">
      <c r="A20" s="196"/>
      <c r="B20" s="196"/>
      <c r="C20" s="75" t="s">
        <v>526</v>
      </c>
      <c r="D20" s="75" t="s">
        <v>527</v>
      </c>
      <c r="E20" s="75"/>
      <c r="F20" s="75"/>
      <c r="G20" s="197" t="s">
        <v>13</v>
      </c>
      <c r="H20" s="75"/>
      <c r="I20" s="75" t="s">
        <v>428</v>
      </c>
      <c r="J20" s="201">
        <v>2973550</v>
      </c>
      <c r="K20" s="75" t="s">
        <v>518</v>
      </c>
      <c r="L20" s="75" t="s">
        <v>186</v>
      </c>
      <c r="M20" s="75" t="s">
        <v>311</v>
      </c>
    </row>
    <row r="21" spans="1:13" s="202" customFormat="1" ht="409.5" customHeight="1">
      <c r="A21" s="196"/>
      <c r="B21" s="196"/>
      <c r="C21" s="75" t="s">
        <v>528</v>
      </c>
      <c r="D21" s="75" t="s">
        <v>527</v>
      </c>
      <c r="E21" s="75"/>
      <c r="F21" s="75"/>
      <c r="G21" s="197"/>
      <c r="H21" s="75"/>
      <c r="I21" s="75" t="s">
        <v>425</v>
      </c>
      <c r="J21" s="201">
        <v>3901050</v>
      </c>
      <c r="K21" s="75" t="s">
        <v>218</v>
      </c>
      <c r="L21" s="75"/>
      <c r="M21" s="75"/>
    </row>
    <row r="22" spans="1:13" s="202" customFormat="1" ht="263.25" customHeight="1">
      <c r="A22" s="196"/>
      <c r="B22" s="196"/>
      <c r="C22" s="75" t="s">
        <v>229</v>
      </c>
      <c r="D22" s="196"/>
      <c r="E22" s="197"/>
      <c r="F22" s="197"/>
      <c r="G22" s="197" t="s">
        <v>13</v>
      </c>
      <c r="H22" s="197" t="s">
        <v>13</v>
      </c>
      <c r="I22" s="75" t="s">
        <v>429</v>
      </c>
      <c r="J22" s="198">
        <v>650150</v>
      </c>
      <c r="K22" s="75" t="s">
        <v>218</v>
      </c>
      <c r="L22" s="196"/>
      <c r="M22" s="75" t="s">
        <v>529</v>
      </c>
    </row>
    <row r="23" spans="1:13" s="202" customFormat="1" ht="284.25" customHeight="1">
      <c r="A23" s="196"/>
      <c r="B23" s="196"/>
      <c r="C23" s="75" t="s">
        <v>230</v>
      </c>
      <c r="D23" s="196"/>
      <c r="E23" s="197"/>
      <c r="F23" s="197"/>
      <c r="G23" s="197" t="s">
        <v>13</v>
      </c>
      <c r="H23" s="197" t="s">
        <v>13</v>
      </c>
      <c r="I23" s="75" t="s">
        <v>430</v>
      </c>
      <c r="J23" s="198">
        <v>2566990</v>
      </c>
      <c r="K23" s="75" t="s">
        <v>218</v>
      </c>
      <c r="L23" s="196"/>
      <c r="M23" s="75" t="s">
        <v>530</v>
      </c>
    </row>
    <row r="24" spans="1:13" s="202" customFormat="1" ht="123" customHeight="1">
      <c r="A24" s="196"/>
      <c r="B24" s="196"/>
      <c r="C24" s="75" t="s">
        <v>231</v>
      </c>
      <c r="D24" s="196"/>
      <c r="E24" s="197"/>
      <c r="F24" s="197"/>
      <c r="G24" s="197" t="s">
        <v>13</v>
      </c>
      <c r="H24" s="197" t="s">
        <v>13</v>
      </c>
      <c r="I24" s="75" t="s">
        <v>431</v>
      </c>
      <c r="J24" s="198">
        <v>1021998</v>
      </c>
      <c r="K24" s="75" t="s">
        <v>218</v>
      </c>
      <c r="L24" s="196"/>
      <c r="M24" s="75" t="s">
        <v>311</v>
      </c>
    </row>
    <row r="25" spans="1:13" ht="45" customHeight="1">
      <c r="A25" s="77"/>
      <c r="B25" s="326" t="s">
        <v>301</v>
      </c>
      <c r="C25" s="327"/>
      <c r="D25" s="327"/>
      <c r="E25" s="327"/>
      <c r="F25" s="327"/>
      <c r="G25" s="327"/>
      <c r="H25" s="327"/>
      <c r="I25" s="328"/>
      <c r="J25" s="84">
        <f>SUM(J8:J24)</f>
        <v>27428478</v>
      </c>
      <c r="K25" s="80"/>
      <c r="L25" s="77"/>
      <c r="M25" s="80"/>
    </row>
    <row r="26" spans="1:13" ht="39" customHeight="1">
      <c r="A26" s="113"/>
      <c r="B26" s="330" t="s">
        <v>101</v>
      </c>
      <c r="C26" s="331"/>
      <c r="D26" s="331"/>
      <c r="E26" s="331"/>
      <c r="F26" s="331"/>
      <c r="G26" s="331"/>
      <c r="H26" s="331"/>
      <c r="I26" s="332"/>
      <c r="J26" s="114">
        <f>J6+J25</f>
        <v>31681528</v>
      </c>
      <c r="K26" s="115"/>
      <c r="L26" s="113"/>
      <c r="M26" s="115"/>
    </row>
  </sheetData>
  <sheetProtection/>
  <mergeCells count="6">
    <mergeCell ref="E1:H1"/>
    <mergeCell ref="B3:M3"/>
    <mergeCell ref="B6:I6"/>
    <mergeCell ref="B7:M7"/>
    <mergeCell ref="B25:I25"/>
    <mergeCell ref="B26:I26"/>
  </mergeCells>
  <printOptions horizontalCentered="1"/>
  <pageMargins left="0.25" right="0.25" top="0.48" bottom="0.56" header="0.3" footer="0.3"/>
  <pageSetup horizontalDpi="600" verticalDpi="600" orientation="landscape" paperSize="9" scale="41" r:id="rId1"/>
  <headerFooter>
    <oddFooter>&amp;C&amp;14&amp;P</oddFooter>
  </headerFooter>
</worksheet>
</file>

<file path=xl/worksheets/sheet8.xml><?xml version="1.0" encoding="utf-8"?>
<worksheet xmlns="http://schemas.openxmlformats.org/spreadsheetml/2006/main" xmlns:r="http://schemas.openxmlformats.org/officeDocument/2006/relationships">
  <dimension ref="A3:L34"/>
  <sheetViews>
    <sheetView zoomScale="50" zoomScaleNormal="50" zoomScalePageLayoutView="33" workbookViewId="0" topLeftCell="A18">
      <selection activeCell="H20" sqref="H20"/>
    </sheetView>
  </sheetViews>
  <sheetFormatPr defaultColWidth="9.140625" defaultRowHeight="15"/>
  <cols>
    <col min="2" max="2" width="38.7109375" style="0" customWidth="1"/>
    <col min="3" max="3" width="21.421875" style="0" customWidth="1"/>
    <col min="8" max="8" width="83.00390625" style="0" customWidth="1"/>
    <col min="9" max="9" width="25.00390625" style="0" customWidth="1"/>
    <col min="10" max="10" width="16.140625" style="0" customWidth="1"/>
    <col min="11" max="11" width="23.28125" style="0" customWidth="1"/>
    <col min="12" max="12" width="20.7109375" style="0" customWidth="1"/>
  </cols>
  <sheetData>
    <row r="3" spans="1:12" ht="21" customHeight="1">
      <c r="A3" s="333" t="s">
        <v>103</v>
      </c>
      <c r="B3" s="333"/>
      <c r="C3" s="333"/>
      <c r="D3" s="333"/>
      <c r="E3" s="333"/>
      <c r="F3" s="333"/>
      <c r="G3" s="333"/>
      <c r="H3" s="333"/>
      <c r="I3" s="333"/>
      <c r="J3" s="333"/>
      <c r="K3" s="333"/>
      <c r="L3" s="333"/>
    </row>
    <row r="4" spans="1:12" ht="18.75" customHeight="1">
      <c r="A4" s="103" t="s">
        <v>234</v>
      </c>
      <c r="B4" s="103" t="s">
        <v>1</v>
      </c>
      <c r="C4" s="103" t="s">
        <v>38</v>
      </c>
      <c r="D4" s="333" t="s">
        <v>316</v>
      </c>
      <c r="E4" s="333"/>
      <c r="F4" s="333"/>
      <c r="G4" s="333"/>
      <c r="H4" s="103" t="s">
        <v>73</v>
      </c>
      <c r="I4" s="103" t="s">
        <v>392</v>
      </c>
      <c r="J4" s="103" t="s">
        <v>5</v>
      </c>
      <c r="K4" s="103" t="s">
        <v>41</v>
      </c>
      <c r="L4" s="103" t="s">
        <v>6</v>
      </c>
    </row>
    <row r="5" spans="1:12" ht="15">
      <c r="A5" s="93"/>
      <c r="B5" s="103"/>
      <c r="C5" s="103"/>
      <c r="D5" s="103" t="s">
        <v>7</v>
      </c>
      <c r="E5" s="103" t="s">
        <v>8</v>
      </c>
      <c r="F5" s="103" t="s">
        <v>9</v>
      </c>
      <c r="G5" s="103" t="s">
        <v>10</v>
      </c>
      <c r="H5" s="103"/>
      <c r="I5" s="103"/>
      <c r="J5" s="103"/>
      <c r="K5" s="103"/>
      <c r="L5" s="103"/>
    </row>
    <row r="6" spans="1:12" ht="67.5" customHeight="1">
      <c r="A6" s="93" t="s">
        <v>317</v>
      </c>
      <c r="B6" s="97" t="s">
        <v>318</v>
      </c>
      <c r="C6" s="93" t="s">
        <v>319</v>
      </c>
      <c r="D6" s="93" t="s">
        <v>320</v>
      </c>
      <c r="E6" s="93" t="s">
        <v>321</v>
      </c>
      <c r="F6" s="93" t="s">
        <v>320</v>
      </c>
      <c r="G6" s="93" t="s">
        <v>322</v>
      </c>
      <c r="H6" s="97" t="s">
        <v>401</v>
      </c>
      <c r="I6" s="100" t="s">
        <v>531</v>
      </c>
      <c r="J6" s="93" t="s">
        <v>323</v>
      </c>
      <c r="K6" s="93" t="s">
        <v>532</v>
      </c>
      <c r="L6" s="93" t="s">
        <v>533</v>
      </c>
    </row>
    <row r="7" spans="1:12" ht="409.5" customHeight="1">
      <c r="A7" s="93" t="s">
        <v>324</v>
      </c>
      <c r="B7" s="97" t="s">
        <v>325</v>
      </c>
      <c r="C7" s="93" t="s">
        <v>534</v>
      </c>
      <c r="D7" s="93"/>
      <c r="E7" s="93" t="s">
        <v>320</v>
      </c>
      <c r="F7" s="93"/>
      <c r="G7" s="93" t="s">
        <v>322</v>
      </c>
      <c r="H7" s="97" t="s">
        <v>400</v>
      </c>
      <c r="I7" s="100" t="s">
        <v>399</v>
      </c>
      <c r="J7" s="93" t="s">
        <v>326</v>
      </c>
      <c r="K7" s="93" t="s">
        <v>327</v>
      </c>
      <c r="L7" s="93"/>
    </row>
    <row r="8" spans="1:12" ht="55.5" customHeight="1">
      <c r="A8" s="93" t="s">
        <v>328</v>
      </c>
      <c r="B8" s="93" t="s">
        <v>535</v>
      </c>
      <c r="C8" s="93" t="s">
        <v>536</v>
      </c>
      <c r="D8" s="93" t="s">
        <v>320</v>
      </c>
      <c r="E8" s="93"/>
      <c r="F8" s="93" t="s">
        <v>322</v>
      </c>
      <c r="G8" s="93"/>
      <c r="H8" s="94" t="s">
        <v>411</v>
      </c>
      <c r="I8" s="101"/>
      <c r="J8" s="93"/>
      <c r="K8" s="93"/>
      <c r="L8" s="93"/>
    </row>
    <row r="9" spans="1:12" ht="42" customHeight="1">
      <c r="A9" s="93" t="s">
        <v>330</v>
      </c>
      <c r="B9" s="97" t="s">
        <v>331</v>
      </c>
      <c r="C9" s="93" t="s">
        <v>332</v>
      </c>
      <c r="D9" s="93"/>
      <c r="E9" s="93"/>
      <c r="F9" s="93" t="s">
        <v>320</v>
      </c>
      <c r="G9" s="93"/>
      <c r="H9" s="97" t="s">
        <v>333</v>
      </c>
      <c r="I9" s="102">
        <v>1180000</v>
      </c>
      <c r="J9" s="93" t="s">
        <v>334</v>
      </c>
      <c r="K9" s="93"/>
      <c r="L9" s="93"/>
    </row>
    <row r="10" spans="1:12" ht="67.5" customHeight="1">
      <c r="A10" s="93" t="s">
        <v>335</v>
      </c>
      <c r="B10" s="97" t="s">
        <v>336</v>
      </c>
      <c r="C10" s="95"/>
      <c r="D10" s="93" t="s">
        <v>44</v>
      </c>
      <c r="E10" s="93"/>
      <c r="F10" s="93"/>
      <c r="G10" s="93"/>
      <c r="H10" s="93" t="s">
        <v>383</v>
      </c>
      <c r="I10" s="102">
        <v>1720800</v>
      </c>
      <c r="J10" s="93" t="s">
        <v>192</v>
      </c>
      <c r="K10" s="93" t="s">
        <v>329</v>
      </c>
      <c r="L10" s="93"/>
    </row>
    <row r="11" spans="1:12" ht="105.75" customHeight="1">
      <c r="A11" s="93" t="s">
        <v>337</v>
      </c>
      <c r="B11" s="93" t="s">
        <v>537</v>
      </c>
      <c r="C11" s="93" t="s">
        <v>538</v>
      </c>
      <c r="D11" s="93"/>
      <c r="E11" s="93" t="s">
        <v>322</v>
      </c>
      <c r="F11" s="93"/>
      <c r="G11" s="93"/>
      <c r="H11" s="97" t="s">
        <v>402</v>
      </c>
      <c r="I11" s="100">
        <v>1165000</v>
      </c>
      <c r="J11" s="93" t="s">
        <v>338</v>
      </c>
      <c r="K11" s="93" t="s">
        <v>327</v>
      </c>
      <c r="L11" s="93"/>
    </row>
    <row r="12" spans="1:12" ht="42.75">
      <c r="A12" s="93" t="s">
        <v>339</v>
      </c>
      <c r="B12" s="97" t="s">
        <v>340</v>
      </c>
      <c r="C12" s="93" t="s">
        <v>539</v>
      </c>
      <c r="D12" s="93" t="s">
        <v>44</v>
      </c>
      <c r="E12" s="93"/>
      <c r="F12" s="93"/>
      <c r="G12" s="93"/>
      <c r="H12" s="104" t="s">
        <v>384</v>
      </c>
      <c r="I12" s="100" t="s">
        <v>540</v>
      </c>
      <c r="J12" s="93" t="s">
        <v>192</v>
      </c>
      <c r="K12" s="93" t="s">
        <v>329</v>
      </c>
      <c r="L12" s="93"/>
    </row>
    <row r="13" spans="1:12" ht="147.75" customHeight="1">
      <c r="A13" s="93" t="s">
        <v>341</v>
      </c>
      <c r="B13" s="97" t="s">
        <v>342</v>
      </c>
      <c r="C13" s="95" t="s">
        <v>404</v>
      </c>
      <c r="D13" s="93"/>
      <c r="E13" s="93" t="s">
        <v>320</v>
      </c>
      <c r="F13" s="93" t="s">
        <v>322</v>
      </c>
      <c r="G13" s="93"/>
      <c r="H13" s="97" t="s">
        <v>403</v>
      </c>
      <c r="I13" s="100" t="s">
        <v>541</v>
      </c>
      <c r="J13" s="93" t="s">
        <v>326</v>
      </c>
      <c r="K13" s="93" t="s">
        <v>327</v>
      </c>
      <c r="L13" s="93"/>
    </row>
    <row r="14" spans="1:12" ht="45">
      <c r="A14" s="93" t="s">
        <v>343</v>
      </c>
      <c r="B14" s="95" t="s">
        <v>393</v>
      </c>
      <c r="C14" s="95" t="s">
        <v>394</v>
      </c>
      <c r="D14" s="93"/>
      <c r="E14" s="93"/>
      <c r="F14" s="93"/>
      <c r="G14" s="93"/>
      <c r="H14" s="136" t="s">
        <v>344</v>
      </c>
      <c r="I14" s="100"/>
      <c r="J14" s="93"/>
      <c r="K14" s="93"/>
      <c r="L14" s="93" t="s">
        <v>345</v>
      </c>
    </row>
    <row r="15" spans="1:12" ht="115.5" customHeight="1">
      <c r="A15" s="93" t="s">
        <v>346</v>
      </c>
      <c r="B15" s="97" t="s">
        <v>347</v>
      </c>
      <c r="C15" s="96" t="s">
        <v>395</v>
      </c>
      <c r="D15" s="93" t="s">
        <v>44</v>
      </c>
      <c r="E15" s="93" t="s">
        <v>13</v>
      </c>
      <c r="F15" s="93" t="s">
        <v>44</v>
      </c>
      <c r="G15" s="93" t="s">
        <v>13</v>
      </c>
      <c r="H15" s="97" t="s">
        <v>396</v>
      </c>
      <c r="I15" s="100">
        <v>1600200</v>
      </c>
      <c r="J15" s="93" t="s">
        <v>348</v>
      </c>
      <c r="K15" s="93" t="s">
        <v>329</v>
      </c>
      <c r="L15" s="93"/>
    </row>
    <row r="16" spans="1:12" ht="79.5" customHeight="1">
      <c r="A16" s="93" t="s">
        <v>349</v>
      </c>
      <c r="B16" s="105" t="s">
        <v>542</v>
      </c>
      <c r="C16" s="105" t="s">
        <v>350</v>
      </c>
      <c r="D16" s="93" t="s">
        <v>44</v>
      </c>
      <c r="E16" s="93" t="s">
        <v>13</v>
      </c>
      <c r="F16" s="93" t="s">
        <v>44</v>
      </c>
      <c r="G16" s="93" t="s">
        <v>44</v>
      </c>
      <c r="H16" s="95" t="s">
        <v>406</v>
      </c>
      <c r="I16" s="100">
        <v>1380000</v>
      </c>
      <c r="J16" s="93" t="s">
        <v>338</v>
      </c>
      <c r="K16" s="93" t="s">
        <v>327</v>
      </c>
      <c r="L16" s="93"/>
    </row>
    <row r="17" spans="1:12" ht="120" customHeight="1">
      <c r="A17" s="93" t="s">
        <v>351</v>
      </c>
      <c r="B17" s="97" t="s">
        <v>336</v>
      </c>
      <c r="C17" s="96" t="s">
        <v>397</v>
      </c>
      <c r="D17" s="93"/>
      <c r="E17" s="93" t="s">
        <v>13</v>
      </c>
      <c r="F17" s="93"/>
      <c r="G17" s="93"/>
      <c r="H17" s="97" t="s">
        <v>383</v>
      </c>
      <c r="I17" s="100">
        <v>1720800</v>
      </c>
      <c r="J17" s="93" t="s">
        <v>352</v>
      </c>
      <c r="K17" s="93" t="s">
        <v>329</v>
      </c>
      <c r="L17" s="93"/>
    </row>
    <row r="18" spans="1:12" ht="321" customHeight="1">
      <c r="A18" s="93" t="s">
        <v>353</v>
      </c>
      <c r="B18" s="96" t="s">
        <v>354</v>
      </c>
      <c r="C18" s="96" t="s">
        <v>405</v>
      </c>
      <c r="D18" s="93"/>
      <c r="E18" s="93" t="s">
        <v>13</v>
      </c>
      <c r="F18" s="93"/>
      <c r="G18" s="93"/>
      <c r="H18" s="97" t="s">
        <v>398</v>
      </c>
      <c r="I18" s="100">
        <v>59816000</v>
      </c>
      <c r="J18" s="93" t="s">
        <v>355</v>
      </c>
      <c r="K18" s="93"/>
      <c r="L18" s="93" t="s">
        <v>543</v>
      </c>
    </row>
    <row r="19" spans="1:12" ht="90.75" customHeight="1">
      <c r="A19" s="93" t="s">
        <v>351</v>
      </c>
      <c r="B19" s="97" t="s">
        <v>356</v>
      </c>
      <c r="C19" s="96"/>
      <c r="D19" s="93"/>
      <c r="E19" s="93" t="s">
        <v>44</v>
      </c>
      <c r="F19" s="93"/>
      <c r="G19" s="93"/>
      <c r="H19" s="97" t="s">
        <v>407</v>
      </c>
      <c r="I19" s="100">
        <v>1985400</v>
      </c>
      <c r="J19" s="93" t="s">
        <v>357</v>
      </c>
      <c r="K19" s="93"/>
      <c r="L19" s="93"/>
    </row>
    <row r="20" spans="1:12" ht="137.25" customHeight="1">
      <c r="A20" s="93" t="s">
        <v>358</v>
      </c>
      <c r="B20" s="98" t="s">
        <v>359</v>
      </c>
      <c r="C20" s="96" t="s">
        <v>360</v>
      </c>
      <c r="D20" s="93"/>
      <c r="E20" s="93" t="s">
        <v>13</v>
      </c>
      <c r="F20" s="93"/>
      <c r="G20" s="93"/>
      <c r="H20" s="93" t="s">
        <v>385</v>
      </c>
      <c r="I20" s="106">
        <v>2964500</v>
      </c>
      <c r="J20" s="93" t="s">
        <v>361</v>
      </c>
      <c r="K20" s="93"/>
      <c r="L20" s="95" t="s">
        <v>362</v>
      </c>
    </row>
    <row r="21" spans="1:12" ht="26.25" customHeight="1">
      <c r="A21" s="93" t="s">
        <v>363</v>
      </c>
      <c r="B21" s="96" t="s">
        <v>364</v>
      </c>
      <c r="C21" s="99"/>
      <c r="D21" s="93" t="s">
        <v>44</v>
      </c>
      <c r="E21" s="93"/>
      <c r="F21" s="93"/>
      <c r="G21" s="93"/>
      <c r="H21" s="97" t="s">
        <v>365</v>
      </c>
      <c r="I21" s="100">
        <v>120000</v>
      </c>
      <c r="J21" s="93" t="s">
        <v>192</v>
      </c>
      <c r="K21" s="93"/>
      <c r="L21" s="93"/>
    </row>
    <row r="22" spans="1:12" ht="207" customHeight="1">
      <c r="A22" s="93" t="s">
        <v>366</v>
      </c>
      <c r="B22" s="97" t="s">
        <v>367</v>
      </c>
      <c r="C22" s="93"/>
      <c r="D22" s="93" t="s">
        <v>44</v>
      </c>
      <c r="E22" s="93" t="s">
        <v>44</v>
      </c>
      <c r="F22" s="93" t="s">
        <v>44</v>
      </c>
      <c r="G22" s="93" t="s">
        <v>44</v>
      </c>
      <c r="H22" s="97" t="s">
        <v>408</v>
      </c>
      <c r="I22" s="106">
        <f>(40000*11*5)+(8000*15*11)+(600*30*10*2)+(3000*184*6)+(500*200*6*2)+(800*200*6)+(5000*2)+(500*185)+(10*185*393)+(2000*5)+(500*54*3*2*5)+(800*54*3*5)+(500*100*5)+(10*35*250*5)+(3500*90*5)+(3000*5)</f>
        <v>13927050</v>
      </c>
      <c r="J22" s="93" t="s">
        <v>355</v>
      </c>
      <c r="K22" s="93"/>
      <c r="L22" s="93"/>
    </row>
    <row r="23" spans="1:12" ht="28.5">
      <c r="A23" s="93" t="s">
        <v>368</v>
      </c>
      <c r="B23" s="97" t="s">
        <v>413</v>
      </c>
      <c r="C23" s="93"/>
      <c r="D23" s="93" t="s">
        <v>44</v>
      </c>
      <c r="E23" s="93"/>
      <c r="F23" s="93"/>
      <c r="G23" s="93"/>
      <c r="H23" s="93"/>
      <c r="I23" s="106">
        <v>188000000</v>
      </c>
      <c r="J23" s="93"/>
      <c r="K23" s="93"/>
      <c r="L23" s="93"/>
    </row>
    <row r="24" spans="1:12" ht="74.25" customHeight="1">
      <c r="A24" s="93"/>
      <c r="B24" s="98" t="s">
        <v>412</v>
      </c>
      <c r="C24" s="93"/>
      <c r="D24" s="93"/>
      <c r="E24" s="93"/>
      <c r="F24" s="93"/>
      <c r="G24" s="93"/>
      <c r="H24" s="104" t="s">
        <v>369</v>
      </c>
      <c r="I24" s="100">
        <v>965250000</v>
      </c>
      <c r="J24" s="93"/>
      <c r="K24" s="93"/>
      <c r="L24" s="93"/>
    </row>
    <row r="25" spans="1:12" s="140" customFormat="1" ht="135.75" customHeight="1">
      <c r="A25" s="137" t="s">
        <v>283</v>
      </c>
      <c r="B25" s="138" t="s">
        <v>370</v>
      </c>
      <c r="C25" s="137"/>
      <c r="D25" s="137"/>
      <c r="E25" s="137"/>
      <c r="F25" s="137" t="s">
        <v>44</v>
      </c>
      <c r="G25" s="137"/>
      <c r="H25" s="138" t="s">
        <v>410</v>
      </c>
      <c r="I25" s="139">
        <f>(1200*52*2)+(2500*52*2)+(3000*50)+(10000*38*3)+(5700*38*3)+(10000*4)+(547*500*2)+(1000*547)+(700*547)</f>
        <v>3841500</v>
      </c>
      <c r="J25" s="137" t="s">
        <v>357</v>
      </c>
      <c r="K25" s="137"/>
      <c r="L25" s="137" t="s">
        <v>371</v>
      </c>
    </row>
    <row r="26" spans="1:12" ht="75.75" customHeight="1">
      <c r="A26" s="105" t="s">
        <v>372</v>
      </c>
      <c r="B26" s="98" t="s">
        <v>373</v>
      </c>
      <c r="C26" s="105"/>
      <c r="D26" s="105" t="s">
        <v>44</v>
      </c>
      <c r="E26" s="105" t="s">
        <v>44</v>
      </c>
      <c r="F26" s="105" t="s">
        <v>44</v>
      </c>
      <c r="G26" s="105" t="s">
        <v>44</v>
      </c>
      <c r="H26" s="104" t="s">
        <v>374</v>
      </c>
      <c r="I26" s="106">
        <f>1000*23*3*4</f>
        <v>276000</v>
      </c>
      <c r="J26" s="107"/>
      <c r="K26" s="105"/>
      <c r="L26" s="105"/>
    </row>
    <row r="27" spans="1:12" ht="59.25" customHeight="1">
      <c r="A27" s="105" t="s">
        <v>375</v>
      </c>
      <c r="B27" s="98" t="s">
        <v>376</v>
      </c>
      <c r="C27" s="105"/>
      <c r="D27" s="105"/>
      <c r="E27" s="105"/>
      <c r="F27" s="105" t="s">
        <v>44</v>
      </c>
      <c r="G27" s="105"/>
      <c r="H27" s="104" t="s">
        <v>386</v>
      </c>
      <c r="I27" s="106">
        <f>(1500*33)+(3000*30)+(20000*3)</f>
        <v>199500</v>
      </c>
      <c r="J27" s="107"/>
      <c r="K27" s="105" t="s">
        <v>377</v>
      </c>
      <c r="L27" s="105"/>
    </row>
    <row r="28" spans="1:12" ht="93.75" customHeight="1">
      <c r="A28" s="105" t="s">
        <v>351</v>
      </c>
      <c r="B28" s="98" t="s">
        <v>378</v>
      </c>
      <c r="C28" s="105"/>
      <c r="D28" s="105" t="s">
        <v>44</v>
      </c>
      <c r="E28" s="105" t="s">
        <v>44</v>
      </c>
      <c r="F28" s="105" t="s">
        <v>44</v>
      </c>
      <c r="G28" s="105" t="s">
        <v>44</v>
      </c>
      <c r="H28" s="104" t="s">
        <v>387</v>
      </c>
      <c r="I28" s="106">
        <f>(24800*3*12)+(15840*3*12)+(5000*3*2)+(1500*3*10)+(5000*20*2)+(5000*10*3)</f>
        <v>1888040</v>
      </c>
      <c r="J28" s="105" t="s">
        <v>192</v>
      </c>
      <c r="K28" s="105" t="s">
        <v>192</v>
      </c>
      <c r="L28" s="108"/>
    </row>
    <row r="29" spans="1:12" ht="61.5" customHeight="1">
      <c r="A29" s="105"/>
      <c r="B29" s="98" t="s">
        <v>544</v>
      </c>
      <c r="C29" s="105"/>
      <c r="D29" s="105" t="s">
        <v>44</v>
      </c>
      <c r="E29" s="105" t="s">
        <v>44</v>
      </c>
      <c r="F29" s="105" t="s">
        <v>44</v>
      </c>
      <c r="G29" s="105" t="s">
        <v>44</v>
      </c>
      <c r="H29" s="104" t="s">
        <v>388</v>
      </c>
      <c r="I29" s="106">
        <f>(1500*122)+(8000*3*6)+(5000*3*2)</f>
        <v>357000</v>
      </c>
      <c r="J29" s="105" t="s">
        <v>192</v>
      </c>
      <c r="K29" s="105"/>
      <c r="L29" s="108"/>
    </row>
    <row r="30" spans="1:12" ht="128.25">
      <c r="A30" s="105"/>
      <c r="B30" s="98" t="s">
        <v>379</v>
      </c>
      <c r="C30" s="105"/>
      <c r="D30" s="105" t="s">
        <v>44</v>
      </c>
      <c r="E30" s="105"/>
      <c r="F30" s="105"/>
      <c r="G30" s="105"/>
      <c r="H30" s="104" t="s">
        <v>389</v>
      </c>
      <c r="I30" s="106">
        <v>5699409</v>
      </c>
      <c r="J30" s="105" t="s">
        <v>192</v>
      </c>
      <c r="K30" s="105"/>
      <c r="L30" s="108"/>
    </row>
    <row r="31" spans="1:12" ht="117" customHeight="1">
      <c r="A31" s="105"/>
      <c r="B31" s="98" t="s">
        <v>380</v>
      </c>
      <c r="C31" s="105"/>
      <c r="D31" s="105" t="s">
        <v>44</v>
      </c>
      <c r="E31" s="105"/>
      <c r="F31" s="105"/>
      <c r="G31" s="105"/>
      <c r="H31" s="104" t="s">
        <v>390</v>
      </c>
      <c r="I31" s="106">
        <v>670800</v>
      </c>
      <c r="J31" s="105" t="s">
        <v>192</v>
      </c>
      <c r="K31" s="105"/>
      <c r="L31" s="108"/>
    </row>
    <row r="32" spans="1:12" ht="58.5" customHeight="1">
      <c r="A32" s="105"/>
      <c r="B32" s="98" t="s">
        <v>381</v>
      </c>
      <c r="C32" s="105"/>
      <c r="D32" s="105" t="s">
        <v>44</v>
      </c>
      <c r="E32" s="105"/>
      <c r="F32" s="105"/>
      <c r="G32" s="105"/>
      <c r="H32" s="104" t="s">
        <v>391</v>
      </c>
      <c r="I32" s="106">
        <v>9506000</v>
      </c>
      <c r="J32" s="105" t="s">
        <v>192</v>
      </c>
      <c r="K32" s="105"/>
      <c r="L32" s="108"/>
    </row>
    <row r="33" spans="1:12" ht="92.25" customHeight="1">
      <c r="A33" s="105" t="s">
        <v>339</v>
      </c>
      <c r="B33" s="98" t="s">
        <v>382</v>
      </c>
      <c r="C33" s="105"/>
      <c r="D33" s="105" t="s">
        <v>44</v>
      </c>
      <c r="E33" s="105" t="s">
        <v>44</v>
      </c>
      <c r="F33" s="105" t="s">
        <v>44</v>
      </c>
      <c r="G33" s="105" t="s">
        <v>44</v>
      </c>
      <c r="H33" s="104" t="s">
        <v>409</v>
      </c>
      <c r="I33" s="106">
        <f>(50000*255)+(5000*255*12)</f>
        <v>28050000</v>
      </c>
      <c r="J33" s="105" t="s">
        <v>357</v>
      </c>
      <c r="K33" s="105"/>
      <c r="L33" s="108"/>
    </row>
    <row r="34" spans="1:12" ht="31.5" customHeight="1">
      <c r="A34" s="109"/>
      <c r="B34" s="334" t="s">
        <v>101</v>
      </c>
      <c r="C34" s="335"/>
      <c r="D34" s="335"/>
      <c r="E34" s="335"/>
      <c r="F34" s="335"/>
      <c r="G34" s="335"/>
      <c r="H34" s="336"/>
      <c r="I34" s="110">
        <f>SUM(I6:I33)</f>
        <v>1291317999</v>
      </c>
      <c r="J34" s="109"/>
      <c r="K34" s="109"/>
      <c r="L34" s="109"/>
    </row>
  </sheetData>
  <sheetProtection/>
  <mergeCells count="3">
    <mergeCell ref="A3:L3"/>
    <mergeCell ref="D4:G4"/>
    <mergeCell ref="B34:H34"/>
  </mergeCells>
  <printOptions horizontalCentered="1"/>
  <pageMargins left="0.25" right="0.25" top="0.5" bottom="0.44" header="0.3" footer="0.3"/>
  <pageSetup horizontalDpi="600" verticalDpi="600" orientation="landscape" paperSize="9" scale="52" r:id="rId1"/>
  <headerFooter>
    <oddFooter>&amp;C&amp;14&amp;P</oddFooter>
  </headerFooter>
</worksheet>
</file>

<file path=xl/worksheets/sheet9.xml><?xml version="1.0" encoding="utf-8"?>
<worksheet xmlns="http://schemas.openxmlformats.org/spreadsheetml/2006/main" xmlns:r="http://schemas.openxmlformats.org/officeDocument/2006/relationships">
  <dimension ref="A1:N25"/>
  <sheetViews>
    <sheetView view="pageBreakPreview" zoomScale="124" zoomScaleNormal="86" zoomScaleSheetLayoutView="124" zoomScalePageLayoutView="33" workbookViewId="0" topLeftCell="A1">
      <selection activeCell="E17" sqref="E17:J17"/>
    </sheetView>
  </sheetViews>
  <sheetFormatPr defaultColWidth="9.140625" defaultRowHeight="15"/>
  <cols>
    <col min="1" max="1" width="3.57421875" style="0" customWidth="1"/>
    <col min="2" max="2" width="4.7109375" style="0" customWidth="1"/>
    <col min="3" max="3" width="13.7109375" style="0" customWidth="1"/>
    <col min="4" max="4" width="19.421875" style="0" customWidth="1"/>
    <col min="6" max="6" width="3.421875" style="0" customWidth="1"/>
    <col min="7" max="7" width="2.8515625" style="0" customWidth="1"/>
    <col min="8" max="8" width="3.421875" style="0" customWidth="1"/>
    <col min="9" max="9" width="3.00390625" style="0" customWidth="1"/>
    <col min="11" max="11" width="12.7109375" style="0" customWidth="1"/>
    <col min="12" max="12" width="11.8515625" style="0" customWidth="1"/>
    <col min="13" max="13" width="25.8515625" style="0" customWidth="1"/>
  </cols>
  <sheetData>
    <row r="1" spans="1:14" ht="15">
      <c r="A1" s="363"/>
      <c r="B1" s="378" t="s">
        <v>102</v>
      </c>
      <c r="C1" s="379"/>
      <c r="D1" s="379"/>
      <c r="E1" s="379"/>
      <c r="F1" s="379"/>
      <c r="G1" s="379"/>
      <c r="H1" s="379"/>
      <c r="I1" s="379"/>
      <c r="J1" s="379"/>
      <c r="K1" s="379"/>
      <c r="L1" s="379"/>
      <c r="M1" s="380"/>
      <c r="N1" s="230"/>
    </row>
    <row r="2" spans="1:14" ht="15.75" thickBot="1">
      <c r="A2" s="364"/>
      <c r="B2" s="381" t="s">
        <v>103</v>
      </c>
      <c r="C2" s="382"/>
      <c r="D2" s="382"/>
      <c r="E2" s="382"/>
      <c r="F2" s="382"/>
      <c r="G2" s="382"/>
      <c r="H2" s="382"/>
      <c r="I2" s="382"/>
      <c r="J2" s="382"/>
      <c r="K2" s="382"/>
      <c r="L2" s="382"/>
      <c r="M2" s="383"/>
      <c r="N2" s="365"/>
    </row>
    <row r="3" spans="1:14" ht="15">
      <c r="A3" s="364"/>
      <c r="B3" s="141"/>
      <c r="C3" s="224" t="s">
        <v>36</v>
      </c>
      <c r="D3" s="341" t="s">
        <v>545</v>
      </c>
      <c r="E3" s="342"/>
      <c r="F3" s="342"/>
      <c r="G3" s="342"/>
      <c r="H3" s="342"/>
      <c r="I3" s="342"/>
      <c r="J3" s="342"/>
      <c r="K3" s="342"/>
      <c r="L3" s="342"/>
      <c r="M3" s="343"/>
      <c r="N3" s="365"/>
    </row>
    <row r="4" spans="1:14" ht="15">
      <c r="A4" s="366" t="s">
        <v>546</v>
      </c>
      <c r="B4" s="338" t="s">
        <v>547</v>
      </c>
      <c r="C4" s="338" t="s">
        <v>1</v>
      </c>
      <c r="D4" s="339" t="s">
        <v>38</v>
      </c>
      <c r="E4" s="339" t="s">
        <v>41</v>
      </c>
      <c r="F4" s="339" t="s">
        <v>35</v>
      </c>
      <c r="G4" s="339"/>
      <c r="H4" s="339"/>
      <c r="I4" s="339"/>
      <c r="J4" s="339" t="s">
        <v>3</v>
      </c>
      <c r="K4" s="344" t="s">
        <v>4</v>
      </c>
      <c r="L4" s="339" t="s">
        <v>5</v>
      </c>
      <c r="M4" s="339" t="s">
        <v>6</v>
      </c>
      <c r="N4" s="367"/>
    </row>
    <row r="5" spans="1:14" ht="22.5">
      <c r="A5" s="366"/>
      <c r="B5" s="338"/>
      <c r="C5" s="338"/>
      <c r="D5" s="339"/>
      <c r="E5" s="339"/>
      <c r="F5" s="228" t="s">
        <v>7</v>
      </c>
      <c r="G5" s="228" t="s">
        <v>8</v>
      </c>
      <c r="H5" s="228" t="s">
        <v>9</v>
      </c>
      <c r="I5" s="228" t="s">
        <v>10</v>
      </c>
      <c r="J5" s="339"/>
      <c r="K5" s="344"/>
      <c r="L5" s="339"/>
      <c r="M5" s="339"/>
      <c r="N5" s="367"/>
    </row>
    <row r="6" spans="1:14" ht="120" customHeight="1">
      <c r="A6" s="368">
        <v>1</v>
      </c>
      <c r="B6" s="337" t="s">
        <v>104</v>
      </c>
      <c r="C6" s="142" t="s">
        <v>105</v>
      </c>
      <c r="D6" s="142" t="s">
        <v>106</v>
      </c>
      <c r="E6" s="142" t="s">
        <v>107</v>
      </c>
      <c r="F6" s="227" t="s">
        <v>13</v>
      </c>
      <c r="G6" s="227" t="s">
        <v>13</v>
      </c>
      <c r="H6" s="227" t="s">
        <v>13</v>
      </c>
      <c r="I6" s="227" t="s">
        <v>13</v>
      </c>
      <c r="J6" s="142" t="s">
        <v>108</v>
      </c>
      <c r="K6" s="226">
        <f>45000*150</f>
        <v>6750000</v>
      </c>
      <c r="L6" s="142" t="s">
        <v>109</v>
      </c>
      <c r="M6" s="142" t="s">
        <v>110</v>
      </c>
      <c r="N6" s="361" t="s">
        <v>548</v>
      </c>
    </row>
    <row r="7" spans="1:14" ht="109.5" customHeight="1">
      <c r="A7" s="368">
        <v>2</v>
      </c>
      <c r="B7" s="337"/>
      <c r="C7" s="142" t="s">
        <v>111</v>
      </c>
      <c r="D7" s="142" t="s">
        <v>112</v>
      </c>
      <c r="E7" s="142" t="s">
        <v>113</v>
      </c>
      <c r="F7" s="142"/>
      <c r="G7" s="227" t="s">
        <v>13</v>
      </c>
      <c r="H7" s="227" t="s">
        <v>13</v>
      </c>
      <c r="I7" s="227" t="s">
        <v>13</v>
      </c>
      <c r="J7" s="142" t="s">
        <v>114</v>
      </c>
      <c r="K7" s="226">
        <f>40000*150</f>
        <v>6000000</v>
      </c>
      <c r="L7" s="142" t="s">
        <v>109</v>
      </c>
      <c r="M7" s="142" t="s">
        <v>115</v>
      </c>
      <c r="N7" s="361" t="s">
        <v>549</v>
      </c>
    </row>
    <row r="8" spans="1:14" ht="202.5">
      <c r="A8" s="368">
        <v>3</v>
      </c>
      <c r="B8" s="337"/>
      <c r="C8" s="142" t="s">
        <v>116</v>
      </c>
      <c r="D8" s="142" t="s">
        <v>117</v>
      </c>
      <c r="E8" s="142" t="s">
        <v>113</v>
      </c>
      <c r="F8" s="142"/>
      <c r="G8" s="227" t="s">
        <v>13</v>
      </c>
      <c r="H8" s="227" t="s">
        <v>13</v>
      </c>
      <c r="I8" s="227" t="s">
        <v>13</v>
      </c>
      <c r="J8" s="142" t="s">
        <v>118</v>
      </c>
      <c r="K8" s="226">
        <f>700000*150</f>
        <v>105000000</v>
      </c>
      <c r="L8" s="142" t="s">
        <v>119</v>
      </c>
      <c r="M8" s="142" t="s">
        <v>120</v>
      </c>
      <c r="N8" s="361" t="s">
        <v>549</v>
      </c>
    </row>
    <row r="9" spans="1:14" ht="146.25">
      <c r="A9" s="368">
        <v>4</v>
      </c>
      <c r="B9" s="337"/>
      <c r="C9" s="142" t="s">
        <v>121</v>
      </c>
      <c r="D9" s="142" t="s">
        <v>122</v>
      </c>
      <c r="E9" s="142" t="s">
        <v>113</v>
      </c>
      <c r="F9" s="142"/>
      <c r="G9" s="227" t="s">
        <v>13</v>
      </c>
      <c r="H9" s="227" t="s">
        <v>13</v>
      </c>
      <c r="I9" s="227" t="s">
        <v>13</v>
      </c>
      <c r="J9" s="142" t="s">
        <v>123</v>
      </c>
      <c r="K9" s="226">
        <f>25*9000000</f>
        <v>225000000</v>
      </c>
      <c r="L9" s="142" t="s">
        <v>119</v>
      </c>
      <c r="M9" s="142" t="s">
        <v>124</v>
      </c>
      <c r="N9" s="361" t="s">
        <v>549</v>
      </c>
    </row>
    <row r="10" spans="1:14" ht="135">
      <c r="A10" s="368">
        <v>5</v>
      </c>
      <c r="B10" s="337"/>
      <c r="C10" s="149" t="s">
        <v>125</v>
      </c>
      <c r="D10" s="149" t="s">
        <v>126</v>
      </c>
      <c r="E10" s="149" t="s">
        <v>127</v>
      </c>
      <c r="F10" s="227" t="s">
        <v>13</v>
      </c>
      <c r="G10" s="227"/>
      <c r="H10" s="227" t="s">
        <v>13</v>
      </c>
      <c r="I10" s="227"/>
      <c r="J10" s="225" t="s">
        <v>128</v>
      </c>
      <c r="K10" s="226">
        <v>10000000</v>
      </c>
      <c r="L10" s="142" t="s">
        <v>119</v>
      </c>
      <c r="M10" s="142" t="s">
        <v>129</v>
      </c>
      <c r="N10" s="361" t="s">
        <v>549</v>
      </c>
    </row>
    <row r="11" spans="1:14" ht="178.5" customHeight="1">
      <c r="A11" s="368">
        <v>6</v>
      </c>
      <c r="B11" s="337" t="s">
        <v>48</v>
      </c>
      <c r="C11" s="142" t="s">
        <v>130</v>
      </c>
      <c r="D11" s="142" t="s">
        <v>131</v>
      </c>
      <c r="E11" s="142" t="s">
        <v>107</v>
      </c>
      <c r="F11" s="142"/>
      <c r="G11" s="227" t="s">
        <v>13</v>
      </c>
      <c r="H11" s="227" t="s">
        <v>13</v>
      </c>
      <c r="I11" s="227" t="s">
        <v>13</v>
      </c>
      <c r="J11" s="142" t="s">
        <v>132</v>
      </c>
      <c r="K11" s="226">
        <f>1500000*100</f>
        <v>150000000</v>
      </c>
      <c r="L11" s="142" t="s">
        <v>119</v>
      </c>
      <c r="M11" s="142" t="s">
        <v>133</v>
      </c>
      <c r="N11" s="361" t="s">
        <v>549</v>
      </c>
    </row>
    <row r="12" spans="1:14" ht="180">
      <c r="A12" s="368">
        <v>7</v>
      </c>
      <c r="B12" s="337"/>
      <c r="C12" s="142" t="s">
        <v>134</v>
      </c>
      <c r="D12" s="142" t="s">
        <v>135</v>
      </c>
      <c r="E12" s="142" t="s">
        <v>136</v>
      </c>
      <c r="F12" s="227" t="s">
        <v>13</v>
      </c>
      <c r="G12" s="227" t="s">
        <v>13</v>
      </c>
      <c r="H12" s="227" t="s">
        <v>13</v>
      </c>
      <c r="I12" s="227" t="s">
        <v>13</v>
      </c>
      <c r="J12" s="142" t="s">
        <v>137</v>
      </c>
      <c r="K12" s="226">
        <v>52000000</v>
      </c>
      <c r="L12" s="142" t="s">
        <v>109</v>
      </c>
      <c r="M12" s="142"/>
      <c r="N12" s="361" t="s">
        <v>549</v>
      </c>
    </row>
    <row r="13" spans="1:14" ht="56.25">
      <c r="A13" s="368">
        <v>8</v>
      </c>
      <c r="B13" s="337"/>
      <c r="C13" s="142" t="s">
        <v>138</v>
      </c>
      <c r="D13" s="142" t="s">
        <v>139</v>
      </c>
      <c r="E13" s="142" t="s">
        <v>140</v>
      </c>
      <c r="F13" s="227" t="s">
        <v>13</v>
      </c>
      <c r="G13" s="227" t="s">
        <v>13</v>
      </c>
      <c r="H13" s="227" t="s">
        <v>13</v>
      </c>
      <c r="I13" s="227" t="s">
        <v>13</v>
      </c>
      <c r="J13" s="143" t="s">
        <v>141</v>
      </c>
      <c r="K13" s="226">
        <v>1174624</v>
      </c>
      <c r="L13" s="142" t="s">
        <v>142</v>
      </c>
      <c r="M13" s="142" t="s">
        <v>143</v>
      </c>
      <c r="N13" s="361" t="s">
        <v>550</v>
      </c>
    </row>
    <row r="14" spans="1:14" ht="84.75" customHeight="1">
      <c r="A14" s="368">
        <v>9</v>
      </c>
      <c r="B14" s="337"/>
      <c r="C14" s="144" t="s">
        <v>144</v>
      </c>
      <c r="D14" s="144" t="s">
        <v>145</v>
      </c>
      <c r="E14" s="145" t="s">
        <v>146</v>
      </c>
      <c r="F14" s="146" t="s">
        <v>13</v>
      </c>
      <c r="G14" s="146"/>
      <c r="H14" s="145"/>
      <c r="I14" s="145"/>
      <c r="J14" s="147" t="s">
        <v>147</v>
      </c>
      <c r="K14" s="148">
        <v>4964300</v>
      </c>
      <c r="L14" s="145" t="s">
        <v>142</v>
      </c>
      <c r="M14" s="145" t="s">
        <v>148</v>
      </c>
      <c r="N14" s="369" t="s">
        <v>550</v>
      </c>
    </row>
    <row r="15" spans="1:14" ht="81.75" customHeight="1">
      <c r="A15" s="368">
        <v>10</v>
      </c>
      <c r="B15" s="337"/>
      <c r="C15" s="149" t="s">
        <v>149</v>
      </c>
      <c r="D15" s="149" t="s">
        <v>150</v>
      </c>
      <c r="E15" s="142" t="s">
        <v>146</v>
      </c>
      <c r="F15" s="142"/>
      <c r="G15" s="227" t="s">
        <v>13</v>
      </c>
      <c r="H15" s="227" t="s">
        <v>13</v>
      </c>
      <c r="I15" s="227"/>
      <c r="J15" s="225" t="s">
        <v>151</v>
      </c>
      <c r="K15" s="226">
        <v>4666442</v>
      </c>
      <c r="L15" s="142" t="s">
        <v>119</v>
      </c>
      <c r="M15" s="142" t="s">
        <v>152</v>
      </c>
      <c r="N15" s="361" t="s">
        <v>549</v>
      </c>
    </row>
    <row r="16" spans="1:14" ht="135">
      <c r="A16" s="368">
        <v>11</v>
      </c>
      <c r="B16" s="229" t="s">
        <v>153</v>
      </c>
      <c r="C16" s="149" t="s">
        <v>154</v>
      </c>
      <c r="D16" s="149" t="s">
        <v>155</v>
      </c>
      <c r="E16" s="142" t="s">
        <v>146</v>
      </c>
      <c r="F16" s="142"/>
      <c r="G16" s="227" t="s">
        <v>13</v>
      </c>
      <c r="H16" s="142"/>
      <c r="I16" s="227" t="s">
        <v>13</v>
      </c>
      <c r="J16" s="142" t="s">
        <v>156</v>
      </c>
      <c r="K16" s="226">
        <f>50000*200</f>
        <v>10000000</v>
      </c>
      <c r="L16" s="142"/>
      <c r="M16" s="142" t="s">
        <v>157</v>
      </c>
      <c r="N16" s="361" t="s">
        <v>550</v>
      </c>
    </row>
    <row r="17" spans="1:14" ht="15.75" thickBot="1">
      <c r="A17" s="370"/>
      <c r="B17" s="359"/>
      <c r="C17" s="360"/>
      <c r="D17" s="374"/>
      <c r="E17" s="415" t="s">
        <v>551</v>
      </c>
      <c r="F17" s="416"/>
      <c r="G17" s="416"/>
      <c r="H17" s="416"/>
      <c r="I17" s="416"/>
      <c r="J17" s="415"/>
      <c r="K17" s="376">
        <f>SUM(K6:K16)</f>
        <v>575555366</v>
      </c>
      <c r="L17" s="362"/>
      <c r="M17" s="362"/>
      <c r="N17" s="377"/>
    </row>
    <row r="18" spans="1:14" ht="15">
      <c r="A18" s="406" t="s">
        <v>552</v>
      </c>
      <c r="B18" s="407"/>
      <c r="C18" s="408"/>
      <c r="D18" s="403" t="s">
        <v>553</v>
      </c>
      <c r="E18" s="389" t="s">
        <v>6</v>
      </c>
      <c r="F18" s="399"/>
      <c r="G18" s="400"/>
      <c r="H18" s="400"/>
      <c r="I18" s="401"/>
      <c r="J18" s="150"/>
      <c r="K18" s="151"/>
      <c r="L18" s="150"/>
      <c r="M18" s="150"/>
      <c r="N18" s="371"/>
    </row>
    <row r="19" spans="1:14" ht="15">
      <c r="A19" s="409" t="s">
        <v>554</v>
      </c>
      <c r="B19" s="340"/>
      <c r="C19" s="410"/>
      <c r="D19" s="403">
        <v>0</v>
      </c>
      <c r="E19" s="390"/>
      <c r="F19" s="396"/>
      <c r="G19" s="397"/>
      <c r="H19" s="397"/>
      <c r="I19" s="398"/>
      <c r="J19" s="150"/>
      <c r="K19" s="150"/>
      <c r="L19" s="150"/>
      <c r="M19" s="150"/>
      <c r="N19" s="371"/>
    </row>
    <row r="20" spans="1:14" ht="26.25" customHeight="1">
      <c r="A20" s="409" t="s">
        <v>566</v>
      </c>
      <c r="B20" s="340"/>
      <c r="C20" s="410"/>
      <c r="D20" s="403">
        <v>1</v>
      </c>
      <c r="E20" s="390" t="s">
        <v>555</v>
      </c>
      <c r="F20" s="396"/>
      <c r="G20" s="397"/>
      <c r="H20" s="397"/>
      <c r="I20" s="398"/>
      <c r="J20" s="150"/>
      <c r="K20" s="150"/>
      <c r="L20" s="152"/>
      <c r="M20" s="150"/>
      <c r="N20" s="371"/>
    </row>
    <row r="21" spans="1:14" ht="15">
      <c r="A21" s="409" t="s">
        <v>556</v>
      </c>
      <c r="B21" s="340"/>
      <c r="C21" s="410"/>
      <c r="D21" s="403">
        <v>11</v>
      </c>
      <c r="E21" s="390"/>
      <c r="F21" s="396"/>
      <c r="G21" s="397"/>
      <c r="H21" s="397"/>
      <c r="I21" s="398"/>
      <c r="J21" s="150"/>
      <c r="K21" s="150"/>
      <c r="L21" s="150"/>
      <c r="M21" s="150"/>
      <c r="N21" s="371"/>
    </row>
    <row r="22" spans="1:14" ht="27.75" customHeight="1">
      <c r="A22" s="411" t="s">
        <v>557</v>
      </c>
      <c r="B22" s="402"/>
      <c r="C22" s="412"/>
      <c r="D22" s="404" t="s">
        <v>558</v>
      </c>
      <c r="E22" s="390" t="s">
        <v>555</v>
      </c>
      <c r="F22" s="392">
        <f>K17-F24</f>
        <v>16138924</v>
      </c>
      <c r="G22" s="387"/>
      <c r="H22" s="387"/>
      <c r="I22" s="384"/>
      <c r="J22" s="150"/>
      <c r="K22" s="150"/>
      <c r="L22" s="150"/>
      <c r="M22" s="150"/>
      <c r="N22" s="371"/>
    </row>
    <row r="23" spans="1:14" ht="21.75" customHeight="1">
      <c r="A23" s="411" t="s">
        <v>559</v>
      </c>
      <c r="B23" s="402"/>
      <c r="C23" s="412"/>
      <c r="D23" s="404" t="s">
        <v>560</v>
      </c>
      <c r="E23" s="390"/>
      <c r="F23" s="396"/>
      <c r="G23" s="397"/>
      <c r="H23" s="397"/>
      <c r="I23" s="398"/>
      <c r="J23" s="150"/>
      <c r="K23" s="150"/>
      <c r="L23" s="150"/>
      <c r="M23" s="150"/>
      <c r="N23" s="371"/>
    </row>
    <row r="24" spans="1:14" ht="26.25" customHeight="1">
      <c r="A24" s="411" t="s">
        <v>561</v>
      </c>
      <c r="B24" s="402"/>
      <c r="C24" s="412"/>
      <c r="D24" s="404" t="s">
        <v>562</v>
      </c>
      <c r="E24" s="390"/>
      <c r="F24" s="393">
        <v>559416442</v>
      </c>
      <c r="G24" s="388"/>
      <c r="H24" s="388"/>
      <c r="I24" s="385"/>
      <c r="J24" s="150"/>
      <c r="K24" s="150"/>
      <c r="L24" s="150"/>
      <c r="M24" s="150"/>
      <c r="N24" s="371"/>
    </row>
    <row r="25" spans="1:14" ht="24" customHeight="1" thickBot="1">
      <c r="A25" s="413" t="s">
        <v>563</v>
      </c>
      <c r="B25" s="375"/>
      <c r="C25" s="414"/>
      <c r="D25" s="405" t="s">
        <v>564</v>
      </c>
      <c r="E25" s="391" t="s">
        <v>565</v>
      </c>
      <c r="F25" s="394">
        <f>SUM(F22:J24)</f>
        <v>575555366</v>
      </c>
      <c r="G25" s="395"/>
      <c r="H25" s="395"/>
      <c r="I25" s="386"/>
      <c r="J25" s="372"/>
      <c r="K25" s="372"/>
      <c r="L25" s="372"/>
      <c r="M25" s="372"/>
      <c r="N25" s="373"/>
    </row>
  </sheetData>
  <sheetProtection/>
  <mergeCells count="32">
    <mergeCell ref="A24:C24"/>
    <mergeCell ref="A25:C25"/>
    <mergeCell ref="F22:I22"/>
    <mergeCell ref="F24:I24"/>
    <mergeCell ref="F25:I25"/>
    <mergeCell ref="F23:I23"/>
    <mergeCell ref="A18:C18"/>
    <mergeCell ref="A19:C19"/>
    <mergeCell ref="A20:C20"/>
    <mergeCell ref="A21:C21"/>
    <mergeCell ref="A22:C22"/>
    <mergeCell ref="A23:C23"/>
    <mergeCell ref="K4:K5"/>
    <mergeCell ref="L4:L5"/>
    <mergeCell ref="M4:M5"/>
    <mergeCell ref="F21:I21"/>
    <mergeCell ref="F20:I20"/>
    <mergeCell ref="F19:I19"/>
    <mergeCell ref="F18:I18"/>
    <mergeCell ref="B6:B10"/>
    <mergeCell ref="B11:B15"/>
    <mergeCell ref="E17:J17"/>
    <mergeCell ref="B1:M1"/>
    <mergeCell ref="B2:M2"/>
    <mergeCell ref="D3:M3"/>
    <mergeCell ref="J4:J5"/>
    <mergeCell ref="A4:A5"/>
    <mergeCell ref="B4:B5"/>
    <mergeCell ref="C4:C5"/>
    <mergeCell ref="D4:D5"/>
    <mergeCell ref="E4:E5"/>
    <mergeCell ref="F4:I4"/>
  </mergeCells>
  <conditionalFormatting sqref="A18:A21 D18:D25 A25">
    <cfRule type="notContainsBlanks" priority="6" dxfId="0">
      <formula>LEN(TRIM(A18))&gt;0</formula>
    </cfRule>
  </conditionalFormatting>
  <conditionalFormatting sqref="C14:D14">
    <cfRule type="notContainsBlanks" priority="5" dxfId="0">
      <formula>LEN(TRIM(C14))&gt;0</formula>
    </cfRule>
  </conditionalFormatting>
  <conditionalFormatting sqref="C15:D15">
    <cfRule type="notContainsBlanks" priority="4" dxfId="0">
      <formula>LEN(TRIM(C15))&gt;0</formula>
    </cfRule>
  </conditionalFormatting>
  <conditionalFormatting sqref="C10:E10">
    <cfRule type="notContainsBlanks" priority="3" dxfId="0">
      <formula>LEN(TRIM(C10))&gt;0</formula>
    </cfRule>
  </conditionalFormatting>
  <conditionalFormatting sqref="C16:D17">
    <cfRule type="notContainsBlanks" priority="2" dxfId="0">
      <formula>LEN(TRIM(C16))&gt;0</formula>
    </cfRule>
  </conditionalFormatting>
  <conditionalFormatting sqref="E17">
    <cfRule type="notContainsBlanks" priority="1" dxfId="0">
      <formula>LEN(TRIM(E17))&gt;0</formula>
    </cfRule>
  </conditionalFormatting>
  <hyperlinks>
    <hyperlink ref="J13" r:id="rId1" display="23@51070.61"/>
  </hyperlinks>
  <printOptions horizontalCentered="1"/>
  <pageMargins left="0.25" right="0.25" top="0.5" bottom="0.53" header="0.3" footer="0.3"/>
  <pageSetup horizontalDpi="600" verticalDpi="600" orientation="landscape" paperSize="9" scale="108" r:id="rId2"/>
  <headerFooter>
    <oddFooter>&amp;C&amp;14&amp;P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ks12</dc:creator>
  <cp:keywords/>
  <dc:description/>
  <cp:lastModifiedBy>PRISCILLA</cp:lastModifiedBy>
  <cp:lastPrinted>2021-01-15T12:23:49Z</cp:lastPrinted>
  <dcterms:created xsi:type="dcterms:W3CDTF">2015-06-05T18:17:20Z</dcterms:created>
  <dcterms:modified xsi:type="dcterms:W3CDTF">2021-01-15T12:55:45Z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