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BEP\Desktop\"/>
    </mc:Choice>
  </mc:AlternateContent>
  <bookViews>
    <workbookView xWindow="0" yWindow="0" windowWidth="20490" windowHeight="7755" tabRatio="789"/>
  </bookViews>
  <sheets>
    <sheet name="SUMMARY" sheetId="18" r:id="rId1"/>
    <sheet name="HEALTH" sheetId="13" r:id="rId2"/>
    <sheet name="WASH" sheetId="10" r:id="rId3"/>
    <sheet name="AGRICULTURE" sheetId="14" r:id="rId4"/>
    <sheet name="EDUCATION" sheetId="17" r:id="rId5"/>
    <sheet name="WOMEN AFFAIRS" sheetId="12" r:id="rId6"/>
    <sheet name="GOVERNANCE " sheetId="1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dollarrate" localSheetId="0">[1]Health...!$AG$1</definedName>
    <definedName name="dollarrate">HEALTH!$AG$1</definedName>
    <definedName name="Exch_Rate" localSheetId="1">[2]Assumptions!$C$11</definedName>
    <definedName name="Exch_Rate">#REF!</definedName>
    <definedName name="ForeX" localSheetId="4">[3]ASSUMPTIONS!$C$11</definedName>
    <definedName name="ForeX" localSheetId="6">[3]ASSUMPTIONS!$C$11</definedName>
    <definedName name="ForeX" localSheetId="0">[1]ASSUMPTIONS!$C$11</definedName>
    <definedName name="ForeX">[4]ASSUMPTIONS!$C$11</definedName>
    <definedName name="_xlnm.Print_Area" localSheetId="5">'WOMEN AFFAIRS'!$A$1:$L$60</definedName>
    <definedName name="Sectors">[5]GRAPHS!$B$54:$B$59</definedName>
    <definedName name="Year">[5]GRAPHS!$C$53:$H$53</definedName>
    <definedName name="YEARS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8" l="1"/>
  <c r="H6" i="18"/>
  <c r="H7" i="18"/>
  <c r="H8" i="18"/>
  <c r="H10" i="18"/>
  <c r="H11" i="18"/>
  <c r="H13" i="18"/>
  <c r="Q20" i="14"/>
  <c r="Q25" i="14"/>
  <c r="G27" i="14"/>
  <c r="Q27" i="14"/>
  <c r="G29" i="14"/>
  <c r="Q29" i="14"/>
  <c r="G30" i="14"/>
  <c r="Q30" i="14"/>
  <c r="G31" i="14"/>
  <c r="Q31" i="14"/>
  <c r="Q34" i="14"/>
  <c r="G40" i="14"/>
  <c r="Q40" i="14"/>
  <c r="Q41" i="14"/>
  <c r="Q48" i="14"/>
  <c r="Q64" i="14"/>
  <c r="Q66" i="14"/>
  <c r="P20" i="14"/>
  <c r="P25" i="14"/>
  <c r="P27" i="14"/>
  <c r="P29" i="14"/>
  <c r="P30" i="14"/>
  <c r="P31" i="14"/>
  <c r="P34" i="14"/>
  <c r="P40" i="14"/>
  <c r="P41" i="14"/>
  <c r="P48" i="14"/>
  <c r="P64" i="14"/>
  <c r="P66" i="14"/>
  <c r="O20" i="14"/>
  <c r="O25" i="14"/>
  <c r="O27" i="14"/>
  <c r="O29" i="14"/>
  <c r="O30" i="14"/>
  <c r="O31" i="14"/>
  <c r="O34" i="14"/>
  <c r="O40" i="14"/>
  <c r="O41" i="14"/>
  <c r="O48" i="14"/>
  <c r="O64" i="14"/>
  <c r="O66" i="14"/>
  <c r="N20" i="14"/>
  <c r="N25" i="14"/>
  <c r="N27" i="14"/>
  <c r="N29" i="14"/>
  <c r="N30" i="14"/>
  <c r="N31" i="14"/>
  <c r="N34" i="14"/>
  <c r="N40" i="14"/>
  <c r="N41" i="14"/>
  <c r="N48" i="14"/>
  <c r="N64" i="14"/>
  <c r="N66" i="14"/>
  <c r="M20" i="14"/>
  <c r="M25" i="14"/>
  <c r="M27" i="14"/>
  <c r="M29" i="14"/>
  <c r="M30" i="14"/>
  <c r="M31" i="14"/>
  <c r="M34" i="14"/>
  <c r="M40" i="14"/>
  <c r="M41" i="14"/>
  <c r="M48" i="14"/>
  <c r="M64" i="14"/>
  <c r="M66" i="14"/>
  <c r="G7" i="13"/>
  <c r="AA7" i="13"/>
  <c r="AF7" i="13"/>
  <c r="G8" i="13"/>
  <c r="AA8" i="13"/>
  <c r="AF8" i="13"/>
  <c r="G12" i="13"/>
  <c r="AA12" i="13"/>
  <c r="AF12" i="13"/>
  <c r="AA13" i="13"/>
  <c r="AF13" i="13"/>
  <c r="AA16" i="13"/>
  <c r="AF16" i="13"/>
  <c r="AA17" i="13"/>
  <c r="AF17" i="13"/>
  <c r="AA18" i="13"/>
  <c r="AF18" i="13"/>
  <c r="G19" i="13"/>
  <c r="AA19" i="13"/>
  <c r="AF19" i="13"/>
  <c r="AA20" i="13"/>
  <c r="AF20" i="13"/>
  <c r="G23" i="13"/>
  <c r="AA23" i="13"/>
  <c r="AF23" i="13"/>
  <c r="AA25" i="13"/>
  <c r="AF25" i="13"/>
  <c r="AA26" i="13"/>
  <c r="AF26" i="13"/>
  <c r="AA27" i="13"/>
  <c r="AF27" i="13"/>
  <c r="AA28" i="13"/>
  <c r="AF28" i="13"/>
  <c r="G29" i="13"/>
  <c r="AA29" i="13"/>
  <c r="AF29" i="13"/>
  <c r="G30" i="13"/>
  <c r="AA30" i="13"/>
  <c r="AF30" i="13"/>
  <c r="G31" i="13"/>
  <c r="AA31" i="13"/>
  <c r="AF31" i="13"/>
  <c r="G32" i="13"/>
  <c r="AA32" i="13"/>
  <c r="AF32" i="13"/>
  <c r="AA34" i="13"/>
  <c r="AF34" i="13"/>
  <c r="AA35" i="13"/>
  <c r="AF35" i="13"/>
  <c r="AA36" i="13"/>
  <c r="AF36" i="13"/>
  <c r="G37" i="13"/>
  <c r="AA37" i="13"/>
  <c r="AF37" i="13"/>
  <c r="G38" i="13"/>
  <c r="AA38" i="13"/>
  <c r="AF38" i="13"/>
  <c r="G39" i="13"/>
  <c r="AA39" i="13"/>
  <c r="AF39" i="13"/>
  <c r="G40" i="13"/>
  <c r="AA40" i="13"/>
  <c r="AF40" i="13"/>
  <c r="G41" i="13"/>
  <c r="AA41" i="13"/>
  <c r="AF41" i="13"/>
  <c r="G42" i="13"/>
  <c r="AA42" i="13"/>
  <c r="AF42" i="13"/>
  <c r="AA44" i="13"/>
  <c r="AF44" i="13"/>
  <c r="AA45" i="13"/>
  <c r="AF45" i="13"/>
  <c r="AA51" i="13"/>
  <c r="AF51" i="13"/>
  <c r="AA55" i="13"/>
  <c r="AF55" i="13"/>
  <c r="AA56" i="13"/>
  <c r="AF56" i="13"/>
  <c r="AA57" i="13"/>
  <c r="AF57" i="13"/>
  <c r="AA60" i="13"/>
  <c r="AF60" i="13"/>
  <c r="AA61" i="13"/>
  <c r="AF61" i="13"/>
  <c r="G62" i="13"/>
  <c r="AA62" i="13"/>
  <c r="AF62" i="13"/>
  <c r="AA65" i="13"/>
  <c r="AF65" i="13"/>
  <c r="AA66" i="13"/>
  <c r="AF66" i="13"/>
  <c r="AA78" i="13"/>
  <c r="AF78" i="13"/>
  <c r="AF79" i="13"/>
  <c r="W7" i="13"/>
  <c r="AE7" i="13"/>
  <c r="AJ7" i="13"/>
  <c r="W8" i="13"/>
  <c r="AE8" i="13"/>
  <c r="AJ8" i="13"/>
  <c r="W12" i="13"/>
  <c r="AE12" i="13"/>
  <c r="AJ12" i="13"/>
  <c r="AE13" i="13"/>
  <c r="AJ13" i="13"/>
  <c r="AE16" i="13"/>
  <c r="AJ16" i="13"/>
  <c r="AE17" i="13"/>
  <c r="AJ17" i="13"/>
  <c r="AE18" i="13"/>
  <c r="AJ18" i="13"/>
  <c r="W19" i="13"/>
  <c r="AE19" i="13"/>
  <c r="AJ19" i="13"/>
  <c r="AE20" i="13"/>
  <c r="AJ20" i="13"/>
  <c r="W23" i="13"/>
  <c r="AE23" i="13"/>
  <c r="AJ23" i="13"/>
  <c r="AE25" i="13"/>
  <c r="AJ25" i="13"/>
  <c r="AE26" i="13"/>
  <c r="AJ26" i="13"/>
  <c r="AE27" i="13"/>
  <c r="AJ27" i="13"/>
  <c r="AE28" i="13"/>
  <c r="AJ28" i="13"/>
  <c r="W29" i="13"/>
  <c r="AE29" i="13"/>
  <c r="AJ29" i="13"/>
  <c r="W30" i="13"/>
  <c r="AE30" i="13"/>
  <c r="AJ30" i="13"/>
  <c r="W31" i="13"/>
  <c r="AE31" i="13"/>
  <c r="AJ31" i="13"/>
  <c r="W32" i="13"/>
  <c r="AE32" i="13"/>
  <c r="AJ32" i="13"/>
  <c r="AE34" i="13"/>
  <c r="AJ34" i="13"/>
  <c r="AE35" i="13"/>
  <c r="AJ35" i="13"/>
  <c r="AE36" i="13"/>
  <c r="AJ36" i="13"/>
  <c r="W37" i="13"/>
  <c r="AE37" i="13"/>
  <c r="AJ37" i="13"/>
  <c r="W38" i="13"/>
  <c r="AE38" i="13"/>
  <c r="AJ38" i="13"/>
  <c r="W39" i="13"/>
  <c r="AE39" i="13"/>
  <c r="AJ39" i="13"/>
  <c r="W40" i="13"/>
  <c r="AE40" i="13"/>
  <c r="AJ40" i="13"/>
  <c r="W41" i="13"/>
  <c r="AE41" i="13"/>
  <c r="AJ41" i="13"/>
  <c r="W42" i="13"/>
  <c r="AE42" i="13"/>
  <c r="AJ42" i="13"/>
  <c r="AE44" i="13"/>
  <c r="AJ44" i="13"/>
  <c r="AE45" i="13"/>
  <c r="AJ45" i="13"/>
  <c r="AE51" i="13"/>
  <c r="AJ51" i="13"/>
  <c r="AE55" i="13"/>
  <c r="AJ55" i="13"/>
  <c r="AE56" i="13"/>
  <c r="AJ56" i="13"/>
  <c r="AE57" i="13"/>
  <c r="AJ57" i="13"/>
  <c r="AE60" i="13"/>
  <c r="AJ60" i="13"/>
  <c r="AE61" i="13"/>
  <c r="AJ61" i="13"/>
  <c r="W62" i="13"/>
  <c r="AE62" i="13"/>
  <c r="AJ62" i="13"/>
  <c r="AE65" i="13"/>
  <c r="AJ65" i="13"/>
  <c r="AE66" i="13"/>
  <c r="AJ66" i="13"/>
  <c r="AE78" i="13"/>
  <c r="AJ78" i="13"/>
  <c r="AJ79" i="13"/>
  <c r="S7" i="13"/>
  <c r="AD7" i="13"/>
  <c r="AI7" i="13"/>
  <c r="S8" i="13"/>
  <c r="AD8" i="13"/>
  <c r="AI8" i="13"/>
  <c r="S12" i="13"/>
  <c r="AD12" i="13"/>
  <c r="AI12" i="13"/>
  <c r="AD13" i="13"/>
  <c r="AI13" i="13"/>
  <c r="AD16" i="13"/>
  <c r="AI16" i="13"/>
  <c r="AD17" i="13"/>
  <c r="AI17" i="13"/>
  <c r="AD18" i="13"/>
  <c r="AI18" i="13"/>
  <c r="S19" i="13"/>
  <c r="AD19" i="13"/>
  <c r="AI19" i="13"/>
  <c r="AD20" i="13"/>
  <c r="AI20" i="13"/>
  <c r="S23" i="13"/>
  <c r="AD23" i="13"/>
  <c r="AI23" i="13"/>
  <c r="AD25" i="13"/>
  <c r="AI25" i="13"/>
  <c r="AD26" i="13"/>
  <c r="AI26" i="13"/>
  <c r="AD27" i="13"/>
  <c r="AI27" i="13"/>
  <c r="AD28" i="13"/>
  <c r="AI28" i="13"/>
  <c r="S29" i="13"/>
  <c r="AD29" i="13"/>
  <c r="AI29" i="13"/>
  <c r="S30" i="13"/>
  <c r="AD30" i="13"/>
  <c r="AI30" i="13"/>
  <c r="S31" i="13"/>
  <c r="AD31" i="13"/>
  <c r="AI31" i="13"/>
  <c r="S32" i="13"/>
  <c r="AD32" i="13"/>
  <c r="AI32" i="13"/>
  <c r="AD34" i="13"/>
  <c r="AI34" i="13"/>
  <c r="AD35" i="13"/>
  <c r="AI35" i="13"/>
  <c r="AD36" i="13"/>
  <c r="AI36" i="13"/>
  <c r="S37" i="13"/>
  <c r="AD37" i="13"/>
  <c r="AI37" i="13"/>
  <c r="S38" i="13"/>
  <c r="AD38" i="13"/>
  <c r="AI38" i="13"/>
  <c r="S39" i="13"/>
  <c r="AD39" i="13"/>
  <c r="AI39" i="13"/>
  <c r="S40" i="13"/>
  <c r="AD40" i="13"/>
  <c r="AI40" i="13"/>
  <c r="S41" i="13"/>
  <c r="AD41" i="13"/>
  <c r="AI41" i="13"/>
  <c r="S42" i="13"/>
  <c r="AD42" i="13"/>
  <c r="AI42" i="13"/>
  <c r="AD44" i="13"/>
  <c r="AI44" i="13"/>
  <c r="AD45" i="13"/>
  <c r="AI45" i="13"/>
  <c r="AD51" i="13"/>
  <c r="AI51" i="13"/>
  <c r="AD55" i="13"/>
  <c r="AI55" i="13"/>
  <c r="AD56" i="13"/>
  <c r="AI56" i="13"/>
  <c r="AD57" i="13"/>
  <c r="AI57" i="13"/>
  <c r="AD60" i="13"/>
  <c r="AI60" i="13"/>
  <c r="AD61" i="13"/>
  <c r="AI61" i="13"/>
  <c r="S62" i="13"/>
  <c r="AD62" i="13"/>
  <c r="AI62" i="13"/>
  <c r="AD65" i="13"/>
  <c r="AI65" i="13"/>
  <c r="AD66" i="13"/>
  <c r="AI66" i="13"/>
  <c r="AD78" i="13"/>
  <c r="AI78" i="13"/>
  <c r="AI79" i="13"/>
  <c r="O7" i="13"/>
  <c r="AC7" i="13"/>
  <c r="AH7" i="13"/>
  <c r="O8" i="13"/>
  <c r="AC8" i="13"/>
  <c r="AH8" i="13"/>
  <c r="O12" i="13"/>
  <c r="AC12" i="13"/>
  <c r="AH12" i="13"/>
  <c r="AC13" i="13"/>
  <c r="AH13" i="13"/>
  <c r="AC16" i="13"/>
  <c r="AH16" i="13"/>
  <c r="AC17" i="13"/>
  <c r="AH17" i="13"/>
  <c r="AC18" i="13"/>
  <c r="AH18" i="13"/>
  <c r="O19" i="13"/>
  <c r="AC19" i="13"/>
  <c r="AH19" i="13"/>
  <c r="AC20" i="13"/>
  <c r="AH20" i="13"/>
  <c r="O23" i="13"/>
  <c r="AC23" i="13"/>
  <c r="AH23" i="13"/>
  <c r="AC25" i="13"/>
  <c r="AH25" i="13"/>
  <c r="AC26" i="13"/>
  <c r="AH26" i="13"/>
  <c r="AC27" i="13"/>
  <c r="AH27" i="13"/>
  <c r="AC28" i="13"/>
  <c r="AH28" i="13"/>
  <c r="O29" i="13"/>
  <c r="AC29" i="13"/>
  <c r="AH29" i="13"/>
  <c r="O30" i="13"/>
  <c r="AC30" i="13"/>
  <c r="AH30" i="13"/>
  <c r="O31" i="13"/>
  <c r="AC31" i="13"/>
  <c r="AH31" i="13"/>
  <c r="O32" i="13"/>
  <c r="AC32" i="13"/>
  <c r="AH32" i="13"/>
  <c r="AC34" i="13"/>
  <c r="AH34" i="13"/>
  <c r="AC35" i="13"/>
  <c r="AH35" i="13"/>
  <c r="AC36" i="13"/>
  <c r="AH36" i="13"/>
  <c r="O37" i="13"/>
  <c r="AC37" i="13"/>
  <c r="AH37" i="13"/>
  <c r="O38" i="13"/>
  <c r="AC38" i="13"/>
  <c r="AH38" i="13"/>
  <c r="O39" i="13"/>
  <c r="AC39" i="13"/>
  <c r="AH39" i="13"/>
  <c r="O40" i="13"/>
  <c r="AC40" i="13"/>
  <c r="AH40" i="13"/>
  <c r="O41" i="13"/>
  <c r="AC41" i="13"/>
  <c r="AH41" i="13"/>
  <c r="O42" i="13"/>
  <c r="AC42" i="13"/>
  <c r="AH42" i="13"/>
  <c r="AC44" i="13"/>
  <c r="AH44" i="13"/>
  <c r="AC45" i="13"/>
  <c r="AH45" i="13"/>
  <c r="AC51" i="13"/>
  <c r="AH51" i="13"/>
  <c r="AC55" i="13"/>
  <c r="AH55" i="13"/>
  <c r="AC56" i="13"/>
  <c r="AH56" i="13"/>
  <c r="AC57" i="13"/>
  <c r="AH57" i="13"/>
  <c r="AC60" i="13"/>
  <c r="AH60" i="13"/>
  <c r="AC61" i="13"/>
  <c r="AH61" i="13"/>
  <c r="O62" i="13"/>
  <c r="AC62" i="13"/>
  <c r="AH62" i="13"/>
  <c r="AC65" i="13"/>
  <c r="AH65" i="13"/>
  <c r="AC66" i="13"/>
  <c r="AH66" i="13"/>
  <c r="AC78" i="13"/>
  <c r="AH78" i="13"/>
  <c r="AH79" i="13"/>
  <c r="K7" i="13"/>
  <c r="AB7" i="13"/>
  <c r="AG7" i="13"/>
  <c r="K8" i="13"/>
  <c r="AB8" i="13"/>
  <c r="AG8" i="13"/>
  <c r="K12" i="13"/>
  <c r="AB12" i="13"/>
  <c r="AG12" i="13"/>
  <c r="AB13" i="13"/>
  <c r="AG13" i="13"/>
  <c r="AB16" i="13"/>
  <c r="AG16" i="13"/>
  <c r="AB17" i="13"/>
  <c r="AG17" i="13"/>
  <c r="AB18" i="13"/>
  <c r="AG18" i="13"/>
  <c r="K19" i="13"/>
  <c r="AB19" i="13"/>
  <c r="AG19" i="13"/>
  <c r="AB20" i="13"/>
  <c r="AG20" i="13"/>
  <c r="K23" i="13"/>
  <c r="AB23" i="13"/>
  <c r="AG23" i="13"/>
  <c r="AB25" i="13"/>
  <c r="AG25" i="13"/>
  <c r="AB26" i="13"/>
  <c r="AG26" i="13"/>
  <c r="AB27" i="13"/>
  <c r="AG27" i="13"/>
  <c r="AB28" i="13"/>
  <c r="AG28" i="13"/>
  <c r="K29" i="13"/>
  <c r="AB29" i="13"/>
  <c r="AG29" i="13"/>
  <c r="K30" i="13"/>
  <c r="AB30" i="13"/>
  <c r="AG30" i="13"/>
  <c r="K31" i="13"/>
  <c r="AB31" i="13"/>
  <c r="AG31" i="13"/>
  <c r="K32" i="13"/>
  <c r="AB32" i="13"/>
  <c r="AG32" i="13"/>
  <c r="AB34" i="13"/>
  <c r="AG34" i="13"/>
  <c r="AB35" i="13"/>
  <c r="AG35" i="13"/>
  <c r="AB36" i="13"/>
  <c r="AG36" i="13"/>
  <c r="K37" i="13"/>
  <c r="AB37" i="13"/>
  <c r="AG37" i="13"/>
  <c r="K38" i="13"/>
  <c r="AB38" i="13"/>
  <c r="AG38" i="13"/>
  <c r="K39" i="13"/>
  <c r="AB39" i="13"/>
  <c r="AG39" i="13"/>
  <c r="K40" i="13"/>
  <c r="AB40" i="13"/>
  <c r="AG40" i="13"/>
  <c r="K41" i="13"/>
  <c r="AB41" i="13"/>
  <c r="AG41" i="13"/>
  <c r="K42" i="13"/>
  <c r="AB42" i="13"/>
  <c r="AG42" i="13"/>
  <c r="AB44" i="13"/>
  <c r="AG44" i="13"/>
  <c r="AB45" i="13"/>
  <c r="AG45" i="13"/>
  <c r="AB51" i="13"/>
  <c r="AG51" i="13"/>
  <c r="AB55" i="13"/>
  <c r="AG55" i="13"/>
  <c r="AB56" i="13"/>
  <c r="AG56" i="13"/>
  <c r="AB57" i="13"/>
  <c r="AG57" i="13"/>
  <c r="AB60" i="13"/>
  <c r="AG60" i="13"/>
  <c r="AB61" i="13"/>
  <c r="AG61" i="13"/>
  <c r="K62" i="13"/>
  <c r="AB62" i="13"/>
  <c r="AG62" i="13"/>
  <c r="AB65" i="13"/>
  <c r="AG65" i="13"/>
  <c r="AB66" i="13"/>
  <c r="AG66" i="13"/>
  <c r="AB78" i="13"/>
  <c r="AG78" i="13"/>
  <c r="AG79" i="13"/>
  <c r="C17" i="18"/>
  <c r="D17" i="18"/>
  <c r="E17" i="18"/>
  <c r="F17" i="18"/>
  <c r="G17" i="18"/>
  <c r="H17" i="18"/>
  <c r="C18" i="18"/>
  <c r="D18" i="18"/>
  <c r="E18" i="18"/>
  <c r="F18" i="18"/>
  <c r="G18" i="18"/>
  <c r="H18" i="18"/>
  <c r="C19" i="18"/>
  <c r="D19" i="18"/>
  <c r="E19" i="18"/>
  <c r="F19" i="18"/>
  <c r="G19" i="18"/>
  <c r="H19" i="18"/>
  <c r="C20" i="18"/>
  <c r="D20" i="18"/>
  <c r="E20" i="18"/>
  <c r="F20" i="18"/>
  <c r="G20" i="18"/>
  <c r="H20" i="18"/>
  <c r="C21" i="18"/>
  <c r="D21" i="18"/>
  <c r="E21" i="18"/>
  <c r="F21" i="18"/>
  <c r="G21" i="18"/>
  <c r="H21" i="18"/>
  <c r="C22" i="18"/>
  <c r="D22" i="18"/>
  <c r="E22" i="18"/>
  <c r="F22" i="18"/>
  <c r="G22" i="18"/>
  <c r="H22" i="18"/>
  <c r="C23" i="18"/>
  <c r="D23" i="18"/>
  <c r="E23" i="18"/>
  <c r="F23" i="18"/>
  <c r="G23" i="18"/>
  <c r="H23" i="18"/>
  <c r="H24" i="18"/>
  <c r="G24" i="18"/>
  <c r="F24" i="18"/>
  <c r="E24" i="18"/>
  <c r="D24" i="18"/>
  <c r="C24" i="18"/>
  <c r="B24" i="18"/>
  <c r="B23" i="18"/>
  <c r="B22" i="18"/>
  <c r="B21" i="18"/>
  <c r="B20" i="18"/>
  <c r="B19" i="18"/>
  <c r="B18" i="18"/>
  <c r="B17" i="18"/>
  <c r="D5" i="18"/>
  <c r="E5" i="18"/>
  <c r="F5" i="18"/>
  <c r="G5" i="18"/>
  <c r="G16" i="18"/>
  <c r="F16" i="18"/>
  <c r="E16" i="18"/>
  <c r="D16" i="18"/>
  <c r="C16" i="18"/>
  <c r="G13" i="18"/>
  <c r="F13" i="18"/>
  <c r="E13" i="18"/>
  <c r="D13" i="18"/>
  <c r="C13" i="18"/>
  <c r="H36" i="17"/>
  <c r="H37" i="17"/>
  <c r="H38" i="17"/>
  <c r="H39" i="17"/>
  <c r="H40" i="17"/>
  <c r="O40" i="17"/>
  <c r="P40" i="17"/>
  <c r="Q40" i="17"/>
  <c r="R40" i="17"/>
  <c r="H32" i="17"/>
  <c r="R32" i="17"/>
  <c r="R33" i="17"/>
  <c r="H26" i="17"/>
  <c r="R26" i="17"/>
  <c r="R28" i="17"/>
  <c r="H23" i="17"/>
  <c r="R23" i="17"/>
  <c r="H24" i="17"/>
  <c r="O24" i="17"/>
  <c r="P24" i="17"/>
  <c r="Q24" i="17"/>
  <c r="R24" i="17"/>
  <c r="R25" i="17"/>
  <c r="H20" i="17"/>
  <c r="R20" i="17"/>
  <c r="H21" i="17"/>
  <c r="R21" i="17"/>
  <c r="R22" i="17"/>
  <c r="R41" i="17"/>
  <c r="Q32" i="17"/>
  <c r="Q33" i="17"/>
  <c r="Q26" i="17"/>
  <c r="Q28" i="17"/>
  <c r="Q23" i="17"/>
  <c r="Q25" i="17"/>
  <c r="Q20" i="17"/>
  <c r="Q21" i="17"/>
  <c r="Q22" i="17"/>
  <c r="Q41" i="17"/>
  <c r="P32" i="17"/>
  <c r="P33" i="17"/>
  <c r="P26" i="17"/>
  <c r="P28" i="17"/>
  <c r="P23" i="17"/>
  <c r="P25" i="17"/>
  <c r="P20" i="17"/>
  <c r="P21" i="17"/>
  <c r="P22" i="17"/>
  <c r="P41" i="17"/>
  <c r="O32" i="17"/>
  <c r="O33" i="17"/>
  <c r="O26" i="17"/>
  <c r="O28" i="17"/>
  <c r="O23" i="17"/>
  <c r="O25" i="17"/>
  <c r="O20" i="17"/>
  <c r="O21" i="17"/>
  <c r="O22" i="17"/>
  <c r="H15" i="17"/>
  <c r="H16" i="17"/>
  <c r="H17" i="17"/>
  <c r="H18" i="17"/>
  <c r="H19" i="17"/>
  <c r="O19" i="17"/>
  <c r="O41" i="17"/>
  <c r="H10" i="17"/>
  <c r="H11" i="17"/>
  <c r="H12" i="17"/>
  <c r="H13" i="17"/>
  <c r="H14" i="17"/>
  <c r="H22" i="17"/>
  <c r="H25" i="17"/>
  <c r="H28" i="17"/>
  <c r="H31" i="17"/>
  <c r="H33" i="17"/>
  <c r="H41" i="17"/>
  <c r="N41" i="17"/>
  <c r="N40" i="17"/>
  <c r="R39" i="17"/>
  <c r="Q39" i="17"/>
  <c r="P39" i="17"/>
  <c r="O39" i="17"/>
  <c r="N39" i="17"/>
  <c r="O38" i="17"/>
  <c r="P38" i="17"/>
  <c r="Q38" i="17"/>
  <c r="R38" i="17"/>
  <c r="R37" i="17"/>
  <c r="Q37" i="17"/>
  <c r="P37" i="17"/>
  <c r="O37" i="17"/>
  <c r="N37" i="17"/>
  <c r="R36" i="17"/>
  <c r="Q36" i="17"/>
  <c r="P36" i="17"/>
  <c r="O36" i="17"/>
  <c r="N36" i="17"/>
  <c r="N33" i="17"/>
  <c r="N32" i="17"/>
  <c r="N31" i="17"/>
  <c r="N28" i="17"/>
  <c r="N26" i="17"/>
  <c r="N23" i="17"/>
  <c r="N21" i="17"/>
  <c r="N20" i="17"/>
  <c r="O18" i="17"/>
  <c r="O17" i="17"/>
  <c r="O16" i="17"/>
  <c r="O15" i="17"/>
  <c r="O14" i="17"/>
  <c r="O13" i="17"/>
  <c r="O12" i="17"/>
  <c r="O11" i="17"/>
  <c r="O10" i="17"/>
  <c r="H9" i="17"/>
  <c r="R9" i="17"/>
  <c r="Q9" i="17"/>
  <c r="P9" i="17"/>
  <c r="O9" i="17"/>
  <c r="R6" i="17"/>
  <c r="Q6" i="17"/>
  <c r="P6" i="17"/>
  <c r="O6" i="17"/>
  <c r="N6" i="17"/>
  <c r="C170" i="15"/>
  <c r="G180" i="15"/>
  <c r="G181" i="15"/>
  <c r="G182" i="15"/>
  <c r="G183" i="15"/>
  <c r="G184" i="15"/>
  <c r="G185" i="15"/>
  <c r="G187" i="15"/>
  <c r="Q187" i="15"/>
  <c r="G171" i="15"/>
  <c r="G172" i="15"/>
  <c r="G173" i="15"/>
  <c r="G174" i="15"/>
  <c r="G175" i="15"/>
  <c r="G176" i="15"/>
  <c r="G178" i="15"/>
  <c r="Q178" i="15"/>
  <c r="G165" i="15"/>
  <c r="G166" i="15"/>
  <c r="G167" i="15"/>
  <c r="G169" i="15"/>
  <c r="Q169" i="15"/>
  <c r="G160" i="15"/>
  <c r="G161" i="15"/>
  <c r="G162" i="15"/>
  <c r="G164" i="15"/>
  <c r="Q164" i="15"/>
  <c r="G153" i="15"/>
  <c r="G154" i="15"/>
  <c r="G155" i="15"/>
  <c r="G156" i="15"/>
  <c r="G158" i="15"/>
  <c r="Q158" i="15"/>
  <c r="Q188" i="15"/>
  <c r="P187" i="15"/>
  <c r="P178" i="15"/>
  <c r="P169" i="15"/>
  <c r="P164" i="15"/>
  <c r="P158" i="15"/>
  <c r="P188" i="15"/>
  <c r="O187" i="15"/>
  <c r="O178" i="15"/>
  <c r="O169" i="15"/>
  <c r="O164" i="15"/>
  <c r="O158" i="15"/>
  <c r="O188" i="15"/>
  <c r="N187" i="15"/>
  <c r="N178" i="15"/>
  <c r="N169" i="15"/>
  <c r="N164" i="15"/>
  <c r="N158" i="15"/>
  <c r="N188" i="15"/>
  <c r="M187" i="15"/>
  <c r="M178" i="15"/>
  <c r="M169" i="15"/>
  <c r="M164" i="15"/>
  <c r="M158" i="15"/>
  <c r="M188" i="15"/>
  <c r="Q185" i="15"/>
  <c r="P185" i="15"/>
  <c r="O185" i="15"/>
  <c r="N185" i="15"/>
  <c r="M185" i="15"/>
  <c r="Q184" i="15"/>
  <c r="P184" i="15"/>
  <c r="O184" i="15"/>
  <c r="N184" i="15"/>
  <c r="M184" i="15"/>
  <c r="Q183" i="15"/>
  <c r="P183" i="15"/>
  <c r="O183" i="15"/>
  <c r="N183" i="15"/>
  <c r="M183" i="15"/>
  <c r="Q182" i="15"/>
  <c r="P182" i="15"/>
  <c r="O182" i="15"/>
  <c r="N182" i="15"/>
  <c r="M182" i="15"/>
  <c r="Q181" i="15"/>
  <c r="P181" i="15"/>
  <c r="O181" i="15"/>
  <c r="N181" i="15"/>
  <c r="M181" i="15"/>
  <c r="Q180" i="15"/>
  <c r="P180" i="15"/>
  <c r="O180" i="15"/>
  <c r="N180" i="15"/>
  <c r="M180" i="15"/>
  <c r="C179" i="15"/>
  <c r="Q176" i="15"/>
  <c r="P176" i="15"/>
  <c r="O176" i="15"/>
  <c r="N176" i="15"/>
  <c r="M176" i="15"/>
  <c r="Q175" i="15"/>
  <c r="P175" i="15"/>
  <c r="O175" i="15"/>
  <c r="N175" i="15"/>
  <c r="M175" i="15"/>
  <c r="Q174" i="15"/>
  <c r="P174" i="15"/>
  <c r="O174" i="15"/>
  <c r="N174" i="15"/>
  <c r="M174" i="15"/>
  <c r="Q173" i="15"/>
  <c r="P173" i="15"/>
  <c r="O173" i="15"/>
  <c r="N173" i="15"/>
  <c r="M173" i="15"/>
  <c r="Q172" i="15"/>
  <c r="P172" i="15"/>
  <c r="O172" i="15"/>
  <c r="N172" i="15"/>
  <c r="M172" i="15"/>
  <c r="Q171" i="15"/>
  <c r="P171" i="15"/>
  <c r="O171" i="15"/>
  <c r="N171" i="15"/>
  <c r="M171" i="15"/>
  <c r="Q167" i="15"/>
  <c r="P167" i="15"/>
  <c r="O167" i="15"/>
  <c r="N167" i="15"/>
  <c r="M167" i="15"/>
  <c r="Q166" i="15"/>
  <c r="P166" i="15"/>
  <c r="O166" i="15"/>
  <c r="N166" i="15"/>
  <c r="M166" i="15"/>
  <c r="Q165" i="15"/>
  <c r="P165" i="15"/>
  <c r="O165" i="15"/>
  <c r="N165" i="15"/>
  <c r="M165" i="15"/>
  <c r="Q162" i="15"/>
  <c r="P162" i="15"/>
  <c r="O162" i="15"/>
  <c r="N162" i="15"/>
  <c r="M162" i="15"/>
  <c r="Q161" i="15"/>
  <c r="P161" i="15"/>
  <c r="O161" i="15"/>
  <c r="N161" i="15"/>
  <c r="M161" i="15"/>
  <c r="Q160" i="15"/>
  <c r="P160" i="15"/>
  <c r="O160" i="15"/>
  <c r="N160" i="15"/>
  <c r="M160" i="15"/>
  <c r="C159" i="15"/>
  <c r="Q156" i="15"/>
  <c r="P156" i="15"/>
  <c r="O156" i="15"/>
  <c r="N156" i="15"/>
  <c r="M156" i="15"/>
  <c r="Q155" i="15"/>
  <c r="P155" i="15"/>
  <c r="O155" i="15"/>
  <c r="N155" i="15"/>
  <c r="M155" i="15"/>
  <c r="Q154" i="15"/>
  <c r="P154" i="15"/>
  <c r="O154" i="15"/>
  <c r="N154" i="15"/>
  <c r="M154" i="15"/>
  <c r="Q153" i="15"/>
  <c r="P153" i="15"/>
  <c r="O153" i="15"/>
  <c r="N153" i="15"/>
  <c r="M153" i="15"/>
  <c r="B152" i="15"/>
  <c r="G142" i="15"/>
  <c r="G143" i="15"/>
  <c r="G144" i="15"/>
  <c r="G145" i="15"/>
  <c r="G146" i="15"/>
  <c r="G147" i="15"/>
  <c r="G150" i="15"/>
  <c r="Q150" i="15"/>
  <c r="Q151" i="15"/>
  <c r="P150" i="15"/>
  <c r="P151" i="15"/>
  <c r="O150" i="15"/>
  <c r="O151" i="15"/>
  <c r="N150" i="15"/>
  <c r="N151" i="15"/>
  <c r="M150" i="15"/>
  <c r="M151" i="15"/>
  <c r="Q147" i="15"/>
  <c r="P147" i="15"/>
  <c r="O147" i="15"/>
  <c r="N147" i="15"/>
  <c r="M147" i="15"/>
  <c r="Q146" i="15"/>
  <c r="P146" i="15"/>
  <c r="O146" i="15"/>
  <c r="N146" i="15"/>
  <c r="M146" i="15"/>
  <c r="Q145" i="15"/>
  <c r="P145" i="15"/>
  <c r="O145" i="15"/>
  <c r="N145" i="15"/>
  <c r="M145" i="15"/>
  <c r="Q144" i="15"/>
  <c r="P144" i="15"/>
  <c r="O144" i="15"/>
  <c r="N144" i="15"/>
  <c r="M144" i="15"/>
  <c r="Q143" i="15"/>
  <c r="P143" i="15"/>
  <c r="O143" i="15"/>
  <c r="N143" i="15"/>
  <c r="M143" i="15"/>
  <c r="Q142" i="15"/>
  <c r="P142" i="15"/>
  <c r="O142" i="15"/>
  <c r="N142" i="15"/>
  <c r="M142" i="15"/>
  <c r="B141" i="15"/>
  <c r="G134" i="15"/>
  <c r="G135" i="15"/>
  <c r="G136" i="15"/>
  <c r="G137" i="15"/>
  <c r="G139" i="15"/>
  <c r="Q139" i="15"/>
  <c r="Q140" i="15"/>
  <c r="P139" i="15"/>
  <c r="P140" i="15"/>
  <c r="O139" i="15"/>
  <c r="O140" i="15"/>
  <c r="N139" i="15"/>
  <c r="N140" i="15"/>
  <c r="M139" i="15"/>
  <c r="M140" i="15"/>
  <c r="Q137" i="15"/>
  <c r="P137" i="15"/>
  <c r="O137" i="15"/>
  <c r="N137" i="15"/>
  <c r="M137" i="15"/>
  <c r="Q136" i="15"/>
  <c r="P136" i="15"/>
  <c r="O136" i="15"/>
  <c r="N136" i="15"/>
  <c r="M136" i="15"/>
  <c r="Q135" i="15"/>
  <c r="P135" i="15"/>
  <c r="O135" i="15"/>
  <c r="N135" i="15"/>
  <c r="M135" i="15"/>
  <c r="Q134" i="15"/>
  <c r="P134" i="15"/>
  <c r="O134" i="15"/>
  <c r="N134" i="15"/>
  <c r="M134" i="15"/>
  <c r="B133" i="15"/>
  <c r="G126" i="15"/>
  <c r="G127" i="15"/>
  <c r="G128" i="15"/>
  <c r="G129" i="15"/>
  <c r="G131" i="15"/>
  <c r="Q131" i="15"/>
  <c r="G120" i="15"/>
  <c r="G121" i="15"/>
  <c r="G122" i="15"/>
  <c r="G124" i="15"/>
  <c r="Q124" i="15"/>
  <c r="Q132" i="15"/>
  <c r="P131" i="15"/>
  <c r="P124" i="15"/>
  <c r="P132" i="15"/>
  <c r="O131" i="15"/>
  <c r="O124" i="15"/>
  <c r="O132" i="15"/>
  <c r="N131" i="15"/>
  <c r="N124" i="15"/>
  <c r="N132" i="15"/>
  <c r="M131" i="15"/>
  <c r="M124" i="15"/>
  <c r="M132" i="15"/>
  <c r="Q129" i="15"/>
  <c r="P129" i="15"/>
  <c r="O129" i="15"/>
  <c r="N129" i="15"/>
  <c r="M129" i="15"/>
  <c r="Q128" i="15"/>
  <c r="P128" i="15"/>
  <c r="O128" i="15"/>
  <c r="N128" i="15"/>
  <c r="M128" i="15"/>
  <c r="Q127" i="15"/>
  <c r="P127" i="15"/>
  <c r="O127" i="15"/>
  <c r="N127" i="15"/>
  <c r="M127" i="15"/>
  <c r="Q126" i="15"/>
  <c r="P126" i="15"/>
  <c r="O126" i="15"/>
  <c r="N126" i="15"/>
  <c r="M126" i="15"/>
  <c r="C125" i="15"/>
  <c r="Q122" i="15"/>
  <c r="P122" i="15"/>
  <c r="O122" i="15"/>
  <c r="N122" i="15"/>
  <c r="M122" i="15"/>
  <c r="Q121" i="15"/>
  <c r="P121" i="15"/>
  <c r="O121" i="15"/>
  <c r="N121" i="15"/>
  <c r="M121" i="15"/>
  <c r="Q120" i="15"/>
  <c r="P120" i="15"/>
  <c r="O120" i="15"/>
  <c r="N120" i="15"/>
  <c r="M120" i="15"/>
  <c r="B119" i="15"/>
  <c r="G110" i="15"/>
  <c r="G111" i="15"/>
  <c r="G112" i="15"/>
  <c r="G113" i="15"/>
  <c r="G114" i="15"/>
  <c r="G115" i="15"/>
  <c r="G117" i="15"/>
  <c r="Q117" i="15"/>
  <c r="G104" i="15"/>
  <c r="G105" i="15"/>
  <c r="G106" i="15"/>
  <c r="G108" i="15"/>
  <c r="Q108" i="15"/>
  <c r="G102" i="15"/>
  <c r="Q102" i="15"/>
  <c r="Q118" i="15"/>
  <c r="P117" i="15"/>
  <c r="P108" i="15"/>
  <c r="P102" i="15"/>
  <c r="P118" i="15"/>
  <c r="O117" i="15"/>
  <c r="O108" i="15"/>
  <c r="O102" i="15"/>
  <c r="O118" i="15"/>
  <c r="N117" i="15"/>
  <c r="N108" i="15"/>
  <c r="N102" i="15"/>
  <c r="N118" i="15"/>
  <c r="M117" i="15"/>
  <c r="M108" i="15"/>
  <c r="M102" i="15"/>
  <c r="M118" i="15"/>
  <c r="Q115" i="15"/>
  <c r="P115" i="15"/>
  <c r="O115" i="15"/>
  <c r="N115" i="15"/>
  <c r="M115" i="15"/>
  <c r="Q114" i="15"/>
  <c r="P114" i="15"/>
  <c r="O114" i="15"/>
  <c r="N114" i="15"/>
  <c r="M114" i="15"/>
  <c r="Q113" i="15"/>
  <c r="P113" i="15"/>
  <c r="O113" i="15"/>
  <c r="N113" i="15"/>
  <c r="M113" i="15"/>
  <c r="Q112" i="15"/>
  <c r="P112" i="15"/>
  <c r="O112" i="15"/>
  <c r="N112" i="15"/>
  <c r="M112" i="15"/>
  <c r="Q111" i="15"/>
  <c r="P111" i="15"/>
  <c r="O111" i="15"/>
  <c r="N111" i="15"/>
  <c r="M111" i="15"/>
  <c r="Q110" i="15"/>
  <c r="P110" i="15"/>
  <c r="O110" i="15"/>
  <c r="N110" i="15"/>
  <c r="M110" i="15"/>
  <c r="Q106" i="15"/>
  <c r="P106" i="15"/>
  <c r="O106" i="15"/>
  <c r="N106" i="15"/>
  <c r="M106" i="15"/>
  <c r="Q105" i="15"/>
  <c r="P105" i="15"/>
  <c r="O105" i="15"/>
  <c r="N105" i="15"/>
  <c r="M105" i="15"/>
  <c r="Q104" i="15"/>
  <c r="P104" i="15"/>
  <c r="O104" i="15"/>
  <c r="N104" i="15"/>
  <c r="M104" i="15"/>
  <c r="G100" i="15"/>
  <c r="Q100" i="15"/>
  <c r="P100" i="15"/>
  <c r="O100" i="15"/>
  <c r="N100" i="15"/>
  <c r="M100" i="15"/>
  <c r="G99" i="15"/>
  <c r="Q99" i="15"/>
  <c r="P99" i="15"/>
  <c r="O99" i="15"/>
  <c r="N99" i="15"/>
  <c r="M99" i="15"/>
  <c r="G89" i="15"/>
  <c r="G90" i="15"/>
  <c r="G91" i="15"/>
  <c r="G92" i="15"/>
  <c r="G93" i="15"/>
  <c r="G94" i="15"/>
  <c r="G96" i="15"/>
  <c r="Q96" i="15"/>
  <c r="G82" i="15"/>
  <c r="G83" i="15"/>
  <c r="G84" i="15"/>
  <c r="G85" i="15"/>
  <c r="G87" i="15"/>
  <c r="Q87" i="15"/>
  <c r="G72" i="15"/>
  <c r="G73" i="15"/>
  <c r="G74" i="15"/>
  <c r="G75" i="15"/>
  <c r="G76" i="15"/>
  <c r="G77" i="15"/>
  <c r="G78" i="15"/>
  <c r="G80" i="15"/>
  <c r="Q80" i="15"/>
  <c r="G66" i="15"/>
  <c r="G67" i="15"/>
  <c r="G68" i="15"/>
  <c r="G70" i="15"/>
  <c r="Q70" i="15"/>
  <c r="Q97" i="15"/>
  <c r="P96" i="15"/>
  <c r="P87" i="15"/>
  <c r="P80" i="15"/>
  <c r="P70" i="15"/>
  <c r="P97" i="15"/>
  <c r="O96" i="15"/>
  <c r="O87" i="15"/>
  <c r="O80" i="15"/>
  <c r="O70" i="15"/>
  <c r="O97" i="15"/>
  <c r="N96" i="15"/>
  <c r="N87" i="15"/>
  <c r="N80" i="15"/>
  <c r="N70" i="15"/>
  <c r="N97" i="15"/>
  <c r="M96" i="15"/>
  <c r="M87" i="15"/>
  <c r="M80" i="15"/>
  <c r="M70" i="15"/>
  <c r="M97" i="15"/>
  <c r="Q94" i="15"/>
  <c r="P94" i="15"/>
  <c r="O94" i="15"/>
  <c r="N94" i="15"/>
  <c r="M94" i="15"/>
  <c r="Q93" i="15"/>
  <c r="P93" i="15"/>
  <c r="O93" i="15"/>
  <c r="N93" i="15"/>
  <c r="M93" i="15"/>
  <c r="Q92" i="15"/>
  <c r="P92" i="15"/>
  <c r="O92" i="15"/>
  <c r="N92" i="15"/>
  <c r="M92" i="15"/>
  <c r="Q91" i="15"/>
  <c r="P91" i="15"/>
  <c r="O91" i="15"/>
  <c r="N91" i="15"/>
  <c r="M91" i="15"/>
  <c r="Q90" i="15"/>
  <c r="P90" i="15"/>
  <c r="O90" i="15"/>
  <c r="N90" i="15"/>
  <c r="M90" i="15"/>
  <c r="Q89" i="15"/>
  <c r="P89" i="15"/>
  <c r="O89" i="15"/>
  <c r="N89" i="15"/>
  <c r="M89" i="15"/>
  <c r="C88" i="15"/>
  <c r="Q85" i="15"/>
  <c r="P85" i="15"/>
  <c r="O85" i="15"/>
  <c r="N85" i="15"/>
  <c r="M85" i="15"/>
  <c r="Q84" i="15"/>
  <c r="P84" i="15"/>
  <c r="O84" i="15"/>
  <c r="N84" i="15"/>
  <c r="M84" i="15"/>
  <c r="Q83" i="15"/>
  <c r="P83" i="15"/>
  <c r="O83" i="15"/>
  <c r="N83" i="15"/>
  <c r="M83" i="15"/>
  <c r="Q82" i="15"/>
  <c r="P82" i="15"/>
  <c r="O82" i="15"/>
  <c r="N82" i="15"/>
  <c r="M82" i="15"/>
  <c r="C81" i="15"/>
  <c r="Q78" i="15"/>
  <c r="P78" i="15"/>
  <c r="O78" i="15"/>
  <c r="N78" i="15"/>
  <c r="M78" i="15"/>
  <c r="Q77" i="15"/>
  <c r="P77" i="15"/>
  <c r="O77" i="15"/>
  <c r="N77" i="15"/>
  <c r="M77" i="15"/>
  <c r="Q76" i="15"/>
  <c r="P76" i="15"/>
  <c r="O76" i="15"/>
  <c r="N76" i="15"/>
  <c r="M76" i="15"/>
  <c r="Q75" i="15"/>
  <c r="P75" i="15"/>
  <c r="O75" i="15"/>
  <c r="N75" i="15"/>
  <c r="M75" i="15"/>
  <c r="Q74" i="15"/>
  <c r="P74" i="15"/>
  <c r="O74" i="15"/>
  <c r="N74" i="15"/>
  <c r="M74" i="15"/>
  <c r="Q73" i="15"/>
  <c r="P73" i="15"/>
  <c r="O73" i="15"/>
  <c r="N73" i="15"/>
  <c r="M73" i="15"/>
  <c r="Q72" i="15"/>
  <c r="P72" i="15"/>
  <c r="O72" i="15"/>
  <c r="N72" i="15"/>
  <c r="M72" i="15"/>
  <c r="C71" i="15"/>
  <c r="Q68" i="15"/>
  <c r="P68" i="15"/>
  <c r="O68" i="15"/>
  <c r="N68" i="15"/>
  <c r="M68" i="15"/>
  <c r="Q67" i="15"/>
  <c r="P67" i="15"/>
  <c r="O67" i="15"/>
  <c r="N67" i="15"/>
  <c r="M67" i="15"/>
  <c r="Q66" i="15"/>
  <c r="P66" i="15"/>
  <c r="O66" i="15"/>
  <c r="N66" i="15"/>
  <c r="M66" i="15"/>
  <c r="C64" i="15"/>
  <c r="B63" i="15"/>
  <c r="G55" i="15"/>
  <c r="G56" i="15"/>
  <c r="G57" i="15"/>
  <c r="G58" i="15"/>
  <c r="G59" i="15"/>
  <c r="G61" i="15"/>
  <c r="Q61" i="15"/>
  <c r="G42" i="15"/>
  <c r="G43" i="15"/>
  <c r="G44" i="15"/>
  <c r="G45" i="15"/>
  <c r="G46" i="15"/>
  <c r="G47" i="15"/>
  <c r="G48" i="15"/>
  <c r="G49" i="15"/>
  <c r="G50" i="15"/>
  <c r="G51" i="15"/>
  <c r="G53" i="15"/>
  <c r="Q53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Q40" i="15"/>
  <c r="Q62" i="15"/>
  <c r="P61" i="15"/>
  <c r="P53" i="15"/>
  <c r="P40" i="15"/>
  <c r="P62" i="15"/>
  <c r="O61" i="15"/>
  <c r="O53" i="15"/>
  <c r="O40" i="15"/>
  <c r="O62" i="15"/>
  <c r="N61" i="15"/>
  <c r="N53" i="15"/>
  <c r="N40" i="15"/>
  <c r="N62" i="15"/>
  <c r="M61" i="15"/>
  <c r="M53" i="15"/>
  <c r="M40" i="15"/>
  <c r="M62" i="15"/>
  <c r="Q59" i="15"/>
  <c r="P59" i="15"/>
  <c r="O59" i="15"/>
  <c r="N59" i="15"/>
  <c r="M59" i="15"/>
  <c r="Q58" i="15"/>
  <c r="P58" i="15"/>
  <c r="O58" i="15"/>
  <c r="N58" i="15"/>
  <c r="M58" i="15"/>
  <c r="Q57" i="15"/>
  <c r="P57" i="15"/>
  <c r="O57" i="15"/>
  <c r="N57" i="15"/>
  <c r="M57" i="15"/>
  <c r="Q56" i="15"/>
  <c r="P56" i="15"/>
  <c r="O56" i="15"/>
  <c r="N56" i="15"/>
  <c r="M56" i="15"/>
  <c r="Q55" i="15"/>
  <c r="P55" i="15"/>
  <c r="O55" i="15"/>
  <c r="N55" i="15"/>
  <c r="M55" i="15"/>
  <c r="C54" i="15"/>
  <c r="Q51" i="15"/>
  <c r="P51" i="15"/>
  <c r="O51" i="15"/>
  <c r="N51" i="15"/>
  <c r="M51" i="15"/>
  <c r="Q50" i="15"/>
  <c r="P50" i="15"/>
  <c r="O50" i="15"/>
  <c r="N50" i="15"/>
  <c r="M50" i="15"/>
  <c r="Q49" i="15"/>
  <c r="P49" i="15"/>
  <c r="O49" i="15"/>
  <c r="N49" i="15"/>
  <c r="M49" i="15"/>
  <c r="Q48" i="15"/>
  <c r="P48" i="15"/>
  <c r="O48" i="15"/>
  <c r="N48" i="15"/>
  <c r="M48" i="15"/>
  <c r="Q47" i="15"/>
  <c r="P47" i="15"/>
  <c r="O47" i="15"/>
  <c r="N47" i="15"/>
  <c r="M47" i="15"/>
  <c r="Q46" i="15"/>
  <c r="P46" i="15"/>
  <c r="O46" i="15"/>
  <c r="N46" i="15"/>
  <c r="M46" i="15"/>
  <c r="Q45" i="15"/>
  <c r="P45" i="15"/>
  <c r="O45" i="15"/>
  <c r="N45" i="15"/>
  <c r="M45" i="15"/>
  <c r="Q44" i="15"/>
  <c r="P44" i="15"/>
  <c r="O44" i="15"/>
  <c r="N44" i="15"/>
  <c r="M44" i="15"/>
  <c r="Q43" i="15"/>
  <c r="P43" i="15"/>
  <c r="O43" i="15"/>
  <c r="N43" i="15"/>
  <c r="M43" i="15"/>
  <c r="Q42" i="15"/>
  <c r="P42" i="15"/>
  <c r="O42" i="15"/>
  <c r="N42" i="15"/>
  <c r="M42" i="15"/>
  <c r="C41" i="15"/>
  <c r="M39" i="15"/>
  <c r="Q38" i="15"/>
  <c r="P38" i="15"/>
  <c r="O38" i="15"/>
  <c r="N38" i="15"/>
  <c r="M38" i="15"/>
  <c r="Q37" i="15"/>
  <c r="P37" i="15"/>
  <c r="O37" i="15"/>
  <c r="N37" i="15"/>
  <c r="M37" i="15"/>
  <c r="Q36" i="15"/>
  <c r="P36" i="15"/>
  <c r="O36" i="15"/>
  <c r="N36" i="15"/>
  <c r="M36" i="15"/>
  <c r="Q35" i="15"/>
  <c r="P35" i="15"/>
  <c r="O35" i="15"/>
  <c r="N35" i="15"/>
  <c r="M35" i="15"/>
  <c r="Q34" i="15"/>
  <c r="P34" i="15"/>
  <c r="O34" i="15"/>
  <c r="N34" i="15"/>
  <c r="M34" i="15"/>
  <c r="Q33" i="15"/>
  <c r="P33" i="15"/>
  <c r="O33" i="15"/>
  <c r="N33" i="15"/>
  <c r="M33" i="15"/>
  <c r="Q32" i="15"/>
  <c r="P32" i="15"/>
  <c r="O32" i="15"/>
  <c r="N32" i="15"/>
  <c r="M32" i="15"/>
  <c r="Q31" i="15"/>
  <c r="P31" i="15"/>
  <c r="O31" i="15"/>
  <c r="N31" i="15"/>
  <c r="M31" i="15"/>
  <c r="Q30" i="15"/>
  <c r="P30" i="15"/>
  <c r="O30" i="15"/>
  <c r="N30" i="15"/>
  <c r="M30" i="15"/>
  <c r="Q29" i="15"/>
  <c r="P29" i="15"/>
  <c r="O29" i="15"/>
  <c r="N29" i="15"/>
  <c r="M29" i="15"/>
  <c r="C27" i="15"/>
  <c r="B26" i="15"/>
  <c r="G20" i="15"/>
  <c r="G21" i="15"/>
  <c r="G22" i="15"/>
  <c r="G23" i="15"/>
  <c r="G24" i="15"/>
  <c r="Q24" i="15"/>
  <c r="G9" i="15"/>
  <c r="G10" i="15"/>
  <c r="G11" i="15"/>
  <c r="G12" i="15"/>
  <c r="G13" i="15"/>
  <c r="G14" i="15"/>
  <c r="G15" i="15"/>
  <c r="G16" i="15"/>
  <c r="G17" i="15"/>
  <c r="G18" i="15"/>
  <c r="Q18" i="15"/>
  <c r="Q25" i="15"/>
  <c r="P24" i="15"/>
  <c r="P18" i="15"/>
  <c r="P25" i="15"/>
  <c r="O24" i="15"/>
  <c r="O18" i="15"/>
  <c r="O25" i="15"/>
  <c r="N24" i="15"/>
  <c r="N18" i="15"/>
  <c r="N25" i="15"/>
  <c r="M24" i="15"/>
  <c r="M18" i="15"/>
  <c r="M25" i="15"/>
  <c r="D24" i="15"/>
  <c r="Q22" i="15"/>
  <c r="P22" i="15"/>
  <c r="O22" i="15"/>
  <c r="N22" i="15"/>
  <c r="M22" i="15"/>
  <c r="Q21" i="15"/>
  <c r="P21" i="15"/>
  <c r="O21" i="15"/>
  <c r="N21" i="15"/>
  <c r="M21" i="15"/>
  <c r="Q20" i="15"/>
  <c r="P20" i="15"/>
  <c r="O20" i="15"/>
  <c r="N20" i="15"/>
  <c r="M20" i="15"/>
  <c r="C19" i="15"/>
  <c r="D18" i="15"/>
  <c r="Q17" i="15"/>
  <c r="P17" i="15"/>
  <c r="O17" i="15"/>
  <c r="N17" i="15"/>
  <c r="M17" i="15"/>
  <c r="Q16" i="15"/>
  <c r="P16" i="15"/>
  <c r="O16" i="15"/>
  <c r="N16" i="15"/>
  <c r="M16" i="15"/>
  <c r="Q15" i="15"/>
  <c r="P15" i="15"/>
  <c r="O15" i="15"/>
  <c r="N15" i="15"/>
  <c r="M15" i="15"/>
  <c r="Q14" i="15"/>
  <c r="P14" i="15"/>
  <c r="O14" i="15"/>
  <c r="N14" i="15"/>
  <c r="M14" i="15"/>
  <c r="Q13" i="15"/>
  <c r="P13" i="15"/>
  <c r="O13" i="15"/>
  <c r="N13" i="15"/>
  <c r="M13" i="15"/>
  <c r="Q12" i="15"/>
  <c r="P12" i="15"/>
  <c r="O12" i="15"/>
  <c r="N12" i="15"/>
  <c r="M12" i="15"/>
  <c r="Q11" i="15"/>
  <c r="P11" i="15"/>
  <c r="O11" i="15"/>
  <c r="N11" i="15"/>
  <c r="M11" i="15"/>
  <c r="Q10" i="15"/>
  <c r="P10" i="15"/>
  <c r="O10" i="15"/>
  <c r="N10" i="15"/>
  <c r="M10" i="15"/>
  <c r="Q9" i="15"/>
  <c r="P9" i="15"/>
  <c r="O9" i="15"/>
  <c r="N9" i="15"/>
  <c r="M9" i="15"/>
  <c r="C8" i="15"/>
  <c r="B7" i="15"/>
  <c r="Q6" i="15"/>
  <c r="P6" i="15"/>
  <c r="O6" i="15"/>
  <c r="N6" i="15"/>
  <c r="M6" i="15"/>
  <c r="G66" i="14"/>
  <c r="G64" i="14"/>
  <c r="G57" i="14"/>
  <c r="Q57" i="14"/>
  <c r="G48" i="14"/>
  <c r="P57" i="14"/>
  <c r="O57" i="14"/>
  <c r="N57" i="14"/>
  <c r="M57" i="14"/>
  <c r="G55" i="14"/>
  <c r="Q55" i="14"/>
  <c r="P55" i="14"/>
  <c r="O55" i="14"/>
  <c r="N55" i="14"/>
  <c r="M55" i="14"/>
  <c r="G54" i="14"/>
  <c r="Q54" i="14"/>
  <c r="P54" i="14"/>
  <c r="O54" i="14"/>
  <c r="N54" i="14"/>
  <c r="M54" i="14"/>
  <c r="G53" i="14"/>
  <c r="Q53" i="14"/>
  <c r="P53" i="14"/>
  <c r="O53" i="14"/>
  <c r="N53" i="14"/>
  <c r="M53" i="14"/>
  <c r="G52" i="14"/>
  <c r="Q52" i="14"/>
  <c r="P52" i="14"/>
  <c r="O52" i="14"/>
  <c r="N52" i="14"/>
  <c r="M52" i="14"/>
  <c r="G51" i="14"/>
  <c r="Q51" i="14"/>
  <c r="P51" i="14"/>
  <c r="O51" i="14"/>
  <c r="N51" i="14"/>
  <c r="M51" i="14"/>
  <c r="G34" i="14"/>
  <c r="G25" i="14"/>
  <c r="G20" i="14"/>
  <c r="Q9" i="14"/>
  <c r="P9" i="14"/>
  <c r="O9" i="14"/>
  <c r="N9" i="14"/>
  <c r="M9" i="14"/>
  <c r="Q6" i="14"/>
  <c r="P6" i="14"/>
  <c r="O6" i="14"/>
  <c r="N6" i="14"/>
  <c r="M6" i="14"/>
  <c r="W9" i="13"/>
  <c r="W10" i="13"/>
  <c r="W11" i="13"/>
  <c r="W14" i="13"/>
  <c r="W15" i="13"/>
  <c r="W21" i="13"/>
  <c r="W22" i="13"/>
  <c r="W24" i="13"/>
  <c r="W47" i="13"/>
  <c r="W48" i="13"/>
  <c r="W79" i="13"/>
  <c r="W83" i="13"/>
  <c r="S9" i="13"/>
  <c r="S10" i="13"/>
  <c r="S11" i="13"/>
  <c r="S14" i="13"/>
  <c r="S15" i="13"/>
  <c r="S21" i="13"/>
  <c r="S22" i="13"/>
  <c r="S24" i="13"/>
  <c r="S47" i="13"/>
  <c r="S48" i="13"/>
  <c r="S79" i="13"/>
  <c r="V83" i="13"/>
  <c r="O9" i="13"/>
  <c r="O14" i="13"/>
  <c r="O15" i="13"/>
  <c r="O21" i="13"/>
  <c r="O22" i="13"/>
  <c r="O24" i="13"/>
  <c r="O47" i="13"/>
  <c r="O48" i="13"/>
  <c r="O79" i="13"/>
  <c r="U83" i="13"/>
  <c r="G9" i="13"/>
  <c r="G14" i="13"/>
  <c r="G15" i="13"/>
  <c r="G21" i="13"/>
  <c r="G22" i="13"/>
  <c r="G24" i="13"/>
  <c r="G47" i="13"/>
  <c r="G48" i="13"/>
  <c r="G79" i="13"/>
  <c r="S83" i="13"/>
  <c r="X7" i="13"/>
  <c r="X8" i="13"/>
  <c r="K9" i="13"/>
  <c r="X9" i="13"/>
  <c r="X10" i="13"/>
  <c r="X11" i="13"/>
  <c r="X12" i="13"/>
  <c r="X13" i="13"/>
  <c r="K14" i="13"/>
  <c r="X14" i="13"/>
  <c r="K15" i="13"/>
  <c r="X15" i="13"/>
  <c r="X16" i="13"/>
  <c r="X17" i="13"/>
  <c r="X18" i="13"/>
  <c r="X19" i="13"/>
  <c r="X20" i="13"/>
  <c r="K21" i="13"/>
  <c r="X21" i="13"/>
  <c r="K22" i="13"/>
  <c r="X22" i="13"/>
  <c r="X23" i="13"/>
  <c r="K24" i="13"/>
  <c r="X24" i="13"/>
  <c r="X29" i="13"/>
  <c r="X30" i="13"/>
  <c r="X31" i="13"/>
  <c r="X32" i="13"/>
  <c r="X37" i="13"/>
  <c r="X38" i="13"/>
  <c r="X39" i="13"/>
  <c r="X40" i="13"/>
  <c r="X41" i="13"/>
  <c r="X42" i="13"/>
  <c r="K47" i="13"/>
  <c r="X47" i="13"/>
  <c r="K48" i="13"/>
  <c r="X48" i="13"/>
  <c r="X79" i="13"/>
  <c r="K79" i="13"/>
  <c r="X62" i="13"/>
  <c r="AJ4" i="13"/>
  <c r="AI4" i="13"/>
  <c r="AH4" i="13"/>
  <c r="AG4" i="13"/>
  <c r="AF4" i="13"/>
  <c r="K16" i="12"/>
  <c r="K29" i="12"/>
  <c r="K49" i="12"/>
  <c r="K59" i="12"/>
  <c r="K60" i="12"/>
  <c r="J16" i="12"/>
  <c r="J29" i="12"/>
  <c r="J49" i="12"/>
  <c r="J59" i="12"/>
  <c r="J60" i="12"/>
  <c r="I16" i="12"/>
  <c r="I29" i="12"/>
  <c r="I49" i="12"/>
  <c r="I59" i="12"/>
  <c r="I60" i="12"/>
  <c r="H16" i="12"/>
  <c r="H29" i="12"/>
  <c r="H49" i="12"/>
  <c r="H59" i="12"/>
  <c r="H60" i="12"/>
  <c r="G16" i="12"/>
  <c r="G29" i="12"/>
  <c r="G49" i="12"/>
  <c r="G59" i="12"/>
  <c r="G60" i="12"/>
  <c r="F51" i="12"/>
  <c r="F52" i="12"/>
  <c r="F53" i="12"/>
  <c r="F54" i="12"/>
  <c r="F55" i="12"/>
  <c r="F56" i="12"/>
  <c r="F37" i="12"/>
  <c r="F46" i="12"/>
  <c r="F44" i="12"/>
  <c r="F43" i="12"/>
  <c r="F42" i="12"/>
  <c r="F41" i="12"/>
  <c r="F40" i="12"/>
  <c r="F39" i="12"/>
  <c r="F38" i="12"/>
  <c r="A37" i="12"/>
  <c r="B36" i="12"/>
  <c r="K35" i="12"/>
  <c r="J35" i="12"/>
  <c r="I35" i="12"/>
  <c r="H35" i="12"/>
  <c r="G35" i="12"/>
  <c r="F31" i="12"/>
  <c r="E32" i="12"/>
  <c r="F32" i="12"/>
  <c r="F33" i="12"/>
  <c r="F34" i="12"/>
  <c r="B31" i="12"/>
  <c r="A31" i="12"/>
  <c r="B30" i="12"/>
  <c r="F18" i="12"/>
  <c r="F19" i="12"/>
  <c r="F20" i="12"/>
  <c r="F21" i="12"/>
  <c r="F22" i="12"/>
  <c r="F23" i="12"/>
  <c r="F24" i="12"/>
  <c r="F28" i="12"/>
  <c r="A18" i="12"/>
  <c r="F6" i="12"/>
  <c r="E7" i="12"/>
  <c r="F7" i="12"/>
  <c r="F8" i="12"/>
  <c r="F9" i="12"/>
  <c r="F10" i="12"/>
  <c r="F11" i="12"/>
  <c r="F12" i="12"/>
  <c r="F13" i="12"/>
  <c r="F14" i="12"/>
  <c r="F15" i="12"/>
  <c r="A6" i="12"/>
  <c r="B5" i="12"/>
  <c r="M31" i="10"/>
  <c r="N31" i="10"/>
  <c r="O31" i="10"/>
  <c r="P31" i="10"/>
  <c r="F3" i="10"/>
  <c r="L3" i="10"/>
  <c r="G3" i="10"/>
  <c r="M3" i="10"/>
  <c r="H3" i="10"/>
  <c r="N3" i="10"/>
  <c r="I3" i="10"/>
  <c r="P3" i="10"/>
  <c r="O3" i="10"/>
</calcChain>
</file>

<file path=xl/comments1.xml><?xml version="1.0" encoding="utf-8"?>
<comments xmlns="http://schemas.openxmlformats.org/spreadsheetml/2006/main">
  <authors>
    <author>E N Sambo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E N Sambo:</t>
        </r>
        <r>
          <rPr>
            <sz val="9"/>
            <color indexed="81"/>
            <rFont val="Tahoma"/>
            <family val="2"/>
          </rPr>
          <t xml:space="preserve">
Please type the title of the activity here
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E N Sambo:</t>
        </r>
        <r>
          <rPr>
            <sz val="9"/>
            <color indexed="81"/>
            <rFont val="Tahoma"/>
            <family val="2"/>
          </rPr>
          <t xml:space="preserve">
Please type the title of the activity here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E N Sambo:</t>
        </r>
        <r>
          <rPr>
            <sz val="9"/>
            <color indexed="81"/>
            <rFont val="Tahoma"/>
            <family val="2"/>
          </rPr>
          <t xml:space="preserve">
Please type the title of the activity here
</t>
        </r>
      </text>
    </comment>
  </commentList>
</comments>
</file>

<file path=xl/sharedStrings.xml><?xml version="1.0" encoding="utf-8"?>
<sst xmlns="http://schemas.openxmlformats.org/spreadsheetml/2006/main" count="751" uniqueCount="533">
  <si>
    <t>Strategy</t>
  </si>
  <si>
    <t>Annual Targets</t>
  </si>
  <si>
    <t>Responsibilty</t>
  </si>
  <si>
    <t>Primary</t>
  </si>
  <si>
    <t>Secondary</t>
  </si>
  <si>
    <t>Enhance the implementation of the national rural and urban water supply and sanitation programmes</t>
  </si>
  <si>
    <t>Constructing and rehabilitating water sources</t>
  </si>
  <si>
    <t>Constructing and rehabilitating of sanitation infrastructure</t>
  </si>
  <si>
    <t>Enhance Communication and advocacy for improved sanitation and hygiene</t>
  </si>
  <si>
    <t>Integrate Food and Nutrition messages in hygiene, sanitation and safe water programmes targeted at Households, schools  and other public places</t>
  </si>
  <si>
    <t>TOTAL SECTOR COST</t>
  </si>
  <si>
    <t>Promoting water treatment and safe storage at household level</t>
  </si>
  <si>
    <t>Promoting improved hygiene practices (including personal, environmental</t>
  </si>
  <si>
    <t>Hold mass sensitization campaigns</t>
  </si>
  <si>
    <t>Produce IEC Materials</t>
  </si>
  <si>
    <t>Produce and air radio programmes</t>
  </si>
  <si>
    <t>Produce and air TV Programmes</t>
  </si>
  <si>
    <t>Produce Policy briefs</t>
  </si>
  <si>
    <t>Produce updates on water supply and sanitation</t>
  </si>
  <si>
    <t>Hold sensitization meetings with parents and communities</t>
  </si>
  <si>
    <t>Produce Drama shows</t>
  </si>
  <si>
    <t>Produce and display posters</t>
  </si>
  <si>
    <t>Cost Implication</t>
  </si>
  <si>
    <t>Training of local authorities (as in decentralization approach)
and communities in effective planning, implementation and
monitoring of programmes for WSS service delivery</t>
  </si>
  <si>
    <t>Interventions</t>
  </si>
  <si>
    <t>Promoting hand washing with soap/ash</t>
  </si>
  <si>
    <t>% HHs adhering to correct hand washing technics.
% HHs with correct hand washing utensils</t>
  </si>
  <si>
    <t># campaigns on food, nutrition and water and sanitation
held</t>
  </si>
  <si>
    <t># IEC Materials produced annually</t>
  </si>
  <si>
    <t>Output Indicators</t>
  </si>
  <si>
    <t>UNICEF/DONORS</t>
  </si>
  <si>
    <t># sanitation infrastructure rehabilitated</t>
  </si>
  <si>
    <t>Explanatory notes</t>
  </si>
  <si>
    <t xml:space="preserve"># training materials developed
Type of training materials developed
</t>
  </si>
  <si>
    <t># local authorities staff trained</t>
  </si>
  <si>
    <t>Link to above</t>
  </si>
  <si>
    <t xml:space="preserve"> # policy makers attending advocacy meetings                                           </t>
  </si>
  <si>
    <t># updates produced annually (WASHIMS)</t>
  </si>
  <si>
    <t>RUWASA/LGAs/NGOs</t>
  </si>
  <si>
    <t>Development and production of posters at a cost estimate of 4,000/set</t>
  </si>
  <si>
    <t>N12,000 was estimated to be spent for the production of a policy brief</t>
  </si>
  <si>
    <t>Implementation of water safety plan</t>
  </si>
  <si>
    <t># of communities implementing water safety plan</t>
  </si>
  <si>
    <t>Conduct WASHCOMM formation, training and CLTS triggering in communities of CMAM centers and OTP sites</t>
  </si>
  <si>
    <t>YOBE</t>
  </si>
  <si>
    <t xml:space="preserve"># water sources (Solar Powered Boreholess) constructed
</t>
  </si>
  <si>
    <t>UNICEF/AfDB/DONORS</t>
  </si>
  <si>
    <t># water sources rehabilitated (MBHs)</t>
  </si>
  <si>
    <t xml:space="preserve"># sanitation infrastructure constructed 
</t>
  </si>
  <si>
    <t>A block of 3 compartment is to be constructed at estimated cost of N1,200,000</t>
  </si>
  <si>
    <t>A block of 3 compartment is to be rehabilitated at estimated cost of N380,000</t>
  </si>
  <si>
    <t># Conduct CLTS (concept,approaches &amp; strategies) training to the staff of CMAM centers and OTP sites</t>
  </si>
  <si>
    <t>Using N30,000 for the cost of one set of posters.</t>
  </si>
  <si>
    <t>Sensitization meeting with policy makers</t>
  </si>
  <si>
    <t>Each meeting is costed at 50,000 per participants</t>
  </si>
  <si>
    <t># HHs treating and storing water safely</t>
  </si>
  <si>
    <t># HHs adapting improved hygiene practices</t>
  </si>
  <si>
    <t>Each Solar Borehole is to be rehabilitated at estimated cost of N2,600,000</t>
  </si>
  <si>
    <t xml:space="preserve">N5.000 was estimated for data bundle every month for 17 intervened LGAs using WASHIMS </t>
  </si>
  <si>
    <t>STATE   COSTING OF WATER AND SANITATION SECTOR NUTRITION STRATEGY FIVE YEAR ROLLING WORKPLAN - 2017 TO 2021</t>
  </si>
  <si>
    <t>Conduct EHC formation and training In primary schools of the CMAM centers, OTP sites and MHMP in communities and schools</t>
  </si>
  <si>
    <t xml:space="preserve">Provision of Dignity and hygiene kits to Schools, Health centres and communities. </t>
  </si>
  <si>
    <t>#meetings held with policy makers and other stakeholders</t>
  </si>
  <si>
    <t>Awareness created among stakeholders</t>
  </si>
  <si>
    <t>Hold meetings with policy makers from health, local government, environment and education</t>
  </si>
  <si>
    <t>CLTS hands on deck training to be conducted twice every year at an estimated cost of 6,493,500 per training targeting to train 118 personnels from state and the 17 LGAs.</t>
  </si>
  <si>
    <t xml:space="preserve">WASHCOMM formation, training and CLTS triggering was estimated at a cost of N36,000 per community </t>
  </si>
  <si>
    <t>Procurement and distribution of dignity and hygiene kits to schools and communities was estimated at a cost of 6,500 per person</t>
  </si>
  <si>
    <t xml:space="preserve">EHC formation and training was estimated at a cost of N36,000 per school </t>
  </si>
  <si>
    <t xml:space="preserve">Implementation of water safety plan was estimated at a cost of N36,000 per community </t>
  </si>
  <si>
    <t>5 participants from the 17 LGAs of the state to be trained every quarter at N59,171/participants</t>
  </si>
  <si>
    <t>Implimentation of water safety plan was estimated at a cost of 36,000 per community</t>
  </si>
  <si>
    <t>Each house hold was estimated at a cost of N3000 for the implementation of WSP</t>
  </si>
  <si>
    <t>A cost for radio programme airing per second is N5,770 multiflied by 60 second per month for 12 months yearly</t>
  </si>
  <si>
    <t>A cost for TV programme airing per second is N11,000 multiflied by 60 second per month for 12 months yearly</t>
  </si>
  <si>
    <t>Mass awareness campaign on the 5 domains of hygiene to be carried out in 3 senetorial districts of the state at the cost of 1,750,000 per campaign tour.</t>
  </si>
  <si>
    <t xml:space="preserve">#statkeholders sensitze and facilitated to support programme implementation </t>
  </si>
  <si>
    <t>Each advocacy meeting is estimated to cost 3,251,000.00 per quarter</t>
  </si>
  <si>
    <t>Hold advocacy meetings with stakeholders</t>
  </si>
  <si>
    <t>Refreshment during meetngs was estimated at N15,000 per person</t>
  </si>
  <si>
    <t>N30,000 was estimated to be spent per meeting per person</t>
  </si>
  <si>
    <t># activities carried out on awareness creation</t>
  </si>
  <si>
    <t>N600,000 is estimated for drama production and show per quarter</t>
  </si>
  <si>
    <t># awareness creation messages delivered quarterly</t>
  </si>
  <si>
    <t xml:space="preserve">N5,100,000 was estimated to be spent for the production and display of posters and bill boards in the 17 LGAs </t>
  </si>
  <si>
    <t xml:space="preserve">Sensitization meeting with parents and community leaders was estimated at a cost of N36,000 per community </t>
  </si>
  <si>
    <t>Public awareness to ensure proper disposal human feaces and ensure safe and hygienic environment</t>
  </si>
  <si>
    <t>Advocacy for awareness creation to increased support on the linkage of food and nutrition to sanitation and safe water supply among policy makers</t>
  </si>
  <si>
    <t>Each Solar powered borehole is to be constructed at estimated cost of N8,957,936</t>
  </si>
  <si>
    <t>INTERVENTION</t>
  </si>
  <si>
    <t>Details</t>
  </si>
  <si>
    <t>Unit Cost</t>
  </si>
  <si>
    <t>Occurrence Per Year</t>
  </si>
  <si>
    <t>Cost</t>
  </si>
  <si>
    <t>Explanatory Notes</t>
  </si>
  <si>
    <t>Activity 1</t>
  </si>
  <si>
    <t>Advocacy and sensitization Visits to LGA Traditional Rulers, Religious leaders and Community leaders</t>
  </si>
  <si>
    <t>Fueling of 1No. Vehicle for visit to 17 LGAs (at least two (2) communities in each LGA</t>
  </si>
  <si>
    <t>DSA @ N15,000 for 8 persons for 17 days</t>
  </si>
  <si>
    <t>Airing on Radio and Television Station</t>
  </si>
  <si>
    <t>Sub Total</t>
  </si>
  <si>
    <t>Activity 2</t>
  </si>
  <si>
    <t>Complementary Feeding Programme</t>
  </si>
  <si>
    <t xml:space="preserve">Guidance and Counciling of  Young Mothers on CIYCF, Enlightenment Campaings on appropraite dietary intake </t>
  </si>
  <si>
    <t>Fueling of 1No. Vehicle for visit to 17 LGAs</t>
  </si>
  <si>
    <t>DSA @ N5,000 for  51 Counsellers for  2days</t>
  </si>
  <si>
    <t>Advocacy kits @ N2000/kit for 17 LGAs</t>
  </si>
  <si>
    <t>DSA for 3 Officers of the Ministry @ N10,000 for 1 nights for each of the 17 LGAs</t>
  </si>
  <si>
    <t>Local Transport of Counsellors</t>
  </si>
  <si>
    <t>Stationaries for  34 persons</t>
  </si>
  <si>
    <t>Activity 3</t>
  </si>
  <si>
    <t>Activity 4</t>
  </si>
  <si>
    <t>1. Identify 17,800 women on different trade,from 178 wards of the 17 LGAs 100@ ward  Train and empower  them with seed capital and working tools (3,560 women annually)</t>
  </si>
  <si>
    <t xml:space="preserve">DSA @ N15,000 for 4 Trainer for 14 days </t>
  </si>
  <si>
    <t>Local Transport for Trainers</t>
  </si>
  <si>
    <t>Stationaries for  3560 Trainees</t>
  </si>
  <si>
    <t>Tea break (1 time) for 3565 pers</t>
  </si>
  <si>
    <t>Group lunch  for 3565persons</t>
  </si>
  <si>
    <t>Local Transport for Trainees</t>
  </si>
  <si>
    <t>Fueling of 1No. Vehicle for visit to 17 LGAs by Ministry Officials</t>
  </si>
  <si>
    <t xml:space="preserve">DSA @ N15,000 for 4 Supervisors for 34 days </t>
  </si>
  <si>
    <t>Provision of Seeds Capital  for each Trainee with (Sewing Machine, Knitting Machine, Soap/Powder making tools and Food Processing Tools)</t>
  </si>
  <si>
    <t>1200 No.s of Sewing Machine @ N40,000</t>
  </si>
  <si>
    <t>500 N0s. 0f Knitting Machine @ N30,00</t>
  </si>
  <si>
    <t>1,000 Nos. of Soap/Powder Making @ N 50,000</t>
  </si>
  <si>
    <t>860 Nos. Food Processing Tools @ N30,000</t>
  </si>
  <si>
    <t>TOTAL</t>
  </si>
  <si>
    <t>STATE HEALTH SECTOR COMPONENT COSTING OF NUTRITION STRATEGY FIVE YEAR ROLLING WORKPLAN - (2017 TO 2021)</t>
  </si>
  <si>
    <t>Exchange Rate</t>
  </si>
  <si>
    <t>USD</t>
  </si>
  <si>
    <t>NAIRA</t>
  </si>
  <si>
    <t>S/N</t>
  </si>
  <si>
    <t>Intervention</t>
  </si>
  <si>
    <t>Description</t>
  </si>
  <si>
    <t>Indicator</t>
  </si>
  <si>
    <t>Target</t>
  </si>
  <si>
    <t>Unit</t>
  </si>
  <si>
    <t>Total</t>
  </si>
  <si>
    <t>indicator</t>
  </si>
  <si>
    <t>Delivery</t>
  </si>
  <si>
    <t>Population</t>
  </si>
  <si>
    <t>Platform</t>
  </si>
  <si>
    <t>1. Interventions focusing on Maternal Nutrition</t>
  </si>
  <si>
    <t>Iron, folic acid supplementation for pregnant women</t>
  </si>
  <si>
    <t>Increse the % of pregnant women receiving iron and folic acid supplementation from 57.80% to 90% by 2021</t>
  </si>
  <si>
    <t>Health Facilities</t>
  </si>
  <si>
    <t xml:space="preserve"> Promote maternal nutrition </t>
  </si>
  <si>
    <t>promotion of maternal Nutrition through dietary counseling, during pregnancy and lactation through the use of mass media</t>
  </si>
  <si>
    <t>Increase maternal Nutrition by 50% in the year 2021</t>
  </si>
  <si>
    <t>production and distritbution of IEC Materials</t>
  </si>
  <si>
    <t>VitaminA Supplementation for lactating mothers</t>
  </si>
  <si>
    <t>procurement and distribution of  Vitamin A   for Lactating mothers during campaigns and Routine PNC in 17 LGAs</t>
  </si>
  <si>
    <t>Dietry counselling during pregnancy and lactation</t>
  </si>
  <si>
    <t>Capacity Building</t>
  </si>
  <si>
    <t>Monitoring &amp; Evaluation</t>
  </si>
  <si>
    <t>Total: Interventions focusing on Maternal Nutrition</t>
  </si>
  <si>
    <t>2. Interventions focusing on Infant and Young Child Feeding (IYCF)</t>
  </si>
  <si>
    <t>Breastfeeding promotion and support, taking into account policies and recommendations of HIV and infant feeding</t>
  </si>
  <si>
    <t>Promote Early initiation of breastfeeding within 30 minutes of delivery</t>
  </si>
  <si>
    <t>EBF for six months and continuous breastfeeding until two years of age and 12 months for HIV-exposed infants</t>
  </si>
  <si>
    <t xml:space="preserve">Reactivation of the existing BFI designated Health facilities and scaling up of BFI health facilities from 6 to 12 secondary health Facilities </t>
  </si>
  <si>
    <t>Promote and supprt Early initiation and EBF in the state</t>
  </si>
  <si>
    <t xml:space="preserve">Increase number of  designated BFI health facilities from 6 to 12 </t>
  </si>
  <si>
    <t>Growth Monitoring and promotion</t>
  </si>
  <si>
    <t>procure and distribute anthropometric equipment to 18 primary health Facilities (3 per zone)</t>
  </si>
  <si>
    <t>number of anthropometric materials procured and distributed to health facilities in the state</t>
  </si>
  <si>
    <t>capacity Building</t>
  </si>
  <si>
    <t>Total: Interventions focusing on Infant and Young Child Feeding</t>
  </si>
  <si>
    <t>3. Interventions focusing on Management of SAM</t>
  </si>
  <si>
    <t>Prevention and management of moderate undernutrtion in children 6-59 months of age</t>
  </si>
  <si>
    <t>identification of circumstances in which food supplementation is needed through mass nutritional status screening of children (6-59 months)</t>
  </si>
  <si>
    <t>provision of adequate complementary food for children with MAM</t>
  </si>
  <si>
    <t>Treatment of severe acute malnutrition (SAM)</t>
  </si>
  <si>
    <t>identification of SAM and subsequent treatment (CMAM)</t>
  </si>
  <si>
    <t>training of health workers, community volunteers and community leaders</t>
  </si>
  <si>
    <t>provision of CMAM data tools</t>
  </si>
  <si>
    <t>ISS</t>
  </si>
  <si>
    <t>Total: Interventions focusing on Management of SAM</t>
  </si>
  <si>
    <t>4. Interventions focusing on Micronutrient Deficiency Control</t>
  </si>
  <si>
    <t>Vitamin A supplementation</t>
  </si>
  <si>
    <t xml:space="preserve">Routine and Bi-annual doses for children </t>
  </si>
  <si>
    <t>Multiple Micronutrient Powders</t>
  </si>
  <si>
    <t xml:space="preserve">procurement and distribution of Micronutrient powders </t>
  </si>
  <si>
    <t>De-worming</t>
  </si>
  <si>
    <t>procurement and distribution of de-worming tablets two rounds per year</t>
  </si>
  <si>
    <t>Zinc /Low ORS Supplementation</t>
  </si>
  <si>
    <t>procurement and distribution of  Zinc and ORS for Diarrhoea management</t>
  </si>
  <si>
    <t>training and retraining of health workers, community volunteers and community leaders on MNDC</t>
  </si>
  <si>
    <t>provision of daat tools</t>
  </si>
  <si>
    <t>Total: Interventions focusing on Micronutrient Deficiency Control</t>
  </si>
  <si>
    <t>5. Interventions focusing on Child welfare Clinic</t>
  </si>
  <si>
    <t>1. screening of under 5 for malnutrion</t>
  </si>
  <si>
    <t xml:space="preserve">provision MUAC tapes, to detect malnutrition in &lt;5 </t>
  </si>
  <si>
    <t>2. establishment of nutrition corner in 12 General Hospitals and 34 PHC Centers across the state</t>
  </si>
  <si>
    <t xml:space="preserve">provision of basic tools required for the management of malnourished child in the corner, including food demonstration </t>
  </si>
  <si>
    <t>6. Interventions focusing on DRNCD</t>
  </si>
  <si>
    <t>Awareness of DRNCD</t>
  </si>
  <si>
    <t xml:space="preserve">radio jingles </t>
  </si>
  <si>
    <t>Radio Discussions</t>
  </si>
  <si>
    <t>support the establishment of community based complementary feeding centers</t>
  </si>
  <si>
    <t xml:space="preserve">provision of Health education at ANC </t>
  </si>
  <si>
    <t>Health Facilities/Community</t>
  </si>
  <si>
    <t>provision of Nutrition Data Tools</t>
  </si>
  <si>
    <t>Mid-term and Endline Evaluation</t>
  </si>
  <si>
    <t xml:space="preserve">ISS, </t>
  </si>
  <si>
    <t>Total: Interventions focusing on DRNCD</t>
  </si>
  <si>
    <t>Nutrition in Emmergemcies:</t>
  </si>
  <si>
    <t xml:space="preserve">        a.</t>
  </si>
  <si>
    <t>MATERNAL NUTRITION</t>
  </si>
  <si>
    <t>1. Procure and distribute essential nutrition commodities Vitamin A, micronutrients and iron folate to 317 health facilities</t>
  </si>
  <si>
    <t>2. establish Nutrition corner for food demonstration  for nutrition education  and dietary diversification in 317 HFs</t>
  </si>
  <si>
    <t>b.</t>
  </si>
  <si>
    <t>INFANT AND YOUNG CHILD FEEDING</t>
  </si>
  <si>
    <t>1. Rollout of IYCF Program in 147 HFs in the state</t>
  </si>
  <si>
    <t xml:space="preserve">2. production of IEC Materials for Nutrition </t>
  </si>
  <si>
    <t>3. Training of  Community Volunteers On IYCF Communty and facility IYCF (Three  per HF)  HWs</t>
  </si>
  <si>
    <t>4. Training of Health workers On IYCF Communty and facility IYCF (Three  per HF) 2145 HWs</t>
  </si>
  <si>
    <t>5. Formation and training 534 mother support groups on IYCF ( one support group per ward) in 17 LGAs</t>
  </si>
  <si>
    <t xml:space="preserve">6. Train at least 3 community volunteers linked to functional health facilities on community IYCF </t>
  </si>
  <si>
    <t>TREATMENT OF SAM</t>
  </si>
  <si>
    <t xml:space="preserve">1. Procurement and distribution essential of  nutrition equipments (weighing scales,MUAC Tape,Heightometer,child cards,Registers,Food demonstration equipment to 317 Health facilities </t>
  </si>
  <si>
    <t xml:space="preserve">2. Seting  up of  15 OTP in 3  remaining LGAs </t>
  </si>
  <si>
    <t>Set-up 8 SCs across 4 LGAs where there are none</t>
  </si>
  <si>
    <t xml:space="preserve">3. Procurement  and  distrubution of RUTF,F100,F75  to  all 70 OTP sites and  14 SCs in the state </t>
  </si>
  <si>
    <t xml:space="preserve"> 5 days Training/refresher training of  90 Health workers on Community management of acute malnutrition </t>
  </si>
  <si>
    <t xml:space="preserve">5. 2 days training  of 375 community volunteers on CMAM program (Screening, referral, defaulter tracing, home visits)  in the communites  </t>
  </si>
  <si>
    <t>6. Governance Strengthening</t>
  </si>
  <si>
    <t>Link to Governance Costing</t>
  </si>
  <si>
    <t>Nutrition Information System</t>
  </si>
  <si>
    <t>Equipping SCFN Office(computer,scanner,projector,printer 18 seater bus), Quaterly Review meetings, Conduct of food and nutrition survey</t>
  </si>
  <si>
    <t>SECTOR</t>
  </si>
  <si>
    <t>AGRICULTURE</t>
  </si>
  <si>
    <t>ACTIVITIES</t>
  </si>
  <si>
    <t>Annual Frequencies (# of Occurrence)</t>
  </si>
  <si>
    <t>Annual Cost Implication</t>
  </si>
  <si>
    <t>Components</t>
  </si>
  <si>
    <t>Qty</t>
  </si>
  <si>
    <t>Beneficiary</t>
  </si>
  <si>
    <t>1.1.1</t>
  </si>
  <si>
    <r>
      <rPr>
        <b/>
        <sz val="11"/>
        <color theme="1"/>
        <rFont val="Calibri"/>
        <family val="2"/>
        <scheme val="minor"/>
      </rPr>
      <t>Improved crop variety</t>
    </r>
    <r>
      <rPr>
        <sz val="11"/>
        <color theme="1"/>
        <rFont val="Calibri"/>
        <family val="2"/>
        <scheme val="minor"/>
      </rPr>
      <t xml:space="preserve"> </t>
    </r>
  </si>
  <si>
    <t>1.1.2</t>
  </si>
  <si>
    <t>Seeds 5,000,000 Kg = 50,000kg bags (100kg)</t>
  </si>
  <si>
    <t>1.1.3</t>
  </si>
  <si>
    <t>Herbicide (450,000 Litres)</t>
  </si>
  <si>
    <t>1.1.4</t>
  </si>
  <si>
    <t>Fertilizer (120,000 metric tones) = 2,200,000 bags of 50kg</t>
  </si>
  <si>
    <t>1.1.5</t>
  </si>
  <si>
    <t>Pesticides (100,000 litres)</t>
  </si>
  <si>
    <t>1.1.6</t>
  </si>
  <si>
    <t>Seed treatment chemicals of Fanasan-d (1, 500,000 sachet )</t>
  </si>
  <si>
    <t>1.1.7</t>
  </si>
  <si>
    <t>Insecticide (500,000 Litres)</t>
  </si>
  <si>
    <t>1.1.8</t>
  </si>
  <si>
    <t>purchase 100 tractors with complete set impliment</t>
  </si>
  <si>
    <t xml:space="preserve">  </t>
  </si>
  <si>
    <t>1.1.9</t>
  </si>
  <si>
    <t>purchase 1500 set of Os-cart impliment</t>
  </si>
  <si>
    <t>1.1.10</t>
  </si>
  <si>
    <t>purchase 1000 combine harvseter</t>
  </si>
  <si>
    <t>purchase 1200 combine treasers</t>
  </si>
  <si>
    <t>1.2.1</t>
  </si>
  <si>
    <t>Establishment of model orchard  90 (200 trees capacity) orchart with water pump inclusive</t>
  </si>
  <si>
    <t>900 (women)</t>
  </si>
  <si>
    <t>1.2.2</t>
  </si>
  <si>
    <t>Establishment of 1000 hactre capacity Vegetables home garden with water pump inclusive (900 garden)</t>
  </si>
  <si>
    <t>1,800 (women)</t>
  </si>
  <si>
    <t xml:space="preserve">TOTAL </t>
  </si>
  <si>
    <t>1.3.1</t>
  </si>
  <si>
    <t>Livestock (Small Ruminant)</t>
  </si>
  <si>
    <t>1.3.2</t>
  </si>
  <si>
    <t>5 goat to each beneficiary</t>
  </si>
  <si>
    <t>N15,000</t>
  </si>
  <si>
    <t>5,525 (women)</t>
  </si>
  <si>
    <t>474.725,000</t>
  </si>
  <si>
    <t>1.3.3</t>
  </si>
  <si>
    <t>1.3.4</t>
  </si>
  <si>
    <t>1.3.5</t>
  </si>
  <si>
    <r>
      <rPr>
        <b/>
        <sz val="11"/>
        <color theme="1"/>
        <rFont val="Calibri"/>
        <family val="2"/>
        <scheme val="minor"/>
      </rPr>
      <t>Fishery</t>
    </r>
    <r>
      <rPr>
        <sz val="11"/>
        <color theme="1"/>
        <rFont val="Calibri"/>
        <family val="2"/>
        <scheme val="minor"/>
      </rPr>
      <t xml:space="preserve"> </t>
    </r>
  </si>
  <si>
    <t>1.3.6</t>
  </si>
  <si>
    <t>Consruction of 3,000 fingerlings capacity fish ponds, feeds inclusive</t>
  </si>
  <si>
    <t>2,000 (Women)</t>
  </si>
  <si>
    <t>2.1.1</t>
  </si>
  <si>
    <t>Deep Litter Poultry (1,000 Day old chicks capacity, feeds, vaccine &amp; housing inclusive )</t>
  </si>
  <si>
    <t>1,700 (Women)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</si>
  <si>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</si>
  <si>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</si>
  <si>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</si>
  <si>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</si>
  <si>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</si>
  <si>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</si>
  <si>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</si>
  <si>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</si>
  <si>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</si>
  <si>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Extension service delivery.</t>
  </si>
  <si>
    <t>2.2.1</t>
  </si>
  <si>
    <t>Number of extension workers employ</t>
  </si>
  <si>
    <t>2.2.2</t>
  </si>
  <si>
    <t>Training/Incentive (MTRM,FNT,ZTRM,ZTCM etc</t>
  </si>
  <si>
    <t>2.2.3</t>
  </si>
  <si>
    <t>M&amp;E</t>
  </si>
  <si>
    <t>2.2.4</t>
  </si>
  <si>
    <t>Media</t>
  </si>
  <si>
    <t>2.2.5</t>
  </si>
  <si>
    <t>2.2.6</t>
  </si>
  <si>
    <t>2.2.7</t>
  </si>
  <si>
    <t>2.2.8</t>
  </si>
  <si>
    <t>2.2.9</t>
  </si>
  <si>
    <t>2.2.10</t>
  </si>
  <si>
    <t>Linkage with reseach institutes</t>
  </si>
  <si>
    <t>2.3.1</t>
  </si>
  <si>
    <t xml:space="preserve">Number of training
</t>
  </si>
  <si>
    <t>2.3.2</t>
  </si>
  <si>
    <t>Number of cottage industries established</t>
  </si>
  <si>
    <t>2.3.3</t>
  </si>
  <si>
    <t xml:space="preserve">Vegetable fruits preservation discovered </t>
  </si>
  <si>
    <t>2.3.4</t>
  </si>
  <si>
    <t>Number of people trained</t>
  </si>
  <si>
    <t>2.3.5</t>
  </si>
  <si>
    <t>Number of training</t>
  </si>
  <si>
    <t>2.3.10</t>
  </si>
  <si>
    <t xml:space="preserve">Environmental protection and Social Management plan </t>
  </si>
  <si>
    <t xml:space="preserve">Kerosine Stove </t>
  </si>
  <si>
    <t>102, 000 HH</t>
  </si>
  <si>
    <t>Gass Cylinder (8 kg cylinder)</t>
  </si>
  <si>
    <t>18,,700 HH</t>
  </si>
  <si>
    <t>EDUCATION</t>
  </si>
  <si>
    <t>STRATEGY</t>
  </si>
  <si>
    <t>2 unit of laptop computers,</t>
  </si>
  <si>
    <t>2 set of semi executive tables and chairs</t>
  </si>
  <si>
    <t>4 pieces of visitors chair</t>
  </si>
  <si>
    <t xml:space="preserve">1 Printer </t>
  </si>
  <si>
    <t>1 Photocopier</t>
  </si>
  <si>
    <t>1 scanner</t>
  </si>
  <si>
    <t>1 Digital camara</t>
  </si>
  <si>
    <t>1 Projector</t>
  </si>
  <si>
    <t>1No. Toyota Hilux Vehicle</t>
  </si>
  <si>
    <t>DSA for 50 people for 3 nights</t>
  </si>
  <si>
    <t>Transportation for 50 person</t>
  </si>
  <si>
    <t>Stationaries for 50 persons</t>
  </si>
  <si>
    <t>DSA for  2 Resource Persons</t>
  </si>
  <si>
    <t>Transport for 2 ERP</t>
  </si>
  <si>
    <t>Honourarium for 2 ER P</t>
  </si>
  <si>
    <t>Group lunch  for 55 persons</t>
  </si>
  <si>
    <t>Tea break (2 times) for 55 pers</t>
  </si>
  <si>
    <t>Hall hire for 1 day</t>
  </si>
  <si>
    <t>Secretariat Allowance</t>
  </si>
  <si>
    <t>Production of draft  policy (100 copies)</t>
  </si>
  <si>
    <t>DSA for 34 LGA Committee Members</t>
  </si>
  <si>
    <t>Transportation for 34 person</t>
  </si>
  <si>
    <t>Stationaries for 34 persons</t>
  </si>
  <si>
    <t>Facilitation for  1 person</t>
  </si>
  <si>
    <t>Group lunch  for 40 persons</t>
  </si>
  <si>
    <t>Tea break (2 times) for 40 pers</t>
  </si>
  <si>
    <t>Production of draft  policy (200 copies)</t>
  </si>
  <si>
    <t>Memo to Executive Council</t>
  </si>
  <si>
    <t>Production of Final draft  policy  (25 copies)</t>
  </si>
  <si>
    <t xml:space="preserve">Printing of 6,000 copies Final version of the policy.   </t>
  </si>
  <si>
    <t>Dissemination;1. Launching -  Programme of Event, Banners, Drinks, Hiring of Hall, Radio Jingles at  YBC &amp; YTV, NTA (3 days), Media and publicity.</t>
  </si>
  <si>
    <t>3.1.1.</t>
  </si>
  <si>
    <t>3.1.2</t>
  </si>
  <si>
    <t>DSA @ N15,000 for 10 persons for 5 days</t>
  </si>
  <si>
    <t>3.1.3.</t>
  </si>
  <si>
    <t>Stationeries for 10 @ N250</t>
  </si>
  <si>
    <t>3.2.1</t>
  </si>
  <si>
    <t>DSA for 5 persons @ N15,000 for 1 nights for each of the 17 LGAs</t>
  </si>
  <si>
    <t>3.2.2</t>
  </si>
  <si>
    <t>Local Transport of LGFNC members (participants)</t>
  </si>
  <si>
    <t>3.2.3</t>
  </si>
  <si>
    <t>Stationaries for  178 persons</t>
  </si>
  <si>
    <t>3.2.4</t>
  </si>
  <si>
    <t>Fueling of vehicle</t>
  </si>
  <si>
    <t>3.2.5</t>
  </si>
  <si>
    <t>Facilitation Allowance for 5 person</t>
  </si>
  <si>
    <t>3.2.6</t>
  </si>
  <si>
    <t>Group lunch  for 185 persons @ N500 x 12 days</t>
  </si>
  <si>
    <t>3.2.7</t>
  </si>
  <si>
    <t>3.3.1</t>
  </si>
  <si>
    <t>3.3.2</t>
  </si>
  <si>
    <t>3.3.3</t>
  </si>
  <si>
    <t>3.3.4</t>
  </si>
  <si>
    <t>3.4.1</t>
  </si>
  <si>
    <t>DSA for 8 persons @ N15,000 for 1 nights for each of the 17 LGAs</t>
  </si>
  <si>
    <t>3.4.2</t>
  </si>
  <si>
    <t>3.4.3</t>
  </si>
  <si>
    <t>3.4.4</t>
  </si>
  <si>
    <t>3.4.5</t>
  </si>
  <si>
    <t>Group lunch  for 34 persons @ N500 x 17 days</t>
  </si>
  <si>
    <t>3.4.6</t>
  </si>
  <si>
    <t>4.1.1</t>
  </si>
  <si>
    <t>4.1.2</t>
  </si>
  <si>
    <t>4.2.1</t>
  </si>
  <si>
    <t>Fueling of 1No. Vehicles @ N2,000 for visit to all relevant MDAs</t>
  </si>
  <si>
    <t>4.2.2</t>
  </si>
  <si>
    <t>Lunch @ N1,000 for 10 people for 2 day</t>
  </si>
  <si>
    <t>4.2.3</t>
  </si>
  <si>
    <t>4.3.1</t>
  </si>
  <si>
    <t xml:space="preserve">DSA for 2 facilitators @ N15,000 for 2 nights </t>
  </si>
  <si>
    <t>4.3.2</t>
  </si>
  <si>
    <t>Transportation allowance for 2 Facilitators (N20,000) and local transport N3,000 for 20 participants</t>
  </si>
  <si>
    <t>4.3.3</t>
  </si>
  <si>
    <t xml:space="preserve">Facilitation Allowance for 2 persons @N20,000 for 1 day </t>
  </si>
  <si>
    <t>4.3.4</t>
  </si>
  <si>
    <t>Group lunch  for 30 persons @ N1,000 x 1 day</t>
  </si>
  <si>
    <t>4.3.5</t>
  </si>
  <si>
    <t>Tea break (2 times) for 30 persons @ N500 x 2 for 1 day</t>
  </si>
  <si>
    <t>4.3.6</t>
  </si>
  <si>
    <t>Stationaries for 22 persons @ N250</t>
  </si>
  <si>
    <t>5.1.1</t>
  </si>
  <si>
    <t>Entertainment of 30No. Stateholders s during  the meetings</t>
  </si>
  <si>
    <t>5.1.2</t>
  </si>
  <si>
    <t>5.1.3</t>
  </si>
  <si>
    <t>5.2.1</t>
  </si>
  <si>
    <t>Fueling of 4No. Vehicles  (4 teams)  @ N13,000 x 4 quarters per year</t>
  </si>
  <si>
    <t>5.2.2</t>
  </si>
  <si>
    <t>Entertainment of SFNC members  during the monitoring and supportive suppervision (4 teams) @ N1,000 for 20 persons (including 4 drivers)</t>
  </si>
  <si>
    <t>5.2.3</t>
  </si>
  <si>
    <t>Monitoring allowance @ N5,000 for 20 persons x 4 quarters</t>
  </si>
  <si>
    <t>6.1.1</t>
  </si>
  <si>
    <t>Tea break (2 times) for 50 persons @ N750 x 2 for 2 days</t>
  </si>
  <si>
    <t>6.1.3</t>
  </si>
  <si>
    <t>6.1.4</t>
  </si>
  <si>
    <t>Stationaries for 45 persons @ N250</t>
  </si>
  <si>
    <t>6.1.5</t>
  </si>
  <si>
    <t>7.1.1</t>
  </si>
  <si>
    <t xml:space="preserve">TSA for 45 persons (2 facilitators and 43 participants)  @ N15,000 for 3 nights </t>
  </si>
  <si>
    <t>7.1.2</t>
  </si>
  <si>
    <t xml:space="preserve">Facilitation Allowance for 2 persons @N20,000 for 2 days </t>
  </si>
  <si>
    <t>7.1.3</t>
  </si>
  <si>
    <t>Group lunch  for 50 persons @ N2,000 x 2 days</t>
  </si>
  <si>
    <t>7.1.4</t>
  </si>
  <si>
    <t>7.1.5</t>
  </si>
  <si>
    <t>7.1.6</t>
  </si>
  <si>
    <t>Hall Hire</t>
  </si>
  <si>
    <t>7.1.7</t>
  </si>
  <si>
    <t>8.1.1.</t>
  </si>
  <si>
    <t>Development of data collection templates from Health facilities, schools, Community households, etc.</t>
  </si>
  <si>
    <t>8.1.2</t>
  </si>
  <si>
    <t>Printing of data collection templates from Health facilities, schools, Community households, etc.</t>
  </si>
  <si>
    <t>8.1.3</t>
  </si>
  <si>
    <t>8.1.4</t>
  </si>
  <si>
    <t>8.3.1</t>
  </si>
  <si>
    <t>Group lunch  for 45 persons @ N1,500 x 2 days</t>
  </si>
  <si>
    <t>8.3.2</t>
  </si>
  <si>
    <t>Tea break (2 times) for 45 persons @ N750 x 2 for 2 days</t>
  </si>
  <si>
    <t>8.3.3</t>
  </si>
  <si>
    <t>Stationaries for 45 persons @ N300</t>
  </si>
  <si>
    <t>8.4.1</t>
  </si>
  <si>
    <t>Group lunch @ N1,000 for 30 persons at State for one day</t>
  </si>
  <si>
    <t>8.4.2</t>
  </si>
  <si>
    <t>Logistic support to secretariat</t>
  </si>
  <si>
    <t>8.4.3</t>
  </si>
  <si>
    <t>8.5.1</t>
  </si>
  <si>
    <t xml:space="preserve">DSA for 2 facilitators and 45 participants @ N15,000 for 3 nights </t>
  </si>
  <si>
    <t>8.5.2</t>
  </si>
  <si>
    <t xml:space="preserve">Transportation allowance for 2 Facilitators and 45 particpants  </t>
  </si>
  <si>
    <t>8.5.3</t>
  </si>
  <si>
    <t xml:space="preserve">Facilitation Allowance for 2 Resource persons @N20,000 for 2  days </t>
  </si>
  <si>
    <t>8.5.4</t>
  </si>
  <si>
    <t>8.5.5</t>
  </si>
  <si>
    <t>8.5.6</t>
  </si>
  <si>
    <t>Stationaries for 47 persons @ N300</t>
  </si>
  <si>
    <t>8.6.1</t>
  </si>
  <si>
    <t>8.6.2</t>
  </si>
  <si>
    <t>8.6.3</t>
  </si>
  <si>
    <t>8.6.4</t>
  </si>
  <si>
    <t>8.6.5</t>
  </si>
  <si>
    <t>8.6.6</t>
  </si>
  <si>
    <t>STRATEGY:  Food and Nutrition intervention in Agriculture Sectors in Yobe State</t>
  </si>
  <si>
    <t>INTERVENTION:  Develop, Promote, Increase production and Consumption of high yield disease/draught resistence Cereal/Legumes Crops (e.g Sorghum, Millet, Maize, Cowpea, Soya Bean,  Groundnut etc).</t>
  </si>
  <si>
    <t>Advocate for Agric input Support Program such as improved crop varieties ( Protein Maize, Sesame, Ground nut, Millet, Soughum Rice,Soy Beans).</t>
  </si>
  <si>
    <t xml:space="preserve">Promote Sustainable Production, Processing, Preservation, Storage, Consumption and Marketing of Friuts and Vegebles. Eg. Mango, CItrus, Cashew, Gauva, Peper, Carbage, Lettuce, Okro etc.                              </t>
  </si>
  <si>
    <t xml:space="preserve">Improve Breed of Livestock, Dairy and Fattening (Cattle, Sheep and Goat). Provide Drugs and Vaccination.                             </t>
  </si>
  <si>
    <t>Purchase Improved Breed ( Layers and Broilers).</t>
  </si>
  <si>
    <t>Advocate for Extension Workers to Meet International Standard (1 : 900), empolyment of extension agents.@ #300,000/annum/agent)</t>
  </si>
  <si>
    <t>Training on new innovation, shares research findings for Adoption.</t>
  </si>
  <si>
    <r>
      <t xml:space="preserve">procurement and distribution of Iron and folic acid supplements during campaigns and Routine ANC in 17 LGAs </t>
    </r>
    <r>
      <rPr>
        <b/>
        <sz val="12"/>
        <color theme="1"/>
        <rFont val="Calibri"/>
        <family val="2"/>
        <scheme val="minor"/>
      </rPr>
      <t>(57.80%)</t>
    </r>
  </si>
  <si>
    <t>YOBE STATE WOMEN AFFAIRS  SECTOR COMPONENT COSTING OF NUTRITION STRATEGIC FIVE YEAR WORKPLAN - (2017 TO 2021)</t>
  </si>
  <si>
    <t>YOBE STATE AGRICULTURE  SECTOR COMPONENT COSTING OF NUTRITION STRATEGY FIVE YEAR ROLLING WORKPLAN - (2017 TO 2021)</t>
  </si>
  <si>
    <t>YOBE STATE GOVERNANCE STRENGTHENING  SECTOR COMPONENT COSTING OF NUTRITION STRATEGY FIVE YEAR ROLLING WORKPLAN - (2017 TO 2021)</t>
  </si>
  <si>
    <t>Macintosh HD:Users:suleiman:Desktop:NSPAN - UNICEF :Draft - Yobe State - Costed  Strategic Plan of Action for Nutrition  :[Yobe State Governance Srengthening.xls]SECTOR WRK PLN'!D27:E27</t>
  </si>
  <si>
    <t>Macintosh HD:Users:suleiman:Desktop:NSPAN - UNICEF :Draft - Yobe State - Costed  Strategic Plan of Action for Nutrit+H104ion  :[Yobe State Governance Srengthening.xls]SECTOR WRK PLN'!D25</t>
  </si>
  <si>
    <t>Macintosh HD:Users:suleiman:Desktop:NSPAN - UNICEF :Draft - Yobe State - Costed  Strategic Plan of Action for Nutrition  :[Yobe State Governance Srengthening.xls]SECTOR WRK PLN'!D28:E28</t>
  </si>
  <si>
    <t>STRATEGY: STRENTHENING THE NUTRITION EDUCATION AND TRAINING IN THE CURRICULAR OF EARLY CHILD CARE , PRIMARY AND SECONDARY SCHOOLS</t>
  </si>
  <si>
    <t xml:space="preserve"> TOT training  on nutrition education for 2days (51 participants, 2 resource persons, 2 suporting staff)</t>
  </si>
  <si>
    <t xml:space="preserve"> 3 Participant from each of the 17 LGEA = 51 plus 3 facilitators and 1 supporting staff =55                        </t>
  </si>
  <si>
    <t xml:space="preserve"> Tea break @ 250 X 55 Participants X 2Days                            </t>
  </si>
  <si>
    <t xml:space="preserve"> Lunch @ 1000 X 55 Participants X 2Day       </t>
  </si>
  <si>
    <t xml:space="preserve">Honourarium for Facilitators @ 10,000 X 3 Facilitators X 3Days          </t>
  </si>
  <si>
    <t xml:space="preserve"> Stationaries @ 500 X 55 X 1 </t>
  </si>
  <si>
    <t>SUB TOTAL</t>
  </si>
  <si>
    <t>Step down training  on nutrition education for 1day (1237 participants, 3 facilitators and 1 suporting staff for each LGA)</t>
  </si>
  <si>
    <t xml:space="preserve"> Tea break @ 250 X 1237 Participants X1Days                            </t>
  </si>
  <si>
    <t xml:space="preserve"> Lunch @ 1000 X 1237 Participants X 1Day       </t>
  </si>
  <si>
    <t xml:space="preserve"> DTA for participants @ 7,000 X 1237 Participant X 1Day                              </t>
  </si>
  <si>
    <t xml:space="preserve"> Stationaries @ 200 X 1237 X 1 </t>
  </si>
  <si>
    <t>Supply of textbooks and Instructional Charts on nutrition (5 each per school)</t>
  </si>
  <si>
    <t>Purchase textbooks on nutrition(5 copy per school)</t>
  </si>
  <si>
    <t>Purchase  and distribution of Instructional Charts on nutrition (5 per school)</t>
  </si>
  <si>
    <t xml:space="preserve">Increase awareness on girl child education through advcacy visit and Radio and TV jingles </t>
  </si>
  <si>
    <t>Advocacy visits to community leaders in all 17 LGAs</t>
  </si>
  <si>
    <t xml:space="preserve">Radio and TV Jingles @5000 per slot x 4 forth nightly  </t>
  </si>
  <si>
    <t xml:space="preserve">Povision of diginity kits to adolescent girls to to improve hygiene and encourage their retention in schools  </t>
  </si>
  <si>
    <t xml:space="preserve">Purchase and distribute 0f diginity kits to 25% OF adolescent girls at the junior seondary school level  </t>
  </si>
  <si>
    <t xml:space="preserve">SUB TOTAL </t>
  </si>
  <si>
    <t>STRATEGY: PROMOTE AND IMPROVE SCHOOL FEEDING PROGRAMMES IN ALL EARLY CHILD CARE, PRIMARY AND SENIOR SECONDARY SCHOOLS TO IMPROVE</t>
  </si>
  <si>
    <t>Incoporate the pre primary level and the early child care centres into the HGSFP</t>
  </si>
  <si>
    <t>Feeding of all pre primary pupils @ 150 per day per child</t>
  </si>
  <si>
    <t>1.2.4</t>
  </si>
  <si>
    <t>Promote comsumtion of  fruits and vegetables to students in schools</t>
  </si>
  <si>
    <t>Include fruits and more vegetables in to the school menu</t>
  </si>
  <si>
    <t>STRATEGY: PROMOTE AND SUPORT THE ESTABLISHMENT OF SCHOOL GARDEN TO PROVIDE COMPLEMENTRY FEEDING AND ALSO STIMULATE INTEREST IN FARMING ,FOOD,AND NUTRITION RELATED MATTERS AMONG GROWING CHILDREN</t>
  </si>
  <si>
    <t>Collaborate with MOA to establish school gardens were needed and support existing ones</t>
  </si>
  <si>
    <t>Logistic and transpotation of seeds and seedlings (Lump sum amount)</t>
  </si>
  <si>
    <t>Strenthen and suport funtional young farmers clubs activities in schools</t>
  </si>
  <si>
    <t>Annual competition for best garden of year award in 3 categories (Primary, JSS, SSS) @ 10,00 pri. 20,000 JSS and 30,000 SSS</t>
  </si>
  <si>
    <t>Local running and refreshment for organising the competition @50,000 per category</t>
  </si>
  <si>
    <t>Collaborate with RUWASA to provide water points for gardening and hand washing in schools</t>
  </si>
  <si>
    <t xml:space="preserve">Provide lump sum amount of 300,000 for logistics </t>
  </si>
  <si>
    <t>YOBE STATE EDUCATION  SECTOR COMPONENT COSTING OF NUTRITION STRATEGY FIVE YEAR ROLLING WORKPLAN - (2017 TO 2021)</t>
  </si>
  <si>
    <t>GOVERNANCE</t>
  </si>
  <si>
    <t>Advocacy for the control of Water and or wind erosion for optimum food production and security (afforestation, deforestation, drought control, formugation, waste management.</t>
  </si>
  <si>
    <t>Cost breakdown by sector and year (Naira)</t>
  </si>
  <si>
    <t>Sector</t>
  </si>
  <si>
    <t>Health</t>
  </si>
  <si>
    <t>Water and Sanitation</t>
  </si>
  <si>
    <t>Agriculture</t>
  </si>
  <si>
    <t>Emergency Preparedness</t>
  </si>
  <si>
    <t>Education</t>
  </si>
  <si>
    <t>Governance Strengthening</t>
  </si>
  <si>
    <t>GRAND TOTAL</t>
  </si>
  <si>
    <t>Cost breakdown by sector and year (USD)</t>
  </si>
  <si>
    <t>Women Affairs (Social Protection)</t>
  </si>
  <si>
    <t>YOBE STATE NUTRITION STRATEGY BUDGET SUMMARY (2017 - 2021)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</si>
</sst>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  <numFmt numFmtId="167" formatCode="_(* #,##0.0_);_(* \(#,##0.0\);_(* &quot;-&quot;??_);_(@_)"/>
    <numFmt numFmtId="168" formatCode="_-[$$-409]* #,##0.00_ ;_-[$$-409]* \-#,##0.00\ ;_-[$$-409]* &quot;-&quot;??_ ;_-@_ "/>
    <numFmt numFmtId="169" formatCode="0.0%"/>
    <numFmt numFmtId="170" formatCode="&quot;$&quot;#,##0.00"/>
    <numFmt numFmtId="171" formatCode="[$₦-466]\ #,##0.00_ ;\-[$₦-466]\ #,##0.00\ 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3" tint="0.59999389629810485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  <font>
      <sz val="12"/>
      <name val="Calibri"/>
      <scheme val="minor"/>
    </font>
    <font>
      <b/>
      <sz val="12"/>
      <name val="Calibri"/>
      <scheme val="minor"/>
    </font>
    <font>
      <b/>
      <sz val="12"/>
      <color rgb="FFFF0000"/>
      <name val="Calibri"/>
      <scheme val="minor"/>
    </font>
    <font>
      <b/>
      <i/>
      <sz val="12"/>
      <color theme="1"/>
      <name val="Calibri"/>
      <scheme val="minor"/>
    </font>
    <font>
      <u/>
      <sz val="12"/>
      <color theme="10"/>
      <name val="Calibri"/>
      <scheme val="minor"/>
    </font>
    <font>
      <b/>
      <sz val="16"/>
      <color theme="1"/>
      <name val="Calibri"/>
      <scheme val="minor"/>
    </font>
    <font>
      <b/>
      <sz val="18"/>
      <color theme="1"/>
      <name val="Calibri"/>
      <scheme val="minor"/>
    </font>
    <font>
      <u/>
      <sz val="11"/>
      <color theme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654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Fill="1" applyAlignment="1"/>
    <xf numFmtId="0" fontId="0" fillId="0" borderId="0" xfId="0" applyFill="1"/>
    <xf numFmtId="43" fontId="3" fillId="0" borderId="0" xfId="2" applyFont="1" applyFill="1" applyAlignment="1"/>
    <xf numFmtId="43" fontId="0" fillId="0" borderId="0" xfId="2" applyFont="1"/>
    <xf numFmtId="165" fontId="0" fillId="0" borderId="0" xfId="2" applyNumberFormat="1" applyFont="1"/>
    <xf numFmtId="0" fontId="6" fillId="0" borderId="0" xfId="0" applyFont="1"/>
    <xf numFmtId="0" fontId="0" fillId="0" borderId="10" xfId="0" applyBorder="1" applyAlignment="1">
      <alignment horizontal="center" vertical="top"/>
    </xf>
    <xf numFmtId="0" fontId="0" fillId="0" borderId="2" xfId="0" applyBorder="1"/>
    <xf numFmtId="0" fontId="13" fillId="0" borderId="0" xfId="0" applyFont="1" applyAlignment="1">
      <alignment vertical="top"/>
    </xf>
    <xf numFmtId="0" fontId="3" fillId="3" borderId="0" xfId="0" applyFont="1" applyFill="1" applyAlignment="1">
      <alignment horizontal="left" vertical="top"/>
    </xf>
    <xf numFmtId="167" fontId="13" fillId="0" borderId="0" xfId="2" applyNumberFormat="1" applyFont="1" applyAlignment="1">
      <alignment vertical="top"/>
    </xf>
    <xf numFmtId="167" fontId="3" fillId="0" borderId="0" xfId="2" applyNumberFormat="1" applyFont="1" applyAlignment="1">
      <alignment vertical="top"/>
    </xf>
    <xf numFmtId="0" fontId="1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13" fillId="6" borderId="17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right"/>
    </xf>
    <xf numFmtId="167" fontId="3" fillId="6" borderId="19" xfId="2" applyNumberFormat="1" applyFont="1" applyFill="1" applyBorder="1" applyAlignment="1">
      <alignment horizontal="center"/>
    </xf>
    <xf numFmtId="167" fontId="3" fillId="6" borderId="20" xfId="2" applyNumberFormat="1" applyFont="1" applyFill="1" applyBorder="1" applyAlignment="1">
      <alignment horizontal="center"/>
    </xf>
    <xf numFmtId="167" fontId="13" fillId="6" borderId="19" xfId="2" applyNumberFormat="1" applyFont="1" applyFill="1" applyBorder="1" applyAlignment="1">
      <alignment horizontal="center"/>
    </xf>
    <xf numFmtId="167" fontId="3" fillId="6" borderId="15" xfId="2" applyNumberFormat="1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6" borderId="22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3" fillId="6" borderId="23" xfId="0" applyFont="1" applyFill="1" applyBorder="1" applyAlignment="1">
      <alignment horizontal="center" vertical="top"/>
    </xf>
    <xf numFmtId="0" fontId="3" fillId="6" borderId="24" xfId="0" applyFont="1" applyFill="1" applyBorder="1" applyAlignment="1">
      <alignment horizontal="center" vertical="top"/>
    </xf>
    <xf numFmtId="167" fontId="3" fillId="6" borderId="4" xfId="2" applyNumberFormat="1" applyFont="1" applyFill="1" applyBorder="1" applyAlignment="1">
      <alignment horizontal="center" vertical="top"/>
    </xf>
    <xf numFmtId="167" fontId="3" fillId="6" borderId="25" xfId="2" applyNumberFormat="1" applyFont="1" applyFill="1" applyBorder="1" applyAlignment="1">
      <alignment horizontal="center" vertical="top"/>
    </xf>
    <xf numFmtId="167" fontId="3" fillId="6" borderId="6" xfId="2" applyNumberFormat="1" applyFont="1" applyFill="1" applyBorder="1" applyAlignment="1">
      <alignment horizontal="center" vertical="top"/>
    </xf>
    <xf numFmtId="167" fontId="3" fillId="6" borderId="22" xfId="2" applyNumberFormat="1" applyFont="1" applyFill="1" applyBorder="1" applyAlignment="1">
      <alignment horizontal="center" vertical="top"/>
    </xf>
    <xf numFmtId="0" fontId="3" fillId="6" borderId="26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vertical="top"/>
    </xf>
    <xf numFmtId="0" fontId="3" fillId="6" borderId="2" xfId="0" applyFont="1" applyFill="1" applyBorder="1" applyAlignment="1">
      <alignment horizontal="center" vertical="top"/>
    </xf>
    <xf numFmtId="0" fontId="3" fillId="6" borderId="2" xfId="0" applyFont="1" applyFill="1" applyBorder="1" applyAlignment="1">
      <alignment vertical="top"/>
    </xf>
    <xf numFmtId="0" fontId="13" fillId="0" borderId="2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2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6" fillId="0" borderId="0" xfId="0" applyFont="1" applyFill="1"/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5" borderId="0" xfId="0" applyFill="1"/>
    <xf numFmtId="166" fontId="2" fillId="0" borderId="10" xfId="2" applyNumberFormat="1" applyFont="1" applyBorder="1" applyAlignment="1">
      <alignment horizontal="center" vertical="top"/>
    </xf>
    <xf numFmtId="165" fontId="20" fillId="0" borderId="0" xfId="0" applyNumberFormat="1" applyFont="1"/>
    <xf numFmtId="165" fontId="2" fillId="0" borderId="0" xfId="2" applyNumberFormat="1" applyFont="1"/>
    <xf numFmtId="165" fontId="0" fillId="0" borderId="0" xfId="0" applyNumberFormat="1"/>
    <xf numFmtId="0" fontId="4" fillId="0" borderId="2" xfId="0" applyFont="1" applyFill="1" applyBorder="1"/>
    <xf numFmtId="167" fontId="3" fillId="6" borderId="1" xfId="2" applyNumberFormat="1" applyFont="1" applyFill="1" applyBorder="1" applyAlignment="1">
      <alignment horizontal="center" vertical="top"/>
    </xf>
    <xf numFmtId="167" fontId="3" fillId="6" borderId="26" xfId="2" applyNumberFormat="1" applyFont="1" applyFill="1" applyBorder="1" applyAlignment="1">
      <alignment horizontal="center" vertical="top"/>
    </xf>
    <xf numFmtId="167" fontId="3" fillId="6" borderId="14" xfId="2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6" borderId="4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 vertical="top" wrapText="1"/>
    </xf>
    <xf numFmtId="0" fontId="0" fillId="9" borderId="2" xfId="0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9" borderId="2" xfId="0" applyNumberForma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6" borderId="1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166" fontId="0" fillId="0" borderId="4" xfId="4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6" fontId="0" fillId="0" borderId="2" xfId="4" applyNumberFormat="1" applyFon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6" fontId="0" fillId="0" borderId="1" xfId="4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66" fontId="0" fillId="6" borderId="2" xfId="4" applyNumberFormat="1" applyFont="1" applyFill="1" applyBorder="1" applyAlignment="1">
      <alignment horizontal="center" vertical="center"/>
    </xf>
    <xf numFmtId="166" fontId="6" fillId="6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6" fillId="4" borderId="4" xfId="4" applyNumberFormat="1" applyFont="1" applyFill="1" applyBorder="1" applyAlignment="1">
      <alignment horizontal="center" vertical="center"/>
    </xf>
    <xf numFmtId="166" fontId="5" fillId="4" borderId="2" xfId="4" applyNumberFormat="1" applyFont="1" applyFill="1" applyBorder="1" applyAlignment="1">
      <alignment horizontal="center" vertical="center"/>
    </xf>
    <xf numFmtId="166" fontId="6" fillId="6" borderId="2" xfId="4" applyNumberFormat="1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166" fontId="0" fillId="0" borderId="2" xfId="4" applyNumberFormat="1" applyFont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66" fontId="6" fillId="5" borderId="2" xfId="4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166" fontId="0" fillId="5" borderId="2" xfId="4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166" fontId="0" fillId="5" borderId="4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6" fontId="5" fillId="4" borderId="4" xfId="4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66" fontId="3" fillId="4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7" xfId="5" applyBorder="1" applyAlignment="1">
      <alignment horizontal="center" vertical="center"/>
    </xf>
    <xf numFmtId="166" fontId="0" fillId="0" borderId="0" xfId="4" applyNumberFormat="1" applyFont="1" applyAlignment="1">
      <alignment horizontal="center" vertical="center"/>
    </xf>
    <xf numFmtId="43" fontId="5" fillId="6" borderId="0" xfId="0" applyNumberFormat="1" applyFont="1" applyFill="1" applyAlignment="1">
      <alignment horizontal="center" vertical="center"/>
    </xf>
    <xf numFmtId="166" fontId="0" fillId="6" borderId="2" xfId="0" applyNumberFormat="1" applyFill="1" applyBorder="1" applyAlignment="1">
      <alignment horizontal="center" vertical="center"/>
    </xf>
    <xf numFmtId="166" fontId="0" fillId="0" borderId="1" xfId="4" applyNumberFormat="1" applyFont="1" applyBorder="1" applyAlignment="1">
      <alignment horizontal="center"/>
    </xf>
    <xf numFmtId="166" fontId="5" fillId="4" borderId="2" xfId="4" applyNumberFormat="1" applyFont="1" applyFill="1" applyBorder="1" applyAlignment="1">
      <alignment horizontal="center"/>
    </xf>
    <xf numFmtId="166" fontId="0" fillId="8" borderId="4" xfId="4" applyNumberFormat="1" applyFont="1" applyFill="1" applyBorder="1" applyAlignment="1">
      <alignment horizontal="center"/>
    </xf>
    <xf numFmtId="166" fontId="5" fillId="6" borderId="4" xfId="4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 vertical="top"/>
    </xf>
    <xf numFmtId="165" fontId="1" fillId="0" borderId="7" xfId="2" applyNumberFormat="1" applyFont="1" applyBorder="1" applyAlignment="1">
      <alignment vertical="top"/>
    </xf>
    <xf numFmtId="44" fontId="1" fillId="0" borderId="7" xfId="6" applyFont="1" applyBorder="1" applyAlignment="1">
      <alignment vertical="top"/>
    </xf>
    <xf numFmtId="44" fontId="8" fillId="0" borderId="30" xfId="6" applyFont="1" applyBorder="1" applyAlignment="1">
      <alignment vertical="top"/>
    </xf>
    <xf numFmtId="10" fontId="1" fillId="0" borderId="8" xfId="6" applyNumberFormat="1" applyFont="1" applyBorder="1" applyAlignment="1">
      <alignment vertical="top"/>
    </xf>
    <xf numFmtId="44" fontId="8" fillId="0" borderId="31" xfId="6" applyFont="1" applyBorder="1" applyAlignment="1">
      <alignment vertical="top"/>
    </xf>
    <xf numFmtId="0" fontId="1" fillId="0" borderId="3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44" fontId="1" fillId="0" borderId="7" xfId="0" applyNumberFormat="1" applyFont="1" applyBorder="1" applyAlignment="1">
      <alignment vertical="top"/>
    </xf>
    <xf numFmtId="164" fontId="1" fillId="6" borderId="7" xfId="0" applyNumberFormat="1" applyFont="1" applyFill="1" applyBorder="1" applyAlignment="1">
      <alignment vertical="top"/>
    </xf>
    <xf numFmtId="164" fontId="1" fillId="6" borderId="2" xfId="0" applyNumberFormat="1" applyFont="1" applyFill="1" applyBorder="1" applyAlignment="1">
      <alignment vertical="top"/>
    </xf>
    <xf numFmtId="165" fontId="1" fillId="0" borderId="4" xfId="2" applyNumberFormat="1" applyFont="1" applyBorder="1" applyAlignment="1">
      <alignment vertical="top"/>
    </xf>
    <xf numFmtId="44" fontId="1" fillId="0" borderId="4" xfId="6" applyFont="1" applyBorder="1" applyAlignment="1">
      <alignment vertical="top"/>
    </xf>
    <xf numFmtId="44" fontId="8" fillId="0" borderId="25" xfId="6" applyFont="1" applyBorder="1" applyAlignment="1">
      <alignment vertical="top"/>
    </xf>
    <xf numFmtId="44" fontId="8" fillId="0" borderId="6" xfId="6" applyFont="1" applyBorder="1" applyAlignment="1">
      <alignment vertical="top"/>
    </xf>
    <xf numFmtId="44" fontId="8" fillId="0" borderId="24" xfId="6" applyFont="1" applyBorder="1" applyAlignment="1">
      <alignment vertical="top"/>
    </xf>
    <xf numFmtId="0" fontId="1" fillId="0" borderId="25" xfId="0" applyFont="1" applyBorder="1" applyAlignment="1">
      <alignment vertical="top" wrapText="1"/>
    </xf>
    <xf numFmtId="44" fontId="1" fillId="0" borderId="4" xfId="0" applyNumberFormat="1" applyFont="1" applyBorder="1" applyAlignment="1">
      <alignment vertical="top"/>
    </xf>
    <xf numFmtId="164" fontId="1" fillId="6" borderId="4" xfId="0" applyNumberFormat="1" applyFont="1" applyFill="1" applyBorder="1" applyAlignment="1">
      <alignment vertical="top"/>
    </xf>
    <xf numFmtId="0" fontId="8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165" fontId="1" fillId="0" borderId="2" xfId="2" applyNumberFormat="1" applyFont="1" applyBorder="1" applyAlignment="1">
      <alignment vertical="top"/>
    </xf>
    <xf numFmtId="44" fontId="1" fillId="0" borderId="2" xfId="6" applyFont="1" applyBorder="1" applyAlignment="1">
      <alignment vertical="top"/>
    </xf>
    <xf numFmtId="44" fontId="8" fillId="0" borderId="2" xfId="6" applyFont="1" applyBorder="1" applyAlignment="1">
      <alignment vertical="top"/>
    </xf>
    <xf numFmtId="0" fontId="1" fillId="0" borderId="2" xfId="0" applyFont="1" applyBorder="1" applyAlignment="1">
      <alignment vertical="top"/>
    </xf>
    <xf numFmtId="44" fontId="1" fillId="0" borderId="2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165" fontId="1" fillId="0" borderId="1" xfId="2" applyNumberFormat="1" applyFont="1" applyBorder="1" applyAlignment="1">
      <alignment vertical="top"/>
    </xf>
    <xf numFmtId="44" fontId="1" fillId="0" borderId="1" xfId="6" applyFont="1" applyBorder="1" applyAlignment="1">
      <alignment vertical="top"/>
    </xf>
    <xf numFmtId="44" fontId="8" fillId="0" borderId="1" xfId="6" applyFont="1" applyBorder="1" applyAlignment="1">
      <alignment vertical="top"/>
    </xf>
    <xf numFmtId="0" fontId="1" fillId="0" borderId="1" xfId="0" applyFont="1" applyBorder="1" applyAlignment="1">
      <alignment vertical="top"/>
    </xf>
    <xf numFmtId="44" fontId="1" fillId="0" borderId="1" xfId="0" applyNumberFormat="1" applyFont="1" applyBorder="1" applyAlignment="1">
      <alignment vertical="top"/>
    </xf>
    <xf numFmtId="164" fontId="1" fillId="6" borderId="1" xfId="0" applyNumberFormat="1" applyFont="1" applyFill="1" applyBorder="1" applyAlignment="1">
      <alignment vertical="top"/>
    </xf>
    <xf numFmtId="0" fontId="8" fillId="0" borderId="2" xfId="0" applyFont="1" applyBorder="1" applyAlignment="1">
      <alignment horizontal="center" vertical="top" wrapText="1"/>
    </xf>
    <xf numFmtId="10" fontId="1" fillId="0" borderId="2" xfId="3" applyNumberFormat="1" applyFont="1" applyBorder="1" applyAlignment="1">
      <alignment vertical="center" wrapText="1"/>
    </xf>
    <xf numFmtId="0" fontId="8" fillId="0" borderId="32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10" fontId="1" fillId="0" borderId="22" xfId="3" applyNumberFormat="1" applyFont="1" applyBorder="1" applyAlignment="1">
      <alignment vertical="top" wrapText="1"/>
    </xf>
    <xf numFmtId="44" fontId="8" fillId="0" borderId="7" xfId="6" applyFont="1" applyBorder="1" applyAlignment="1">
      <alignment vertical="top"/>
    </xf>
    <xf numFmtId="10" fontId="1" fillId="0" borderId="7" xfId="6" applyNumberFormat="1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9" fontId="1" fillId="0" borderId="12" xfId="3" applyFont="1" applyBorder="1" applyAlignment="1">
      <alignment vertical="top" wrapText="1"/>
    </xf>
    <xf numFmtId="44" fontId="8" fillId="0" borderId="28" xfId="6" applyFont="1" applyBorder="1" applyAlignment="1">
      <alignment vertical="top"/>
    </xf>
    <xf numFmtId="44" fontId="8" fillId="0" borderId="10" xfId="6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8" fillId="0" borderId="2" xfId="0" applyFont="1" applyBorder="1" applyAlignment="1">
      <alignment horizontal="left" vertical="center"/>
    </xf>
    <xf numFmtId="0" fontId="1" fillId="0" borderId="33" xfId="0" applyFont="1" applyFill="1" applyBorder="1" applyAlignment="1">
      <alignment vertical="top" wrapText="1"/>
    </xf>
    <xf numFmtId="9" fontId="1" fillId="0" borderId="3" xfId="3" applyFont="1" applyFill="1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2" fillId="0" borderId="4" xfId="0" applyFont="1" applyBorder="1" applyAlignment="1">
      <alignment horizontal="center" vertical="center" wrapText="1"/>
    </xf>
    <xf numFmtId="9" fontId="21" fillId="0" borderId="2" xfId="3" applyFont="1" applyBorder="1" applyAlignment="1">
      <alignment vertical="top" wrapText="1"/>
    </xf>
    <xf numFmtId="165" fontId="21" fillId="0" borderId="2" xfId="2" applyNumberFormat="1" applyFont="1" applyBorder="1" applyAlignment="1">
      <alignment vertical="top"/>
    </xf>
    <xf numFmtId="44" fontId="21" fillId="0" borderId="2" xfId="6" applyFont="1" applyBorder="1" applyAlignment="1">
      <alignment vertical="top"/>
    </xf>
    <xf numFmtId="44" fontId="22" fillId="0" borderId="2" xfId="6" applyFont="1" applyBorder="1" applyAlignment="1">
      <alignment vertical="top"/>
    </xf>
    <xf numFmtId="0" fontId="21" fillId="0" borderId="2" xfId="0" applyFont="1" applyBorder="1" applyAlignment="1">
      <alignment vertical="top"/>
    </xf>
    <xf numFmtId="44" fontId="21" fillId="0" borderId="2" xfId="0" applyNumberFormat="1" applyFont="1" applyBorder="1" applyAlignment="1">
      <alignment vertical="top"/>
    </xf>
    <xf numFmtId="164" fontId="21" fillId="6" borderId="2" xfId="0" applyNumberFormat="1" applyFont="1" applyFill="1" applyBorder="1" applyAlignment="1">
      <alignment vertical="top"/>
    </xf>
    <xf numFmtId="0" fontId="8" fillId="0" borderId="35" xfId="0" applyFont="1" applyBorder="1" applyAlignment="1">
      <alignment vertical="top"/>
    </xf>
    <xf numFmtId="0" fontId="8" fillId="0" borderId="23" xfId="0" applyFont="1" applyBorder="1" applyAlignment="1">
      <alignment vertical="top"/>
    </xf>
    <xf numFmtId="0" fontId="8" fillId="0" borderId="23" xfId="0" applyFont="1" applyBorder="1" applyAlignment="1">
      <alignment vertical="top" wrapText="1"/>
    </xf>
    <xf numFmtId="168" fontId="8" fillId="0" borderId="24" xfId="3" applyNumberFormat="1" applyFont="1" applyBorder="1" applyAlignment="1">
      <alignment vertical="top" wrapText="1"/>
    </xf>
    <xf numFmtId="168" fontId="8" fillId="0" borderId="4" xfId="2" applyNumberFormat="1" applyFont="1" applyBorder="1" applyAlignment="1">
      <alignment vertical="top"/>
    </xf>
    <xf numFmtId="168" fontId="8" fillId="0" borderId="25" xfId="2" applyNumberFormat="1" applyFont="1" applyBorder="1" applyAlignment="1">
      <alignment vertical="top"/>
    </xf>
    <xf numFmtId="168" fontId="8" fillId="0" borderId="6" xfId="2" applyNumberFormat="1" applyFont="1" applyBorder="1" applyAlignment="1">
      <alignment vertical="top"/>
    </xf>
    <xf numFmtId="168" fontId="8" fillId="0" borderId="25" xfId="0" applyNumberFormat="1" applyFont="1" applyBorder="1" applyAlignment="1">
      <alignment vertical="top"/>
    </xf>
    <xf numFmtId="164" fontId="8" fillId="6" borderId="2" xfId="0" applyNumberFormat="1" applyFont="1" applyFill="1" applyBorder="1" applyAlignment="1">
      <alignment vertical="top"/>
    </xf>
    <xf numFmtId="0" fontId="1" fillId="0" borderId="36" xfId="0" applyFont="1" applyBorder="1" applyAlignment="1">
      <alignment vertical="top"/>
    </xf>
    <xf numFmtId="0" fontId="8" fillId="0" borderId="11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9" fontId="1" fillId="0" borderId="36" xfId="3" applyFont="1" applyBorder="1" applyAlignment="1">
      <alignment vertical="top" wrapText="1"/>
    </xf>
    <xf numFmtId="165" fontId="1" fillId="0" borderId="11" xfId="2" applyNumberFormat="1" applyFont="1" applyBorder="1" applyAlignment="1">
      <alignment vertical="top"/>
    </xf>
    <xf numFmtId="167" fontId="1" fillId="0" borderId="11" xfId="2" applyNumberFormat="1" applyFont="1" applyBorder="1" applyAlignment="1">
      <alignment vertical="top"/>
    </xf>
    <xf numFmtId="167" fontId="8" fillId="0" borderId="33" xfId="2" applyNumberFormat="1" applyFont="1" applyBorder="1" applyAlignment="1">
      <alignment vertical="top"/>
    </xf>
    <xf numFmtId="167" fontId="8" fillId="0" borderId="11" xfId="2" applyNumberFormat="1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1" fillId="0" borderId="28" xfId="0" applyFont="1" applyBorder="1" applyAlignment="1">
      <alignment vertical="top" wrapText="1"/>
    </xf>
    <xf numFmtId="10" fontId="1" fillId="0" borderId="29" xfId="3" applyNumberFormat="1" applyFont="1" applyBorder="1" applyAlignment="1">
      <alignment vertical="top" wrapText="1"/>
    </xf>
    <xf numFmtId="10" fontId="8" fillId="0" borderId="10" xfId="6" applyNumberFormat="1" applyFont="1" applyBorder="1" applyAlignment="1">
      <alignment vertical="top"/>
    </xf>
    <xf numFmtId="169" fontId="1" fillId="0" borderId="29" xfId="3" applyNumberFormat="1" applyFont="1" applyBorder="1" applyAlignment="1">
      <alignment vertical="top" wrapText="1"/>
    </xf>
    <xf numFmtId="167" fontId="1" fillId="0" borderId="2" xfId="2" applyNumberFormat="1" applyFont="1" applyBorder="1" applyAlignment="1">
      <alignment vertical="top"/>
    </xf>
    <xf numFmtId="4" fontId="8" fillId="0" borderId="0" xfId="0" applyNumberFormat="1" applyFont="1" applyAlignment="1">
      <alignment vertical="top"/>
    </xf>
    <xf numFmtId="169" fontId="8" fillId="0" borderId="0" xfId="3" applyNumberFormat="1" applyFont="1" applyAlignment="1">
      <alignment vertical="top"/>
    </xf>
    <xf numFmtId="167" fontId="8" fillId="0" borderId="28" xfId="2" applyNumberFormat="1" applyFont="1" applyBorder="1" applyAlignment="1">
      <alignment vertical="top"/>
    </xf>
    <xf numFmtId="169" fontId="8" fillId="0" borderId="10" xfId="3" applyNumberFormat="1" applyFont="1" applyBorder="1" applyAlignment="1">
      <alignment vertical="top"/>
    </xf>
    <xf numFmtId="169" fontId="8" fillId="0" borderId="2" xfId="3" applyNumberFormat="1" applyFont="1" applyBorder="1" applyAlignment="1">
      <alignment vertical="top"/>
    </xf>
    <xf numFmtId="0" fontId="8" fillId="0" borderId="4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9" fontId="1" fillId="0" borderId="29" xfId="3" applyFont="1" applyBorder="1" applyAlignment="1">
      <alignment vertical="top" wrapText="1"/>
    </xf>
    <xf numFmtId="44" fontId="8" fillId="0" borderId="29" xfId="6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8" fillId="0" borderId="4" xfId="0" applyFont="1" applyBorder="1" applyAlignment="1">
      <alignment horizontal="left" vertical="center"/>
    </xf>
    <xf numFmtId="0" fontId="21" fillId="0" borderId="38" xfId="0" applyFont="1" applyBorder="1" applyAlignment="1">
      <alignment vertical="top" wrapText="1"/>
    </xf>
    <xf numFmtId="9" fontId="7" fillId="0" borderId="13" xfId="3" applyFont="1" applyBorder="1" applyAlignment="1">
      <alignment vertical="top" wrapText="1"/>
    </xf>
    <xf numFmtId="165" fontId="7" fillId="0" borderId="1" xfId="2" applyNumberFormat="1" applyFont="1" applyBorder="1" applyAlignment="1">
      <alignment vertical="top"/>
    </xf>
    <xf numFmtId="44" fontId="7" fillId="0" borderId="1" xfId="6" applyFont="1" applyBorder="1" applyAlignment="1">
      <alignment vertical="top"/>
    </xf>
    <xf numFmtId="44" fontId="22" fillId="0" borderId="14" xfId="6" applyFont="1" applyBorder="1" applyAlignment="1">
      <alignment vertical="top"/>
    </xf>
    <xf numFmtId="165" fontId="21" fillId="0" borderId="1" xfId="2" applyNumberFormat="1" applyFont="1" applyBorder="1" applyAlignment="1">
      <alignment vertical="top"/>
    </xf>
    <xf numFmtId="44" fontId="21" fillId="0" borderId="1" xfId="6" applyFont="1" applyBorder="1" applyAlignment="1">
      <alignment vertical="top"/>
    </xf>
    <xf numFmtId="44" fontId="23" fillId="0" borderId="14" xfId="6" applyFont="1" applyBorder="1" applyAlignment="1">
      <alignment vertical="top"/>
    </xf>
    <xf numFmtId="44" fontId="22" fillId="0" borderId="13" xfId="6" applyFont="1" applyBorder="1" applyAlignment="1">
      <alignment vertical="top"/>
    </xf>
    <xf numFmtId="0" fontId="7" fillId="0" borderId="14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44" fontId="7" fillId="0" borderId="1" xfId="0" applyNumberFormat="1" applyFont="1" applyBorder="1" applyAlignment="1">
      <alignment vertical="top"/>
    </xf>
    <xf numFmtId="164" fontId="7" fillId="6" borderId="1" xfId="0" applyNumberFormat="1" applyFont="1" applyFill="1" applyBorder="1" applyAlignment="1">
      <alignment vertical="top"/>
    </xf>
    <xf numFmtId="164" fontId="7" fillId="6" borderId="2" xfId="0" applyNumberFormat="1" applyFont="1" applyFill="1" applyBorder="1" applyAlignment="1">
      <alignment vertical="top"/>
    </xf>
    <xf numFmtId="44" fontId="8" fillId="0" borderId="24" xfId="6" applyFont="1" applyBorder="1" applyAlignment="1">
      <alignment vertical="top" wrapText="1"/>
    </xf>
    <xf numFmtId="44" fontId="8" fillId="0" borderId="4" xfId="6" applyFont="1" applyBorder="1" applyAlignment="1">
      <alignment vertical="top"/>
    </xf>
    <xf numFmtId="0" fontId="8" fillId="0" borderId="0" xfId="0" applyFont="1" applyAlignment="1">
      <alignment vertical="top"/>
    </xf>
    <xf numFmtId="167" fontId="8" fillId="0" borderId="36" xfId="2" applyNumberFormat="1" applyFont="1" applyBorder="1" applyAlignment="1">
      <alignment vertical="top"/>
    </xf>
    <xf numFmtId="0" fontId="7" fillId="0" borderId="27" xfId="0" applyFont="1" applyBorder="1" applyAlignment="1">
      <alignment vertical="top"/>
    </xf>
    <xf numFmtId="0" fontId="21" fillId="0" borderId="30" xfId="0" applyFont="1" applyBorder="1" applyAlignment="1">
      <alignment vertical="top" wrapText="1"/>
    </xf>
    <xf numFmtId="9" fontId="7" fillId="0" borderId="31" xfId="3" applyFont="1" applyBorder="1" applyAlignment="1">
      <alignment vertical="top" wrapText="1"/>
    </xf>
    <xf numFmtId="165" fontId="7" fillId="0" borderId="7" xfId="2" applyNumberFormat="1" applyFont="1" applyBorder="1" applyAlignment="1">
      <alignment vertical="top"/>
    </xf>
    <xf numFmtId="167" fontId="7" fillId="0" borderId="7" xfId="2" applyNumberFormat="1" applyFont="1" applyBorder="1" applyAlignment="1">
      <alignment vertical="top"/>
    </xf>
    <xf numFmtId="167" fontId="23" fillId="0" borderId="30" xfId="2" applyNumberFormat="1" applyFont="1" applyBorder="1" applyAlignment="1">
      <alignment vertical="top"/>
    </xf>
    <xf numFmtId="167" fontId="23" fillId="0" borderId="8" xfId="2" applyNumberFormat="1" applyFont="1" applyBorder="1" applyAlignment="1">
      <alignment vertical="top"/>
    </xf>
    <xf numFmtId="167" fontId="23" fillId="0" borderId="31" xfId="2" applyNumberFormat="1" applyFont="1" applyBorder="1" applyAlignment="1">
      <alignment vertical="top"/>
    </xf>
    <xf numFmtId="0" fontId="7" fillId="0" borderId="30" xfId="0" applyFont="1" applyBorder="1" applyAlignment="1">
      <alignment vertical="top"/>
    </xf>
    <xf numFmtId="0" fontId="7" fillId="0" borderId="0" xfId="0" applyFont="1" applyAlignment="1">
      <alignment vertical="top"/>
    </xf>
    <xf numFmtId="44" fontId="7" fillId="0" borderId="2" xfId="0" applyNumberFormat="1" applyFont="1" applyBorder="1" applyAlignment="1">
      <alignment vertical="top"/>
    </xf>
    <xf numFmtId="0" fontId="21" fillId="0" borderId="28" xfId="0" applyFont="1" applyBorder="1" applyAlignment="1">
      <alignment vertical="top" wrapText="1"/>
    </xf>
    <xf numFmtId="169" fontId="21" fillId="0" borderId="29" xfId="3" applyNumberFormat="1" applyFont="1" applyBorder="1" applyAlignment="1">
      <alignment vertical="top" wrapText="1"/>
    </xf>
    <xf numFmtId="170" fontId="21" fillId="0" borderId="2" xfId="2" applyNumberFormat="1" applyFont="1" applyBorder="1" applyAlignment="1">
      <alignment vertical="top"/>
    </xf>
    <xf numFmtId="170" fontId="22" fillId="0" borderId="28" xfId="2" applyNumberFormat="1" applyFont="1" applyBorder="1" applyAlignment="1">
      <alignment vertical="top"/>
    </xf>
    <xf numFmtId="2" fontId="22" fillId="0" borderId="10" xfId="6" applyNumberFormat="1" applyFont="1" applyBorder="1" applyAlignment="1">
      <alignment vertical="top"/>
    </xf>
    <xf numFmtId="44" fontId="22" fillId="0" borderId="28" xfId="6" applyFont="1" applyBorder="1" applyAlignment="1">
      <alignment vertical="top"/>
    </xf>
    <xf numFmtId="10" fontId="23" fillId="0" borderId="10" xfId="6" applyNumberFormat="1" applyFont="1" applyBorder="1" applyAlignment="1">
      <alignment vertical="top"/>
    </xf>
    <xf numFmtId="10" fontId="21" fillId="0" borderId="10" xfId="6" applyNumberFormat="1" applyFont="1" applyBorder="1" applyAlignment="1">
      <alignment vertical="top"/>
    </xf>
    <xf numFmtId="10" fontId="22" fillId="0" borderId="10" xfId="6" applyNumberFormat="1" applyFont="1" applyBorder="1" applyAlignment="1">
      <alignment vertical="top"/>
    </xf>
    <xf numFmtId="44" fontId="22" fillId="0" borderId="29" xfId="6" applyFont="1" applyBorder="1" applyAlignment="1">
      <alignment vertical="top"/>
    </xf>
    <xf numFmtId="0" fontId="21" fillId="0" borderId="28" xfId="0" applyFont="1" applyBorder="1" applyAlignment="1">
      <alignment vertical="top"/>
    </xf>
    <xf numFmtId="0" fontId="8" fillId="0" borderId="2" xfId="0" applyFont="1" applyBorder="1" applyAlignment="1">
      <alignment vertical="top" wrapText="1"/>
    </xf>
    <xf numFmtId="170" fontId="21" fillId="0" borderId="10" xfId="2" applyNumberFormat="1" applyFont="1" applyBorder="1" applyAlignment="1">
      <alignment vertical="top"/>
    </xf>
    <xf numFmtId="10" fontId="7" fillId="0" borderId="10" xfId="6" applyNumberFormat="1" applyFont="1" applyBorder="1" applyAlignment="1">
      <alignment vertical="top"/>
    </xf>
    <xf numFmtId="9" fontId="21" fillId="0" borderId="10" xfId="6" applyNumberFormat="1" applyFont="1" applyBorder="1" applyAlignment="1">
      <alignment vertical="top"/>
    </xf>
    <xf numFmtId="9" fontId="1" fillId="0" borderId="24" xfId="3" applyFont="1" applyBorder="1" applyAlignment="1">
      <alignment vertical="top" wrapText="1"/>
    </xf>
    <xf numFmtId="0" fontId="1" fillId="0" borderId="25" xfId="0" applyFont="1" applyBorder="1" applyAlignment="1">
      <alignment vertical="top"/>
    </xf>
    <xf numFmtId="44" fontId="8" fillId="0" borderId="22" xfId="6" applyFont="1" applyBorder="1" applyAlignment="1">
      <alignment vertical="top"/>
    </xf>
    <xf numFmtId="0" fontId="8" fillId="0" borderId="27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8" fillId="0" borderId="28" xfId="0" applyFont="1" applyBorder="1" applyAlignment="1">
      <alignment vertical="top" wrapText="1"/>
    </xf>
    <xf numFmtId="44" fontId="8" fillId="0" borderId="29" xfId="6" applyFont="1" applyBorder="1" applyAlignment="1">
      <alignment vertical="top" wrapText="1"/>
    </xf>
    <xf numFmtId="9" fontId="8" fillId="0" borderId="10" xfId="6" applyNumberFormat="1" applyFont="1" applyBorder="1" applyAlignment="1">
      <alignment vertical="top"/>
    </xf>
    <xf numFmtId="10" fontId="1" fillId="0" borderId="24" xfId="3" applyNumberFormat="1" applyFont="1" applyBorder="1" applyAlignment="1">
      <alignment vertical="top" wrapText="1"/>
    </xf>
    <xf numFmtId="10" fontId="8" fillId="0" borderId="6" xfId="6" applyNumberFormat="1" applyFont="1" applyBorder="1" applyAlignment="1">
      <alignment vertical="top"/>
    </xf>
    <xf numFmtId="9" fontId="8" fillId="0" borderId="6" xfId="6" applyNumberFormat="1" applyFont="1" applyBorder="1" applyAlignment="1">
      <alignment vertical="top"/>
    </xf>
    <xf numFmtId="0" fontId="1" fillId="0" borderId="37" xfId="0" applyFont="1" applyBorder="1" applyAlignment="1">
      <alignment vertical="top"/>
    </xf>
    <xf numFmtId="9" fontId="1" fillId="0" borderId="11" xfId="3" applyFont="1" applyBorder="1" applyAlignment="1">
      <alignment vertical="top" wrapText="1"/>
    </xf>
    <xf numFmtId="44" fontId="1" fillId="0" borderId="10" xfId="6" applyFont="1" applyBorder="1" applyAlignment="1">
      <alignment vertical="top"/>
    </xf>
    <xf numFmtId="44" fontId="8" fillId="0" borderId="36" xfId="6" applyFont="1" applyBorder="1" applyAlignment="1">
      <alignment vertical="top"/>
    </xf>
    <xf numFmtId="167" fontId="8" fillId="0" borderId="2" xfId="2" applyNumberFormat="1" applyFont="1" applyBorder="1" applyAlignment="1">
      <alignment vertical="top"/>
    </xf>
    <xf numFmtId="0" fontId="8" fillId="0" borderId="5" xfId="0" applyFont="1" applyBorder="1" applyAlignment="1">
      <alignment vertical="top" wrapText="1"/>
    </xf>
    <xf numFmtId="167" fontId="8" fillId="0" borderId="10" xfId="2" applyNumberFormat="1" applyFont="1" applyBorder="1" applyAlignment="1">
      <alignment vertical="top"/>
    </xf>
    <xf numFmtId="167" fontId="8" fillId="0" borderId="31" xfId="2" applyNumberFormat="1" applyFont="1" applyBorder="1" applyAlignment="1">
      <alignment vertical="top"/>
    </xf>
    <xf numFmtId="0" fontId="21" fillId="0" borderId="27" xfId="0" applyFont="1" applyBorder="1" applyAlignment="1">
      <alignment vertical="top"/>
    </xf>
    <xf numFmtId="10" fontId="21" fillId="0" borderId="29" xfId="3" applyNumberFormat="1" applyFont="1" applyBorder="1" applyAlignment="1">
      <alignment vertical="top" wrapText="1"/>
    </xf>
    <xf numFmtId="44" fontId="22" fillId="0" borderId="10" xfId="6" applyFont="1" applyBorder="1" applyAlignment="1">
      <alignment vertical="top"/>
    </xf>
    <xf numFmtId="43" fontId="21" fillId="0" borderId="2" xfId="2" applyNumberFormat="1" applyFont="1" applyBorder="1" applyAlignment="1">
      <alignment vertical="top"/>
    </xf>
    <xf numFmtId="44" fontId="22" fillId="0" borderId="31" xfId="6" applyFont="1" applyBorder="1" applyAlignment="1">
      <alignment vertical="top"/>
    </xf>
    <xf numFmtId="0" fontId="21" fillId="0" borderId="0" xfId="0" applyFont="1" applyAlignment="1">
      <alignment vertical="top"/>
    </xf>
    <xf numFmtId="43" fontId="1" fillId="0" borderId="4" xfId="2" applyFont="1" applyBorder="1" applyAlignment="1">
      <alignment vertical="top"/>
    </xf>
    <xf numFmtId="0" fontId="1" fillId="0" borderId="11" xfId="0" applyFont="1" applyBorder="1" applyAlignment="1">
      <alignment vertical="top" wrapText="1"/>
    </xf>
    <xf numFmtId="9" fontId="1" fillId="0" borderId="3" xfId="3" applyFont="1" applyBorder="1" applyAlignment="1">
      <alignment vertical="top" wrapText="1"/>
    </xf>
    <xf numFmtId="44" fontId="8" fillId="0" borderId="32" xfId="6" applyFont="1" applyBorder="1" applyAlignment="1">
      <alignment vertical="top"/>
    </xf>
    <xf numFmtId="0" fontId="8" fillId="0" borderId="4" xfId="0" applyFont="1" applyBorder="1" applyAlignment="1">
      <alignment vertical="top" wrapText="1"/>
    </xf>
    <xf numFmtId="44" fontId="8" fillId="0" borderId="4" xfId="6" applyFont="1" applyBorder="1" applyAlignment="1">
      <alignment vertical="top" wrapText="1"/>
    </xf>
    <xf numFmtId="164" fontId="8" fillId="6" borderId="4" xfId="0" applyNumberFormat="1" applyFont="1" applyFill="1" applyBorder="1" applyAlignment="1">
      <alignment vertical="top"/>
    </xf>
    <xf numFmtId="0" fontId="8" fillId="0" borderId="41" xfId="0" applyFont="1" applyBorder="1"/>
    <xf numFmtId="0" fontId="21" fillId="0" borderId="2" xfId="0" applyFont="1" applyBorder="1" applyAlignment="1">
      <alignment wrapText="1"/>
    </xf>
    <xf numFmtId="169" fontId="1" fillId="0" borderId="2" xfId="3" applyNumberFormat="1" applyFont="1" applyBorder="1" applyAlignment="1">
      <alignment vertical="top" wrapText="1"/>
    </xf>
    <xf numFmtId="0" fontId="8" fillId="0" borderId="0" xfId="0" applyFont="1" applyBorder="1"/>
    <xf numFmtId="0" fontId="1" fillId="0" borderId="2" xfId="0" applyFont="1" applyBorder="1" applyAlignment="1">
      <alignment wrapText="1"/>
    </xf>
    <xf numFmtId="9" fontId="1" fillId="0" borderId="2" xfId="3" applyFont="1" applyBorder="1" applyAlignment="1">
      <alignment vertical="top" wrapText="1"/>
    </xf>
    <xf numFmtId="167" fontId="1" fillId="0" borderId="10" xfId="2" applyNumberFormat="1" applyFont="1" applyBorder="1" applyAlignment="1">
      <alignment vertical="top"/>
    </xf>
    <xf numFmtId="0" fontId="8" fillId="0" borderId="12" xfId="0" applyFont="1" applyBorder="1" applyAlignment="1">
      <alignment vertical="top" wrapText="1"/>
    </xf>
    <xf numFmtId="0" fontId="8" fillId="0" borderId="4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2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8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9" fontId="1" fillId="3" borderId="2" xfId="3" applyFont="1" applyFill="1" applyBorder="1" applyAlignment="1">
      <alignment vertical="top" wrapText="1"/>
    </xf>
    <xf numFmtId="165" fontId="1" fillId="3" borderId="2" xfId="2" applyNumberFormat="1" applyFont="1" applyFill="1" applyBorder="1" applyAlignment="1">
      <alignment vertical="top"/>
    </xf>
    <xf numFmtId="167" fontId="1" fillId="3" borderId="2" xfId="2" applyNumberFormat="1" applyFont="1" applyFill="1" applyBorder="1" applyAlignment="1">
      <alignment vertical="top"/>
    </xf>
    <xf numFmtId="167" fontId="8" fillId="3" borderId="7" xfId="2" applyNumberFormat="1" applyFont="1" applyFill="1" applyBorder="1" applyAlignment="1">
      <alignment vertical="top"/>
    </xf>
    <xf numFmtId="167" fontId="8" fillId="3" borderId="0" xfId="2" applyNumberFormat="1" applyFont="1" applyFill="1" applyBorder="1" applyAlignment="1">
      <alignment vertical="top"/>
    </xf>
    <xf numFmtId="165" fontId="1" fillId="3" borderId="0" xfId="2" applyNumberFormat="1" applyFont="1" applyFill="1" applyBorder="1" applyAlignment="1">
      <alignment vertical="top"/>
    </xf>
    <xf numFmtId="167" fontId="1" fillId="3" borderId="0" xfId="2" applyNumberFormat="1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164" fontId="24" fillId="3" borderId="7" xfId="0" applyNumberFormat="1" applyFont="1" applyFill="1" applyBorder="1" applyAlignment="1">
      <alignment vertical="top"/>
    </xf>
    <xf numFmtId="164" fontId="24" fillId="3" borderId="2" xfId="0" applyNumberFormat="1" applyFont="1" applyFill="1" applyBorder="1" applyAlignment="1">
      <alignment vertical="top"/>
    </xf>
    <xf numFmtId="167" fontId="8" fillId="3" borderId="2" xfId="2" applyNumberFormat="1" applyFont="1" applyFill="1" applyBorder="1" applyAlignment="1">
      <alignment vertical="top"/>
    </xf>
    <xf numFmtId="164" fontId="24" fillId="3" borderId="0" xfId="0" applyNumberFormat="1" applyFont="1" applyFill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9" fontId="1" fillId="0" borderId="0" xfId="3" applyFont="1" applyBorder="1" applyAlignment="1">
      <alignment vertical="top" wrapText="1"/>
    </xf>
    <xf numFmtId="165" fontId="1" fillId="0" borderId="0" xfId="2" applyNumberFormat="1" applyFont="1" applyBorder="1" applyAlignment="1">
      <alignment vertical="top"/>
    </xf>
    <xf numFmtId="167" fontId="1" fillId="0" borderId="0" xfId="2" applyNumberFormat="1" applyFont="1" applyBorder="1" applyAlignment="1">
      <alignment vertical="top"/>
    </xf>
    <xf numFmtId="167" fontId="8" fillId="0" borderId="0" xfId="2" applyNumberFormat="1" applyFont="1" applyBorder="1" applyAlignment="1">
      <alignment vertical="top"/>
    </xf>
    <xf numFmtId="0" fontId="8" fillId="0" borderId="2" xfId="2" applyNumberFormat="1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1" fillId="0" borderId="0" xfId="0" applyFont="1" applyFill="1" applyAlignment="1"/>
    <xf numFmtId="0" fontId="3" fillId="8" borderId="2" xfId="0" applyFont="1" applyFill="1" applyBorder="1" applyAlignment="1">
      <alignment vertical="top"/>
    </xf>
    <xf numFmtId="167" fontId="3" fillId="8" borderId="2" xfId="2" applyNumberFormat="1" applyFont="1" applyFill="1" applyBorder="1" applyAlignment="1">
      <alignment vertical="top"/>
    </xf>
    <xf numFmtId="9" fontId="1" fillId="8" borderId="31" xfId="3" applyFont="1" applyFill="1" applyBorder="1" applyAlignment="1">
      <alignment vertical="top"/>
    </xf>
    <xf numFmtId="165" fontId="1" fillId="8" borderId="7" xfId="2" applyNumberFormat="1" applyFont="1" applyFill="1" applyBorder="1" applyAlignment="1">
      <alignment vertical="top"/>
    </xf>
    <xf numFmtId="167" fontId="1" fillId="8" borderId="7" xfId="2" applyNumberFormat="1" applyFont="1" applyFill="1" applyBorder="1" applyAlignment="1">
      <alignment vertical="top"/>
    </xf>
    <xf numFmtId="167" fontId="8" fillId="8" borderId="30" xfId="2" applyNumberFormat="1" applyFont="1" applyFill="1" applyBorder="1" applyAlignment="1">
      <alignment vertical="top"/>
    </xf>
    <xf numFmtId="167" fontId="8" fillId="8" borderId="8" xfId="2" applyNumberFormat="1" applyFont="1" applyFill="1" applyBorder="1" applyAlignment="1">
      <alignment vertical="top"/>
    </xf>
    <xf numFmtId="44" fontId="8" fillId="8" borderId="24" xfId="6" applyFont="1" applyFill="1" applyBorder="1" applyAlignment="1">
      <alignment vertical="top"/>
    </xf>
    <xf numFmtId="0" fontId="1" fillId="8" borderId="30" xfId="0" applyFont="1" applyFill="1" applyBorder="1" applyAlignment="1">
      <alignment vertical="top"/>
    </xf>
    <xf numFmtId="0" fontId="1" fillId="8" borderId="0" xfId="0" applyFont="1" applyFill="1" applyAlignment="1">
      <alignment vertical="top"/>
    </xf>
    <xf numFmtId="44" fontId="1" fillId="8" borderId="2" xfId="0" applyNumberFormat="1" applyFont="1" applyFill="1" applyBorder="1" applyAlignment="1">
      <alignment vertical="top"/>
    </xf>
    <xf numFmtId="164" fontId="1" fillId="8" borderId="2" xfId="0" applyNumberFormat="1" applyFont="1" applyFill="1" applyBorder="1" applyAlignment="1">
      <alignment vertical="top"/>
    </xf>
    <xf numFmtId="0" fontId="8" fillId="8" borderId="24" xfId="0" applyFont="1" applyFill="1" applyBorder="1" applyAlignment="1">
      <alignment vertical="top"/>
    </xf>
    <xf numFmtId="0" fontId="8" fillId="8" borderId="4" xfId="0" applyFont="1" applyFill="1" applyBorder="1" applyAlignment="1">
      <alignment vertical="top"/>
    </xf>
    <xf numFmtId="0" fontId="1" fillId="8" borderId="28" xfId="0" applyFont="1" applyFill="1" applyBorder="1" applyAlignment="1">
      <alignment vertical="top" wrapText="1"/>
    </xf>
    <xf numFmtId="9" fontId="1" fillId="8" borderId="29" xfId="3" applyFont="1" applyFill="1" applyBorder="1" applyAlignment="1">
      <alignment vertical="top" wrapText="1"/>
    </xf>
    <xf numFmtId="165" fontId="1" fillId="8" borderId="2" xfId="2" applyNumberFormat="1" applyFont="1" applyFill="1" applyBorder="1" applyAlignment="1">
      <alignment vertical="top"/>
    </xf>
    <xf numFmtId="167" fontId="1" fillId="8" borderId="2" xfId="2" applyNumberFormat="1" applyFont="1" applyFill="1" applyBorder="1" applyAlignment="1">
      <alignment vertical="top"/>
    </xf>
    <xf numFmtId="167" fontId="8" fillId="8" borderId="28" xfId="2" applyNumberFormat="1" applyFont="1" applyFill="1" applyBorder="1" applyAlignment="1">
      <alignment vertical="top"/>
    </xf>
    <xf numFmtId="167" fontId="8" fillId="8" borderId="10" xfId="2" applyNumberFormat="1" applyFont="1" applyFill="1" applyBorder="1" applyAlignment="1">
      <alignment vertical="top"/>
    </xf>
    <xf numFmtId="167" fontId="8" fillId="8" borderId="29" xfId="2" applyNumberFormat="1" applyFont="1" applyFill="1" applyBorder="1" applyAlignment="1">
      <alignment vertical="top"/>
    </xf>
    <xf numFmtId="0" fontId="1" fillId="8" borderId="28" xfId="0" applyFont="1" applyFill="1" applyBorder="1" applyAlignment="1">
      <alignment vertical="top"/>
    </xf>
    <xf numFmtId="0" fontId="8" fillId="0" borderId="7" xfId="0" applyFont="1" applyBorder="1" applyAlignment="1">
      <alignment vertical="top" wrapText="1"/>
    </xf>
    <xf numFmtId="10" fontId="1" fillId="0" borderId="31" xfId="3" applyNumberFormat="1" applyFont="1" applyBorder="1" applyAlignment="1">
      <alignment vertical="top" wrapText="1"/>
    </xf>
    <xf numFmtId="10" fontId="8" fillId="0" borderId="8" xfId="6" applyNumberFormat="1" applyFont="1" applyBorder="1" applyAlignment="1">
      <alignment vertical="top"/>
    </xf>
    <xf numFmtId="9" fontId="8" fillId="0" borderId="8" xfId="6" applyNumberFormat="1" applyFont="1" applyBorder="1" applyAlignment="1">
      <alignment vertical="top"/>
    </xf>
    <xf numFmtId="0" fontId="8" fillId="8" borderId="2" xfId="0" applyFont="1" applyFill="1" applyBorder="1" applyAlignment="1">
      <alignment vertical="top"/>
    </xf>
    <xf numFmtId="0" fontId="1" fillId="8" borderId="2" xfId="0" applyFont="1" applyFill="1" applyBorder="1" applyAlignment="1">
      <alignment vertical="top" wrapText="1"/>
    </xf>
    <xf numFmtId="9" fontId="1" fillId="8" borderId="2" xfId="3" applyFont="1" applyFill="1" applyBorder="1" applyAlignment="1">
      <alignment vertical="top" wrapText="1"/>
    </xf>
    <xf numFmtId="167" fontId="8" fillId="8" borderId="2" xfId="2" applyNumberFormat="1" applyFont="1" applyFill="1" applyBorder="1" applyAlignment="1">
      <alignment vertical="top"/>
    </xf>
    <xf numFmtId="0" fontId="1" fillId="8" borderId="2" xfId="0" applyFont="1" applyFill="1" applyBorder="1" applyAlignment="1">
      <alignment vertical="top"/>
    </xf>
    <xf numFmtId="0" fontId="8" fillId="8" borderId="37" xfId="0" applyFont="1" applyFill="1" applyBorder="1" applyAlignment="1">
      <alignment vertical="top"/>
    </xf>
    <xf numFmtId="0" fontId="8" fillId="8" borderId="5" xfId="0" applyFont="1" applyFill="1" applyBorder="1" applyAlignment="1">
      <alignment vertical="top" wrapText="1"/>
    </xf>
    <xf numFmtId="0" fontId="8" fillId="8" borderId="33" xfId="0" applyFont="1" applyFill="1" applyBorder="1" applyAlignment="1">
      <alignment vertical="top" wrapText="1"/>
    </xf>
    <xf numFmtId="9" fontId="1" fillId="8" borderId="36" xfId="3" applyFont="1" applyFill="1" applyBorder="1" applyAlignment="1">
      <alignment vertical="top" wrapText="1"/>
    </xf>
    <xf numFmtId="165" fontId="1" fillId="8" borderId="11" xfId="2" applyNumberFormat="1" applyFont="1" applyFill="1" applyBorder="1" applyAlignment="1">
      <alignment vertical="top"/>
    </xf>
    <xf numFmtId="167" fontId="1" fillId="8" borderId="11" xfId="2" applyNumberFormat="1" applyFont="1" applyFill="1" applyBorder="1" applyAlignment="1">
      <alignment vertical="top"/>
    </xf>
    <xf numFmtId="167" fontId="8" fillId="8" borderId="33" xfId="2" applyNumberFormat="1" applyFont="1" applyFill="1" applyBorder="1" applyAlignment="1">
      <alignment vertical="top"/>
    </xf>
    <xf numFmtId="167" fontId="8" fillId="8" borderId="11" xfId="2" applyNumberFormat="1" applyFont="1" applyFill="1" applyBorder="1" applyAlignment="1">
      <alignment vertical="top"/>
    </xf>
    <xf numFmtId="167" fontId="8" fillId="8" borderId="36" xfId="2" applyNumberFormat="1" applyFont="1" applyFill="1" applyBorder="1" applyAlignment="1">
      <alignment vertical="top"/>
    </xf>
    <xf numFmtId="0" fontId="1" fillId="8" borderId="33" xfId="0" applyFont="1" applyFill="1" applyBorder="1" applyAlignment="1">
      <alignment vertical="top"/>
    </xf>
    <xf numFmtId="0" fontId="8" fillId="8" borderId="2" xfId="0" applyFont="1" applyFill="1" applyBorder="1" applyAlignment="1">
      <alignment vertical="top" wrapText="1"/>
    </xf>
    <xf numFmtId="0" fontId="25" fillId="8" borderId="30" xfId="5" applyFont="1" applyFill="1" applyBorder="1" applyAlignment="1">
      <alignment vertical="top" wrapText="1"/>
    </xf>
    <xf numFmtId="0" fontId="8" fillId="0" borderId="14" xfId="0" applyFont="1" applyBorder="1" applyAlignment="1">
      <alignment vertical="top"/>
    </xf>
    <xf numFmtId="0" fontId="3" fillId="3" borderId="0" xfId="0" applyFont="1" applyFill="1" applyAlignment="1">
      <alignment vertical="top"/>
    </xf>
    <xf numFmtId="0" fontId="26" fillId="3" borderId="0" xfId="0" applyFont="1" applyFill="1" applyAlignment="1">
      <alignment horizontal="right" vertical="top"/>
    </xf>
    <xf numFmtId="0" fontId="26" fillId="3" borderId="0" xfId="0" applyFont="1" applyFill="1" applyAlignment="1">
      <alignment vertical="top"/>
    </xf>
    <xf numFmtId="0" fontId="6" fillId="6" borderId="7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26" fillId="3" borderId="0" xfId="0" applyFont="1" applyFill="1" applyAlignment="1">
      <alignment horizontal="right" vertical="center"/>
    </xf>
    <xf numFmtId="1" fontId="6" fillId="8" borderId="2" xfId="2" applyNumberFormat="1" applyFont="1" applyFill="1" applyBorder="1" applyAlignment="1">
      <alignment horizontal="center" vertical="center"/>
    </xf>
    <xf numFmtId="43" fontId="0" fillId="8" borderId="2" xfId="2" applyFont="1" applyFill="1" applyBorder="1" applyAlignment="1">
      <alignment horizontal="center" vertical="center"/>
    </xf>
    <xf numFmtId="1" fontId="0" fillId="8" borderId="2" xfId="2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65" fontId="0" fillId="0" borderId="2" xfId="2" applyNumberFormat="1" applyFont="1" applyBorder="1" applyAlignment="1">
      <alignment horizontal="center" vertical="center"/>
    </xf>
    <xf numFmtId="43" fontId="0" fillId="0" borderId="2" xfId="2" applyFont="1" applyBorder="1" applyAlignment="1">
      <alignment horizontal="center" vertical="center" wrapText="1"/>
    </xf>
    <xf numFmtId="43" fontId="0" fillId="0" borderId="2" xfId="2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5" fontId="0" fillId="0" borderId="2" xfId="2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5" fontId="3" fillId="3" borderId="2" xfId="2" applyNumberFormat="1" applyFont="1" applyFill="1" applyBorder="1" applyAlignment="1">
      <alignment horizontal="center" vertical="center"/>
    </xf>
    <xf numFmtId="43" fontId="3" fillId="3" borderId="2" xfId="2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5" borderId="0" xfId="0" applyFont="1" applyFill="1"/>
    <xf numFmtId="0" fontId="0" fillId="5" borderId="10" xfId="0" applyFill="1" applyBorder="1" applyAlignment="1">
      <alignment horizontal="center" vertical="top"/>
    </xf>
    <xf numFmtId="0" fontId="0" fillId="5" borderId="10" xfId="0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 horizontal="center" wrapText="1"/>
    </xf>
    <xf numFmtId="166" fontId="2" fillId="5" borderId="2" xfId="2" applyNumberFormat="1" applyFont="1" applyFill="1" applyBorder="1" applyAlignment="1">
      <alignment horizontal="center" vertical="top"/>
    </xf>
    <xf numFmtId="166" fontId="0" fillId="5" borderId="2" xfId="0" applyNumberFormat="1" applyFill="1" applyBorder="1" applyAlignment="1">
      <alignment horizontal="center"/>
    </xf>
    <xf numFmtId="166" fontId="6" fillId="5" borderId="2" xfId="0" applyNumberFormat="1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5" borderId="2" xfId="0" applyFill="1" applyBorder="1" applyAlignment="1">
      <alignment horizontal="center" vertical="top"/>
    </xf>
    <xf numFmtId="0" fontId="0" fillId="5" borderId="2" xfId="0" applyFill="1" applyBorder="1" applyAlignment="1">
      <alignment horizontal="center" vertical="top" wrapText="1"/>
    </xf>
    <xf numFmtId="165" fontId="14" fillId="5" borderId="11" xfId="2" applyNumberFormat="1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0" fillId="0" borderId="2" xfId="0" applyBorder="1" applyAlignment="1">
      <alignment horizontal="center" vertical="top"/>
    </xf>
    <xf numFmtId="166" fontId="2" fillId="0" borderId="2" xfId="2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165" fontId="2" fillId="0" borderId="2" xfId="2" applyNumberFormat="1" applyFont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 wrapText="1"/>
    </xf>
    <xf numFmtId="165" fontId="14" fillId="0" borderId="11" xfId="2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 vertical="top" wrapText="1"/>
    </xf>
    <xf numFmtId="166" fontId="2" fillId="0" borderId="2" xfId="2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 vertical="top"/>
    </xf>
    <xf numFmtId="165" fontId="3" fillId="5" borderId="11" xfId="2" applyNumberFormat="1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165" fontId="2" fillId="0" borderId="2" xfId="2" applyNumberFormat="1" applyFont="1" applyBorder="1" applyAlignment="1">
      <alignment horizontal="center"/>
    </xf>
    <xf numFmtId="165" fontId="6" fillId="2" borderId="2" xfId="2" applyNumberFormat="1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center"/>
    </xf>
    <xf numFmtId="165" fontId="6" fillId="5" borderId="1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1" fillId="5" borderId="34" xfId="0" applyFont="1" applyFill="1" applyBorder="1" applyAlignment="1">
      <alignment vertical="top" wrapText="1"/>
    </xf>
    <xf numFmtId="0" fontId="6" fillId="6" borderId="2" xfId="0" applyFont="1" applyFill="1" applyBorder="1" applyAlignment="1">
      <alignment horizontal="center"/>
    </xf>
    <xf numFmtId="0" fontId="6" fillId="8" borderId="2" xfId="0" applyFont="1" applyFill="1" applyBorder="1"/>
    <xf numFmtId="0" fontId="6" fillId="8" borderId="2" xfId="0" applyFont="1" applyFill="1" applyBorder="1" applyAlignment="1">
      <alignment horizontal="left"/>
    </xf>
    <xf numFmtId="0" fontId="6" fillId="0" borderId="2" xfId="0" applyFont="1" applyBorder="1"/>
    <xf numFmtId="0" fontId="6" fillId="8" borderId="10" xfId="0" applyFont="1" applyFill="1" applyBorder="1" applyAlignment="1"/>
    <xf numFmtId="0" fontId="6" fillId="8" borderId="11" xfId="0" applyFont="1" applyFill="1" applyBorder="1" applyAlignment="1"/>
    <xf numFmtId="0" fontId="6" fillId="0" borderId="2" xfId="0" applyFont="1" applyBorder="1" applyAlignment="1">
      <alignment horizontal="left"/>
    </xf>
    <xf numFmtId="0" fontId="6" fillId="9" borderId="2" xfId="0" applyFont="1" applyFill="1" applyBorder="1"/>
    <xf numFmtId="0" fontId="0" fillId="0" borderId="2" xfId="0" applyFill="1" applyBorder="1" applyAlignment="1">
      <alignment vertical="top" wrapText="1"/>
    </xf>
    <xf numFmtId="0" fontId="6" fillId="2" borderId="2" xfId="0" applyFont="1" applyFill="1" applyBorder="1"/>
    <xf numFmtId="0" fontId="6" fillId="3" borderId="10" xfId="0" applyFont="1" applyFill="1" applyBorder="1"/>
    <xf numFmtId="0" fontId="0" fillId="3" borderId="11" xfId="0" applyFill="1" applyBorder="1" applyAlignment="1">
      <alignment horizontal="left"/>
    </xf>
    <xf numFmtId="0" fontId="6" fillId="3" borderId="11" xfId="0" applyFont="1" applyFill="1" applyBorder="1"/>
    <xf numFmtId="0" fontId="0" fillId="3" borderId="11" xfId="0" applyFill="1" applyBorder="1"/>
    <xf numFmtId="0" fontId="0" fillId="3" borderId="12" xfId="0" applyFill="1" applyBorder="1"/>
    <xf numFmtId="0" fontId="0" fillId="6" borderId="32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6" fillId="10" borderId="2" xfId="0" applyFont="1" applyFill="1" applyBorder="1"/>
    <xf numFmtId="0" fontId="6" fillId="10" borderId="12" xfId="0" applyFont="1" applyFill="1" applyBorder="1" applyAlignment="1">
      <alignment horizontal="left"/>
    </xf>
    <xf numFmtId="3" fontId="0" fillId="0" borderId="2" xfId="0" applyNumberFormat="1" applyFont="1" applyBorder="1" applyAlignment="1">
      <alignment wrapText="1"/>
    </xf>
    <xf numFmtId="3" fontId="0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vertical="top" wrapText="1"/>
    </xf>
    <xf numFmtId="3" fontId="0" fillId="0" borderId="2" xfId="0" applyNumberFormat="1" applyFont="1" applyBorder="1" applyAlignment="1"/>
    <xf numFmtId="3" fontId="0" fillId="0" borderId="2" xfId="0" applyNumberFormat="1" applyFont="1" applyFill="1" applyBorder="1" applyAlignment="1"/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/>
    <xf numFmtId="0" fontId="6" fillId="10" borderId="2" xfId="0" applyFont="1" applyFill="1" applyBorder="1" applyAlignment="1">
      <alignment horizontal="center"/>
    </xf>
    <xf numFmtId="0" fontId="0" fillId="0" borderId="2" xfId="0" applyBorder="1" applyAlignment="1"/>
    <xf numFmtId="4" fontId="0" fillId="0" borderId="2" xfId="0" applyNumberFormat="1" applyBorder="1" applyAlignment="1"/>
    <xf numFmtId="0" fontId="0" fillId="9" borderId="2" xfId="0" applyFill="1" applyBorder="1" applyAlignment="1"/>
    <xf numFmtId="4" fontId="0" fillId="9" borderId="2" xfId="0" applyNumberFormat="1" applyFill="1" applyBorder="1" applyAlignment="1"/>
    <xf numFmtId="0" fontId="0" fillId="0" borderId="2" xfId="0" applyFill="1" applyBorder="1" applyAlignment="1"/>
    <xf numFmtId="4" fontId="0" fillId="0" borderId="2" xfId="0" applyNumberFormat="1" applyFill="1" applyBorder="1" applyAlignment="1"/>
    <xf numFmtId="0" fontId="6" fillId="0" borderId="2" xfId="0" applyFont="1" applyBorder="1" applyAlignment="1">
      <alignment vertical="center" wrapText="1"/>
    </xf>
    <xf numFmtId="4" fontId="6" fillId="0" borderId="2" xfId="0" applyNumberFormat="1" applyFont="1" applyFill="1" applyBorder="1" applyAlignment="1"/>
    <xf numFmtId="4" fontId="6" fillId="9" borderId="2" xfId="0" applyNumberFormat="1" applyFont="1" applyFill="1" applyBorder="1" applyAlignment="1"/>
    <xf numFmtId="3" fontId="0" fillId="0" borderId="2" xfId="0" applyNumberFormat="1" applyBorder="1" applyAlignment="1"/>
    <xf numFmtId="0" fontId="6" fillId="0" borderId="2" xfId="0" applyFont="1" applyBorder="1" applyAlignment="1">
      <alignment vertical="top" wrapText="1"/>
    </xf>
    <xf numFmtId="4" fontId="6" fillId="0" borderId="2" xfId="0" applyNumberFormat="1" applyFont="1" applyBorder="1" applyAlignment="1"/>
    <xf numFmtId="3" fontId="0" fillId="0" borderId="2" xfId="0" applyNumberFormat="1" applyFill="1" applyBorder="1" applyAlignment="1"/>
    <xf numFmtId="43" fontId="2" fillId="0" borderId="2" xfId="2" applyFont="1" applyBorder="1" applyAlignment="1"/>
    <xf numFmtId="0" fontId="6" fillId="2" borderId="2" xfId="0" applyFont="1" applyFill="1" applyBorder="1" applyAlignment="1"/>
    <xf numFmtId="43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0" fontId="6" fillId="10" borderId="2" xfId="0" applyFont="1" applyFill="1" applyBorder="1" applyAlignment="1"/>
    <xf numFmtId="43" fontId="0" fillId="0" borderId="2" xfId="2" applyFont="1" applyBorder="1" applyAlignment="1"/>
    <xf numFmtId="43" fontId="0" fillId="9" borderId="2" xfId="0" applyNumberFormat="1" applyFill="1" applyBorder="1" applyAlignment="1"/>
    <xf numFmtId="43" fontId="0" fillId="9" borderId="2" xfId="2" applyFont="1" applyFill="1" applyBorder="1" applyAlignment="1"/>
    <xf numFmtId="0" fontId="6" fillId="0" borderId="2" xfId="0" applyFont="1" applyBorder="1" applyAlignment="1"/>
    <xf numFmtId="43" fontId="6" fillId="0" borderId="2" xfId="0" applyNumberFormat="1" applyFont="1" applyBorder="1" applyAlignment="1"/>
    <xf numFmtId="43" fontId="6" fillId="9" borderId="2" xfId="0" applyNumberFormat="1" applyFont="1" applyFill="1" applyBorder="1" applyAlignment="1"/>
    <xf numFmtId="43" fontId="6" fillId="0" borderId="2" xfId="2" applyFont="1" applyBorder="1" applyAlignment="1"/>
    <xf numFmtId="43" fontId="6" fillId="10" borderId="2" xfId="0" applyNumberFormat="1" applyFont="1" applyFill="1" applyBorder="1" applyAlignment="1"/>
    <xf numFmtId="0" fontId="6" fillId="11" borderId="2" xfId="0" applyFont="1" applyFill="1" applyBorder="1" applyAlignment="1">
      <alignment horizontal="center" vertical="center"/>
    </xf>
    <xf numFmtId="164" fontId="0" fillId="0" borderId="2" xfId="4" applyFont="1" applyBorder="1"/>
    <xf numFmtId="0" fontId="6" fillId="11" borderId="2" xfId="0" applyFont="1" applyFill="1" applyBorder="1"/>
    <xf numFmtId="171" fontId="6" fillId="11" borderId="2" xfId="4" applyNumberFormat="1" applyFont="1" applyFill="1" applyBorder="1"/>
    <xf numFmtId="168" fontId="0" fillId="0" borderId="2" xfId="4" applyNumberFormat="1" applyFont="1" applyBorder="1"/>
    <xf numFmtId="168" fontId="6" fillId="11" borderId="2" xfId="4" applyNumberFormat="1" applyFont="1" applyFill="1" applyBorder="1"/>
    <xf numFmtId="43" fontId="0" fillId="0" borderId="2" xfId="4" applyNumberFormat="1" applyFont="1" applyBorder="1"/>
    <xf numFmtId="166" fontId="0" fillId="0" borderId="2" xfId="4" applyNumberFormat="1" applyFont="1" applyBorder="1"/>
    <xf numFmtId="3" fontId="6" fillId="2" borderId="2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2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6" fillId="10" borderId="2" xfId="0" applyNumberFormat="1" applyFont="1" applyFill="1" applyBorder="1" applyAlignment="1">
      <alignment horizontal="center"/>
    </xf>
    <xf numFmtId="3" fontId="0" fillId="0" borderId="2" xfId="4" applyNumberFormat="1" applyFont="1" applyBorder="1"/>
    <xf numFmtId="165" fontId="0" fillId="0" borderId="2" xfId="4" applyNumberFormat="1" applyFont="1" applyBorder="1"/>
    <xf numFmtId="0" fontId="27" fillId="10" borderId="2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5" fillId="8" borderId="41" xfId="5" applyFont="1" applyFill="1" applyBorder="1" applyAlignment="1">
      <alignment horizontal="center" vertical="top" wrapText="1"/>
    </xf>
    <xf numFmtId="0" fontId="25" fillId="8" borderId="43" xfId="5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2" fillId="0" borderId="4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8" borderId="2" xfId="0" applyFont="1" applyFill="1" applyBorder="1" applyAlignment="1">
      <alignment vertical="top" wrapText="1"/>
    </xf>
    <xf numFmtId="0" fontId="8" fillId="0" borderId="4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1" fillId="0" borderId="7" xfId="0" applyFont="1" applyBorder="1"/>
    <xf numFmtId="0" fontId="13" fillId="0" borderId="9" xfId="0" applyFont="1" applyBorder="1" applyAlignment="1">
      <alignment horizontal="center"/>
    </xf>
    <xf numFmtId="167" fontId="3" fillId="6" borderId="24" xfId="2" applyNumberFormat="1" applyFont="1" applyFill="1" applyBorder="1" applyAlignment="1">
      <alignment horizontal="center" vertical="center"/>
    </xf>
    <xf numFmtId="167" fontId="3" fillId="6" borderId="22" xfId="2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10" fontId="1" fillId="0" borderId="22" xfId="3" applyNumberFormat="1" applyFont="1" applyBorder="1" applyAlignment="1">
      <alignment vertical="center" wrapText="1"/>
    </xf>
    <xf numFmtId="10" fontId="1" fillId="0" borderId="31" xfId="3" applyNumberFormat="1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8" fillId="8" borderId="37" xfId="0" applyFont="1" applyFill="1" applyBorder="1" applyAlignment="1">
      <alignment vertical="top"/>
    </xf>
    <xf numFmtId="0" fontId="8" fillId="8" borderId="5" xfId="0" applyFont="1" applyFill="1" applyBorder="1" applyAlignment="1">
      <alignment vertical="top"/>
    </xf>
    <xf numFmtId="0" fontId="8" fillId="8" borderId="34" xfId="0" applyFont="1" applyFill="1" applyBorder="1" applyAlignment="1">
      <alignment vertical="top"/>
    </xf>
    <xf numFmtId="0" fontId="8" fillId="0" borderId="39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40" xfId="0" applyFont="1" applyBorder="1" applyAlignment="1">
      <alignment vertical="top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0" fillId="0" borderId="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8" borderId="12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165" fontId="0" fillId="8" borderId="2" xfId="2" applyNumberFormat="1" applyFont="1" applyFill="1" applyBorder="1" applyAlignment="1">
      <alignment horizontal="center" vertical="center"/>
    </xf>
    <xf numFmtId="43" fontId="0" fillId="8" borderId="2" xfId="2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43" fontId="0" fillId="8" borderId="6" xfId="2" applyFont="1" applyFill="1" applyBorder="1" applyAlignment="1">
      <alignment horizontal="center" vertical="center"/>
    </xf>
    <xf numFmtId="43" fontId="0" fillId="8" borderId="5" xfId="2" applyFont="1" applyFill="1" applyBorder="1" applyAlignment="1">
      <alignment horizontal="center" vertical="center"/>
    </xf>
    <xf numFmtId="43" fontId="0" fillId="8" borderId="3" xfId="2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 wrapText="1"/>
    </xf>
    <xf numFmtId="0" fontId="6" fillId="8" borderId="11" xfId="0" applyFont="1" applyFill="1" applyBorder="1" applyAlignment="1">
      <alignment horizontal="center" wrapText="1"/>
    </xf>
    <xf numFmtId="0" fontId="6" fillId="8" borderId="12" xfId="0" applyFont="1" applyFill="1" applyBorder="1" applyAlignment="1">
      <alignment horizontal="center" wrapText="1"/>
    </xf>
    <xf numFmtId="0" fontId="6" fillId="6" borderId="10" xfId="0" applyFont="1" applyFill="1" applyBorder="1" applyAlignment="1">
      <alignment horizontal="center" wrapText="1"/>
    </xf>
    <xf numFmtId="0" fontId="0" fillId="6" borderId="12" xfId="0" applyFill="1" applyBorder="1" applyAlignment="1">
      <alignment horizontal="center" wrapText="1"/>
    </xf>
    <xf numFmtId="0" fontId="6" fillId="6" borderId="2" xfId="0" applyFont="1" applyFill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27" fillId="3" borderId="9" xfId="0" applyFont="1" applyFill="1" applyBorder="1" applyAlignment="1">
      <alignment horizontal="center"/>
    </xf>
    <xf numFmtId="0" fontId="0" fillId="0" borderId="2" xfId="0" applyBorder="1" applyAlignment="1">
      <alignment vertical="top" wrapText="1"/>
    </xf>
    <xf numFmtId="0" fontId="6" fillId="10" borderId="2" xfId="0" applyFont="1" applyFill="1" applyBorder="1" applyAlignment="1"/>
    <xf numFmtId="0" fontId="6" fillId="10" borderId="10" xfId="0" applyFont="1" applyFill="1" applyBorder="1" applyAlignment="1">
      <alignment horizontal="center" wrapText="1"/>
    </xf>
    <xf numFmtId="0" fontId="6" fillId="10" borderId="11" xfId="0" applyFont="1" applyFill="1" applyBorder="1" applyAlignment="1">
      <alignment horizontal="center" wrapText="1"/>
    </xf>
    <xf numFmtId="0" fontId="6" fillId="10" borderId="12" xfId="0" applyFont="1" applyFill="1" applyBorder="1" applyAlignment="1">
      <alignment horizontal="center" wrapText="1"/>
    </xf>
    <xf numFmtId="0" fontId="6" fillId="10" borderId="10" xfId="0" applyFont="1" applyFill="1" applyBorder="1" applyAlignment="1">
      <alignment horizontal="left"/>
    </xf>
    <xf numFmtId="0" fontId="6" fillId="10" borderId="12" xfId="0" applyFont="1" applyFill="1" applyBorder="1" applyAlignment="1">
      <alignment horizontal="left"/>
    </xf>
    <xf numFmtId="0" fontId="6" fillId="8" borderId="2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10" borderId="11" xfId="0" applyFont="1" applyFill="1" applyBorder="1" applyAlignment="1">
      <alignment horizontal="left"/>
    </xf>
    <xf numFmtId="0" fontId="6" fillId="8" borderId="10" xfId="0" applyFont="1" applyFill="1" applyBorder="1" applyAlignment="1">
      <alignment horizontal="left"/>
    </xf>
    <xf numFmtId="0" fontId="6" fillId="8" borderId="11" xfId="0" applyFont="1" applyFill="1" applyBorder="1" applyAlignment="1">
      <alignment horizontal="left"/>
    </xf>
    <xf numFmtId="0" fontId="6" fillId="8" borderId="12" xfId="0" applyFont="1" applyFill="1" applyBorder="1" applyAlignment="1">
      <alignment horizontal="left"/>
    </xf>
    <xf numFmtId="0" fontId="6" fillId="6" borderId="8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166" fontId="9" fillId="5" borderId="4" xfId="4" applyNumberFormat="1" applyFont="1" applyFill="1" applyBorder="1" applyAlignment="1">
      <alignment horizontal="center"/>
    </xf>
    <xf numFmtId="166" fontId="9" fillId="5" borderId="1" xfId="4" applyNumberFormat="1" applyFont="1" applyFill="1" applyBorder="1" applyAlignment="1">
      <alignment horizontal="center"/>
    </xf>
    <xf numFmtId="166" fontId="9" fillId="5" borderId="7" xfId="4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6" fillId="8" borderId="10" xfId="0" quotePrefix="1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</cellXfs>
  <cellStyles count="23">
    <cellStyle name="Comma" xfId="2" builtinId="3"/>
    <cellStyle name="Comma 2" xfId="4"/>
    <cellStyle name="Comma 2 2" xfId="8"/>
    <cellStyle name="Comma 2 3" xfId="9"/>
    <cellStyle name="Currency 2" xfId="6"/>
    <cellStyle name="Followed Hyperlink" xfId="7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Hyperlink" xfId="5" builtinId="8"/>
    <cellStyle name="Normal" xfId="0" builtinId="0"/>
    <cellStyle name="Normal 2" xfId="1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EP/Downloads/NSPAN%20-%20UNICEF%20/Jigawa%20State%20-%20Multi-Sectorial%20-%20Nutrition%20Strategic%20Plan%20of%20Action/12112016%20JIGAWA-%20MN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%20N%20Sambo/Documents/unicef/Nutrition/MULTISECTORAL%20COSTING%20TOOLS/BAUCHI-%20MULTISECTORAL%20NUTRITION%20COSTING%20TOO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%20N%20Sambo/Documents/unicef/Nutrition/YOBE-%20MNP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O/Desktop/YOBE/Users/E%20N%20Sambo/Documents/unicef/Nutrition/YOBE-%20MNP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/24102016%20JIgawa-%20MNP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EP/Downloads/NSPAN%20-%20UNICEF%20/Draft%20-%20Yobe%20State%20-%20Costed%20%20Strategic%20Plan%20of%20Action%20for%20Nutrition%20%20/YOBE%20STATE%20DRAFT%20COSTED%20PLAN%20/Yobe%20State%20Ministry%20of%20Women%20Affairs%20Costing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EP/Downloads/NSPAN%20-%20UNICEF%20/Draft%20-%20Yobe%20State%20-%20Costed%20%20Strategic%20Plan%20of%20Action%20for%20Nutrition%20%20/YOBE%20STATE%20DRAFT%20COSTED%20PLAN%20/Yobe%20State%20Governance%20Srengthen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SUMMARY"/>
      <sheetName val="GRAPHS"/>
      <sheetName val="ASSUMPTIONS"/>
      <sheetName val="POP Distr"/>
      <sheetName val="AGRIC"/>
      <sheetName val="Education"/>
      <sheetName val="Social Protection"/>
      <sheetName val="Health..."/>
      <sheetName val="WASH"/>
      <sheetName val="Emergency Prepd."/>
      <sheetName val="SEMA Details"/>
      <sheetName val="Governance Details"/>
      <sheetName val="Governance "/>
      <sheetName val="Social Protection Details"/>
      <sheetName val="Education Details"/>
    </sheetNames>
    <sheetDataSet>
      <sheetData sheetId="0"/>
      <sheetData sheetId="1"/>
      <sheetData sheetId="2"/>
      <sheetData sheetId="3">
        <row r="11">
          <cell r="C11">
            <v>350</v>
          </cell>
        </row>
      </sheetData>
      <sheetData sheetId="4"/>
      <sheetData sheetId="5"/>
      <sheetData sheetId="6"/>
      <sheetData sheetId="7"/>
      <sheetData sheetId="8">
        <row r="1">
          <cell r="AG1">
            <v>350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Population Distribution"/>
      <sheetName val="Health"/>
      <sheetName val="Social Protection"/>
      <sheetName val="Water &amp; Sanitation"/>
      <sheetName val="Education"/>
      <sheetName val="Emergency Prepd."/>
      <sheetName val="Agric Sector"/>
      <sheetName val="Health..."/>
      <sheetName val="WASH"/>
      <sheetName val="Social Protection..."/>
      <sheetName val="Educ.."/>
      <sheetName val="Emergency"/>
      <sheetName val="Sheet1"/>
      <sheetName val="Agric"/>
      <sheetName val="Sheet2"/>
    </sheetNames>
    <sheetDataSet>
      <sheetData sheetId="0" refreshError="1"/>
      <sheetData sheetId="1" refreshError="1">
        <row r="11">
          <cell r="C11">
            <v>400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SUMMARY"/>
      <sheetName val="GRAPHS"/>
      <sheetName val="ASSUMPTIONS"/>
      <sheetName val="POP Distr"/>
      <sheetName val="SECTOR WRK PLN"/>
      <sheetName val="SECTOR DETAILED COSTING"/>
    </sheetNames>
    <sheetDataSet>
      <sheetData sheetId="0"/>
      <sheetData sheetId="1"/>
      <sheetData sheetId="2"/>
      <sheetData sheetId="3">
        <row r="11">
          <cell r="C11">
            <v>350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SUMMARY"/>
      <sheetName val="GRAPHS"/>
      <sheetName val="ASSUMPTIONS"/>
      <sheetName val="POP Distr"/>
      <sheetName val="SECTOR WRK PLN"/>
      <sheetName val="SECTOR DETAILED COSTING"/>
    </sheetNames>
    <sheetDataSet>
      <sheetData sheetId="0"/>
      <sheetData sheetId="1"/>
      <sheetData sheetId="2"/>
      <sheetData sheetId="3">
        <row r="11">
          <cell r="C11">
            <v>350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UMMARY"/>
      <sheetName val="Assumptions"/>
      <sheetName val="Health..."/>
      <sheetName val="Population Distribution"/>
      <sheetName val="Social Protection"/>
      <sheetName val="Agric"/>
      <sheetName val="Emergency Prepd."/>
      <sheetName val="Education"/>
      <sheetName val="WASH"/>
      <sheetName val="Health"/>
      <sheetName val="Educ.."/>
      <sheetName val="Emergency"/>
      <sheetName val="Social Protection Details"/>
      <sheetName val="Governance Strengthening"/>
      <sheetName val="Health Activites"/>
      <sheetName val="GRAPHS"/>
    </sheetNames>
    <sheetDataSet>
      <sheetData sheetId="0" refreshError="1"/>
      <sheetData sheetId="1" refreshError="1"/>
      <sheetData sheetId="2">
        <row r="11">
          <cell r="D11">
            <v>370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3">
          <cell r="C53">
            <v>2017</v>
          </cell>
          <cell r="D53">
            <v>2018</v>
          </cell>
          <cell r="E53">
            <v>2019</v>
          </cell>
          <cell r="F53">
            <v>2020</v>
          </cell>
          <cell r="G53">
            <v>2021</v>
          </cell>
          <cell r="H53" t="str">
            <v>TOTAL</v>
          </cell>
        </row>
        <row r="54">
          <cell r="B54" t="str">
            <v>Health</v>
          </cell>
        </row>
        <row r="55">
          <cell r="B55" t="str">
            <v>Water and Sanitation</v>
          </cell>
        </row>
        <row r="56">
          <cell r="B56" t="str">
            <v>Agriculture</v>
          </cell>
        </row>
        <row r="57">
          <cell r="B57" t="str">
            <v>Emergency Preparedness</v>
          </cell>
        </row>
        <row r="58">
          <cell r="B58" t="str">
            <v>Education</v>
          </cell>
        </row>
        <row r="59">
          <cell r="B59" t="str">
            <v>Social Protection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ctives"/>
      <sheetName val="WOMEN AFFAIRS"/>
    </sheetNames>
    <sheetDataSet>
      <sheetData sheetId="0">
        <row r="4">
          <cell r="B4" t="str">
            <v>Breastfeeding promotion and support, taking into account policies and recommendations of HIV and infant feeding</v>
          </cell>
          <cell r="C4" t="str">
            <v>1.  Early initiation of breastfeeding within 30 minutes of delivery           2. Sensitization for EBF for six months and continued breastfeeding until two years of age and 12 months for HIV-exposed infants</v>
          </cell>
        </row>
        <row r="5">
          <cell r="C5" t="str">
            <v>1. Encourage Behaviour change promotion to follow international best practices through Enlightengment Campaings               2.  Provision of CIYCF counselling    3. Provision of nutrient-dense complementary foods for children under two</v>
          </cell>
        </row>
        <row r="6">
          <cell r="B6" t="str">
            <v>Intervention Focusing on Maternal Nutrition</v>
          </cell>
        </row>
        <row r="7">
          <cell r="B7" t="str">
            <v>Create demand to increase access to Ante-natal services</v>
          </cell>
          <cell r="C7" t="str">
            <v xml:space="preserve">1. Enlightment Campaings for Neonatal outreach and safe motherhood programs at Community levels,                               2. Radio Jingles and Phone in Programmes                                         3. Kanuri/Hausa  and Fulfulde local Dialets songs </v>
          </cell>
        </row>
        <row r="9">
          <cell r="B9" t="str">
            <v>Interventions Focusing on Poverty Allivaitions</v>
          </cell>
        </row>
        <row r="10">
          <cell r="B10" t="str">
            <v xml:space="preserve">Poverty Reduction 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OR WRK PLN"/>
      <sheetName val="SECTOR DETAILED COSTING"/>
    </sheetNames>
    <sheetDataSet>
      <sheetData sheetId="0">
        <row r="4">
          <cell r="D4" t="str">
            <v>Provide Mechanism for the Establishing of State Secretariate of the State Committee on Food and Nutrition in the State Ministry of Budget and Economic Planning</v>
          </cell>
        </row>
        <row r="5">
          <cell r="D5" t="str">
            <v xml:space="preserve">Provision  of  office accommodation within MoBEP to serve as secretariat including Purchase of Office furniture &amp; equipment </v>
          </cell>
        </row>
        <row r="6">
          <cell r="D6" t="str">
            <v xml:space="preserve">Purchase of 1 No. Toyota Hilux Vehicle </v>
          </cell>
        </row>
        <row r="10">
          <cell r="D10" t="str">
            <v>Strenthen Activities and Functions of the State Committee on Food and Nutrition</v>
          </cell>
        </row>
        <row r="11">
          <cell r="D11" t="str">
            <v>Conduct two days workshop for Domestication of National Policy  on State Food and Nutrition.</v>
          </cell>
        </row>
        <row r="12">
          <cell r="D12" t="str">
            <v>Conduct one day workshop for the Domestication of the LG Policy on Food and Nutrition for LGAs</v>
          </cell>
        </row>
        <row r="13">
          <cell r="D13" t="str">
            <v xml:space="preserve">Approval of the final version by the Executive Council, Printing of final version and Dissemination                      </v>
          </cell>
        </row>
        <row r="17">
          <cell r="D17" t="str">
            <v>Advocate for the adoption of the State Food and Nutrition Policy at LGA and Ward levels</v>
          </cell>
        </row>
        <row r="18">
          <cell r="D18" t="str">
            <v>Conduct advocacy visit on the adoption of State Food and Nutrition Policy by SFNC to 17 Local Government Councils that established LGFNC in the State</v>
          </cell>
        </row>
        <row r="19">
          <cell r="D19" t="str">
            <v>SFNC to organize sensitization meeting with LGA Food and Nutrition Committee of 17 LGAs</v>
          </cell>
        </row>
        <row r="20">
          <cell r="D20" t="str">
            <v xml:space="preserve">SFNC to conduct advocacy visit for the establishment of LGA Food and Nutrition committee in 17 LGAs and 178 Wards.                     </v>
          </cell>
        </row>
        <row r="21">
          <cell r="D21" t="str">
            <v>SFNC to conduct one-day meeting in each of the 17 LGAs to facilitate  establishment of LGA Food and Nutrition committee.</v>
          </cell>
        </row>
        <row r="33">
          <cell r="D33" t="str">
            <v>Strengthen multisectoral coordination mechanism for nutrition programining, monitoring and evaluations</v>
          </cell>
        </row>
        <row r="35">
          <cell r="D35" t="str">
            <v xml:space="preserve"> SFNC to undertake regular (quarterly) monitoring and supervision of OTP centres, IYCF VCs, farm plots of nutritional etc.</v>
          </cell>
        </row>
        <row r="40">
          <cell r="D40" t="str">
            <v>Design a capacity Strenghthening plan for nutrition programming at State, LGA and Ward levels</v>
          </cell>
        </row>
        <row r="45">
          <cell r="D45" t="str">
            <v>Strenghten Human Resource Capacity for nutrition at all levels in all sectors</v>
          </cell>
        </row>
        <row r="50">
          <cell r="D50" t="str">
            <v>Establish Food and Nutrition Monitoring and Evaluation Systems for tracking performance of nutrition indicators and for timely decision making</v>
          </cell>
        </row>
        <row r="53">
          <cell r="D53" t="str">
            <v>Quartely review meeting</v>
          </cell>
        </row>
        <row r="55">
          <cell r="D55" t="str">
            <v xml:space="preserve">Conduct two day Mid-term review meeting on implementation of strategic Plan of Action                  </v>
          </cell>
        </row>
        <row r="56">
          <cell r="D56" t="str">
            <v>End-term review meeting of strategic plan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H25"/>
  <sheetViews>
    <sheetView showGridLines="0" tabSelected="1" workbookViewId="0">
      <selection activeCell="J24" sqref="J24"/>
    </sheetView>
  </sheetViews>
  <sheetFormatPr defaultColWidth="8.85546875" defaultRowHeight="15" x14ac:dyDescent="0.25"/>
  <cols>
    <col min="1" max="1" width="15.42578125" customWidth="1"/>
    <col min="2" max="2" width="32.7109375" customWidth="1"/>
    <col min="3" max="8" width="21.85546875" customWidth="1"/>
    <col min="9" max="9" width="15.140625" customWidth="1"/>
  </cols>
  <sheetData>
    <row r="2" spans="2:8" ht="23.25" x14ac:dyDescent="0.35">
      <c r="B2" s="541" t="s">
        <v>532</v>
      </c>
      <c r="C2" s="541"/>
      <c r="D2" s="541"/>
      <c r="E2" s="541"/>
      <c r="F2" s="541"/>
      <c r="G2" s="541"/>
      <c r="H2" s="541"/>
    </row>
    <row r="4" spans="2:8" x14ac:dyDescent="0.25">
      <c r="B4" s="542" t="s">
        <v>521</v>
      </c>
      <c r="C4" s="542"/>
      <c r="D4" s="542"/>
      <c r="E4" s="542"/>
      <c r="F4" s="542"/>
      <c r="G4" s="542"/>
      <c r="H4" s="542"/>
    </row>
    <row r="5" spans="2:8" s="97" customFormat="1" ht="18" customHeight="1" x14ac:dyDescent="0.25">
      <c r="B5" s="526" t="s">
        <v>522</v>
      </c>
      <c r="C5" s="526">
        <v>2017</v>
      </c>
      <c r="D5" s="526">
        <f>C5+1</f>
        <v>2018</v>
      </c>
      <c r="E5" s="526">
        <f t="shared" ref="E5:G5" si="0">D5+1</f>
        <v>2019</v>
      </c>
      <c r="F5" s="526">
        <f t="shared" si="0"/>
        <v>2020</v>
      </c>
      <c r="G5" s="526">
        <f t="shared" si="0"/>
        <v>2021</v>
      </c>
      <c r="H5" s="526" t="s">
        <v>126</v>
      </c>
    </row>
    <row r="6" spans="2:8" ht="18" customHeight="1" x14ac:dyDescent="0.25">
      <c r="B6" s="9" t="s">
        <v>523</v>
      </c>
      <c r="C6" s="527">
        <v>1453699155.49668</v>
      </c>
      <c r="D6" s="527">
        <v>1667292251.0818799</v>
      </c>
      <c r="E6" s="527">
        <v>1857785984.8542402</v>
      </c>
      <c r="F6" s="527">
        <v>2111441123.4068401</v>
      </c>
      <c r="G6" s="527">
        <v>2368928004.1002803</v>
      </c>
      <c r="H6" s="527">
        <f>SUM(C6:G6)</f>
        <v>9459146518.9399204</v>
      </c>
    </row>
    <row r="7" spans="2:8" ht="18" customHeight="1" x14ac:dyDescent="0.25">
      <c r="B7" s="9" t="s">
        <v>524</v>
      </c>
      <c r="C7" s="532">
        <v>1037382900</v>
      </c>
      <c r="D7" s="532">
        <v>1646890020</v>
      </c>
      <c r="E7" s="532">
        <v>1677568804</v>
      </c>
      <c r="F7" s="532">
        <v>1715657060</v>
      </c>
      <c r="G7" s="532">
        <v>1159461828</v>
      </c>
      <c r="H7" s="527">
        <f>SUM(C7:G7)</f>
        <v>7236960612</v>
      </c>
    </row>
    <row r="8" spans="2:8" ht="18" customHeight="1" x14ac:dyDescent="0.25">
      <c r="B8" s="9" t="s">
        <v>525</v>
      </c>
      <c r="C8" s="539">
        <v>7355407500</v>
      </c>
      <c r="D8" s="539">
        <v>6219696250</v>
      </c>
      <c r="E8" s="539">
        <v>5077935000</v>
      </c>
      <c r="F8" s="539">
        <v>3763329750</v>
      </c>
      <c r="G8" s="539">
        <v>2518367500</v>
      </c>
      <c r="H8" s="527">
        <f>SUM(C8:G8)</f>
        <v>24934736000</v>
      </c>
    </row>
    <row r="9" spans="2:8" ht="18" customHeight="1" x14ac:dyDescent="0.25">
      <c r="B9" s="9" t="s">
        <v>526</v>
      </c>
      <c r="C9" s="527"/>
      <c r="D9" s="527"/>
      <c r="E9" s="527"/>
      <c r="F9" s="527"/>
      <c r="G9" s="527"/>
      <c r="H9" s="527"/>
    </row>
    <row r="10" spans="2:8" ht="18" customHeight="1" x14ac:dyDescent="0.25">
      <c r="B10" s="9" t="s">
        <v>527</v>
      </c>
      <c r="C10" s="527">
        <v>0</v>
      </c>
      <c r="D10" s="532">
        <v>759713590</v>
      </c>
      <c r="E10" s="532">
        <v>766308402.5</v>
      </c>
      <c r="F10" s="532">
        <v>783782051.5625</v>
      </c>
      <c r="G10" s="532">
        <v>801692541.8515625</v>
      </c>
      <c r="H10" s="527">
        <f>SUM(C10:G10)</f>
        <v>3111496585.9140625</v>
      </c>
    </row>
    <row r="11" spans="2:8" ht="18" customHeight="1" x14ac:dyDescent="0.25">
      <c r="B11" s="9" t="s">
        <v>531</v>
      </c>
      <c r="C11" s="533">
        <v>157684800</v>
      </c>
      <c r="D11" s="533">
        <v>157684800</v>
      </c>
      <c r="E11" s="533">
        <v>157684800</v>
      </c>
      <c r="F11" s="533">
        <v>157684800</v>
      </c>
      <c r="G11" s="533">
        <v>157684800</v>
      </c>
      <c r="H11" s="527">
        <f>SUM(C11:G11)</f>
        <v>788424000</v>
      </c>
    </row>
    <row r="12" spans="2:8" ht="18" customHeight="1" x14ac:dyDescent="0.25">
      <c r="B12" s="9" t="s">
        <v>528</v>
      </c>
      <c r="C12" s="540">
        <v>11040000</v>
      </c>
      <c r="D12" s="540">
        <v>11040000</v>
      </c>
      <c r="E12" s="540">
        <v>13596750</v>
      </c>
      <c r="F12" s="540">
        <v>11040000</v>
      </c>
      <c r="G12" s="540">
        <v>13596750</v>
      </c>
      <c r="H12" s="527">
        <f>SUM(C12:G12)</f>
        <v>60313500</v>
      </c>
    </row>
    <row r="13" spans="2:8" s="7" customFormat="1" ht="18" customHeight="1" x14ac:dyDescent="0.25">
      <c r="B13" s="528" t="s">
        <v>529</v>
      </c>
      <c r="C13" s="529">
        <f>SUM(C6:C12)</f>
        <v>10015214355.496681</v>
      </c>
      <c r="D13" s="529">
        <f t="shared" ref="D13:G13" si="1">SUM(D6:D12)</f>
        <v>10462316911.081879</v>
      </c>
      <c r="E13" s="529">
        <f t="shared" si="1"/>
        <v>9550879741.3542404</v>
      </c>
      <c r="F13" s="529">
        <f t="shared" si="1"/>
        <v>8542934784.9693403</v>
      </c>
      <c r="G13" s="529">
        <f t="shared" si="1"/>
        <v>7019731423.9518433</v>
      </c>
      <c r="H13" s="529">
        <f>SUM(H6:H12)</f>
        <v>45591077216.853981</v>
      </c>
    </row>
    <row r="14" spans="2:8" ht="18" customHeight="1" x14ac:dyDescent="0.25"/>
    <row r="15" spans="2:8" ht="18" customHeight="1" x14ac:dyDescent="0.25">
      <c r="B15" s="542" t="s">
        <v>530</v>
      </c>
      <c r="C15" s="542"/>
      <c r="D15" s="542"/>
      <c r="E15" s="542"/>
      <c r="F15" s="542"/>
      <c r="G15" s="542"/>
      <c r="H15" s="542"/>
    </row>
    <row r="16" spans="2:8" s="145" customFormat="1" ht="18" customHeight="1" x14ac:dyDescent="0.25">
      <c r="B16" s="526" t="s">
        <v>522</v>
      </c>
      <c r="C16" s="526">
        <f>C5</f>
        <v>2017</v>
      </c>
      <c r="D16" s="526">
        <f>D5</f>
        <v>2018</v>
      </c>
      <c r="E16" s="526">
        <f>E5</f>
        <v>2019</v>
      </c>
      <c r="F16" s="526">
        <f>F5</f>
        <v>2020</v>
      </c>
      <c r="G16" s="526">
        <f>G5</f>
        <v>2021</v>
      </c>
      <c r="H16" s="526" t="s">
        <v>126</v>
      </c>
    </row>
    <row r="17" spans="2:8" ht="18" customHeight="1" x14ac:dyDescent="0.25">
      <c r="B17" s="9" t="str">
        <f t="shared" ref="B17:B24" si="2">B6</f>
        <v>Health</v>
      </c>
      <c r="C17" s="530">
        <f t="shared" ref="C17:G23" si="3">C6/ForeX</f>
        <v>4153426.1585619431</v>
      </c>
      <c r="D17" s="530">
        <f t="shared" si="3"/>
        <v>4763692.1459482284</v>
      </c>
      <c r="E17" s="530">
        <f t="shared" si="3"/>
        <v>5307959.9567264002</v>
      </c>
      <c r="F17" s="530">
        <f t="shared" si="3"/>
        <v>6032688.9240195435</v>
      </c>
      <c r="G17" s="530">
        <f t="shared" si="3"/>
        <v>6768365.7260008007</v>
      </c>
      <c r="H17" s="530">
        <f>SUM(C17:G17)</f>
        <v>27026132.911256917</v>
      </c>
    </row>
    <row r="18" spans="2:8" ht="18" customHeight="1" x14ac:dyDescent="0.25">
      <c r="B18" s="9" t="str">
        <f t="shared" si="2"/>
        <v>Water and Sanitation</v>
      </c>
      <c r="C18" s="530">
        <f t="shared" si="3"/>
        <v>2963951.1428571427</v>
      </c>
      <c r="D18" s="530">
        <f t="shared" si="3"/>
        <v>4705400.0571428575</v>
      </c>
      <c r="E18" s="530">
        <f t="shared" si="3"/>
        <v>4793053.7257142859</v>
      </c>
      <c r="F18" s="530">
        <f t="shared" si="3"/>
        <v>4901877.3142857142</v>
      </c>
      <c r="G18" s="530">
        <f t="shared" si="3"/>
        <v>3312748.08</v>
      </c>
      <c r="H18" s="530">
        <f t="shared" ref="H18:H23" si="4">SUM(C18:G18)</f>
        <v>20677030.32</v>
      </c>
    </row>
    <row r="19" spans="2:8" ht="18" customHeight="1" x14ac:dyDescent="0.25">
      <c r="B19" s="9" t="str">
        <f t="shared" si="2"/>
        <v>Agriculture</v>
      </c>
      <c r="C19" s="530">
        <f t="shared" si="3"/>
        <v>21015450</v>
      </c>
      <c r="D19" s="530">
        <f t="shared" si="3"/>
        <v>17770560.714285713</v>
      </c>
      <c r="E19" s="530">
        <f t="shared" si="3"/>
        <v>14508385.714285715</v>
      </c>
      <c r="F19" s="530">
        <f t="shared" si="3"/>
        <v>10752370.714285715</v>
      </c>
      <c r="G19" s="530">
        <f t="shared" si="3"/>
        <v>7195335.7142857146</v>
      </c>
      <c r="H19" s="530">
        <f t="shared" si="4"/>
        <v>71242102.857142866</v>
      </c>
    </row>
    <row r="20" spans="2:8" ht="18" customHeight="1" x14ac:dyDescent="0.25">
      <c r="B20" s="9" t="str">
        <f t="shared" si="2"/>
        <v>Emergency Preparedness</v>
      </c>
      <c r="C20" s="530">
        <f t="shared" si="3"/>
        <v>0</v>
      </c>
      <c r="D20" s="530">
        <f t="shared" si="3"/>
        <v>0</v>
      </c>
      <c r="E20" s="530">
        <f t="shared" si="3"/>
        <v>0</v>
      </c>
      <c r="F20" s="530">
        <f t="shared" si="3"/>
        <v>0</v>
      </c>
      <c r="G20" s="530">
        <f t="shared" si="3"/>
        <v>0</v>
      </c>
      <c r="H20" s="530">
        <f t="shared" si="4"/>
        <v>0</v>
      </c>
    </row>
    <row r="21" spans="2:8" ht="18" customHeight="1" x14ac:dyDescent="0.25">
      <c r="B21" s="9" t="str">
        <f t="shared" si="2"/>
        <v>Education</v>
      </c>
      <c r="C21" s="530">
        <f t="shared" si="3"/>
        <v>0</v>
      </c>
      <c r="D21" s="530">
        <f t="shared" si="3"/>
        <v>2170610.2571428572</v>
      </c>
      <c r="E21" s="530">
        <f t="shared" si="3"/>
        <v>2189452.5785714285</v>
      </c>
      <c r="F21" s="530">
        <f t="shared" si="3"/>
        <v>2239377.2901785714</v>
      </c>
      <c r="G21" s="530">
        <f t="shared" si="3"/>
        <v>2290550.119575893</v>
      </c>
      <c r="H21" s="530">
        <f t="shared" si="4"/>
        <v>8889990.2454687506</v>
      </c>
    </row>
    <row r="22" spans="2:8" ht="18" customHeight="1" x14ac:dyDescent="0.25">
      <c r="B22" s="9" t="str">
        <f t="shared" si="2"/>
        <v>Women Affairs (Social Protection)</v>
      </c>
      <c r="C22" s="530">
        <f t="shared" si="3"/>
        <v>450528</v>
      </c>
      <c r="D22" s="530">
        <f t="shared" si="3"/>
        <v>450528</v>
      </c>
      <c r="E22" s="530">
        <f t="shared" si="3"/>
        <v>450528</v>
      </c>
      <c r="F22" s="530">
        <f t="shared" si="3"/>
        <v>450528</v>
      </c>
      <c r="G22" s="530">
        <f t="shared" si="3"/>
        <v>450528</v>
      </c>
      <c r="H22" s="530">
        <f t="shared" si="4"/>
        <v>2252640</v>
      </c>
    </row>
    <row r="23" spans="2:8" ht="18" customHeight="1" x14ac:dyDescent="0.25">
      <c r="B23" s="9" t="str">
        <f t="shared" si="2"/>
        <v>Governance Strengthening</v>
      </c>
      <c r="C23" s="530">
        <f t="shared" si="3"/>
        <v>31542.857142857141</v>
      </c>
      <c r="D23" s="530">
        <f t="shared" si="3"/>
        <v>31542.857142857141</v>
      </c>
      <c r="E23" s="530">
        <f t="shared" si="3"/>
        <v>38847.857142857145</v>
      </c>
      <c r="F23" s="530">
        <f t="shared" si="3"/>
        <v>31542.857142857141</v>
      </c>
      <c r="G23" s="530">
        <f t="shared" si="3"/>
        <v>38847.857142857145</v>
      </c>
      <c r="H23" s="530">
        <f t="shared" si="4"/>
        <v>172324.28571428568</v>
      </c>
    </row>
    <row r="24" spans="2:8" s="7" customFormat="1" ht="18" customHeight="1" x14ac:dyDescent="0.25">
      <c r="B24" s="528" t="str">
        <f t="shared" si="2"/>
        <v>GRAND TOTAL</v>
      </c>
      <c r="C24" s="531">
        <f>SUM(C17:C23)</f>
        <v>28614898.158561945</v>
      </c>
      <c r="D24" s="531">
        <f t="shared" ref="D24:H24" si="5">SUM(D17:D23)</f>
        <v>29892334.031662513</v>
      </c>
      <c r="E24" s="531">
        <f t="shared" si="5"/>
        <v>27288227.832440685</v>
      </c>
      <c r="F24" s="531">
        <f t="shared" si="5"/>
        <v>24408385.099912401</v>
      </c>
      <c r="G24" s="531">
        <f t="shared" si="5"/>
        <v>20056375.497005265</v>
      </c>
      <c r="H24" s="531">
        <f t="shared" si="5"/>
        <v>130260220.61958282</v>
      </c>
    </row>
    <row r="25" spans="2:8" ht="18" customHeight="1" x14ac:dyDescent="0.25"/>
  </sheetData>
  <mergeCells count="3">
    <mergeCell ref="B2:H2"/>
    <mergeCell ref="B4:H4"/>
    <mergeCell ref="B15:H1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N87"/>
  <sheetViews>
    <sheetView showGridLines="0" zoomScale="80" zoomScaleNormal="80" zoomScaleSheetLayoutView="70" zoomScalePageLayoutView="8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F79" sqref="AF79:AJ79"/>
    </sheetView>
  </sheetViews>
  <sheetFormatPr defaultColWidth="8.85546875" defaultRowHeight="18.75" x14ac:dyDescent="0.25"/>
  <cols>
    <col min="1" max="1" width="14.28515625" style="10" customWidth="1"/>
    <col min="2" max="2" width="33.42578125" style="10" customWidth="1"/>
    <col min="3" max="3" width="49.85546875" style="10" customWidth="1"/>
    <col min="4" max="4" width="28.140625" style="10" customWidth="1"/>
    <col min="5" max="5" width="25.28515625" style="12" customWidth="1"/>
    <col min="6" max="6" width="18" style="12" customWidth="1"/>
    <col min="7" max="7" width="20" style="13" customWidth="1"/>
    <col min="8" max="8" width="11.7109375" style="13" customWidth="1"/>
    <col min="9" max="9" width="13.140625" style="12" customWidth="1"/>
    <col min="10" max="10" width="13.42578125" style="12" customWidth="1"/>
    <col min="11" max="11" width="19.85546875" style="13" customWidth="1"/>
    <col min="12" max="12" width="12.140625" style="13" customWidth="1"/>
    <col min="13" max="13" width="12" style="12" customWidth="1"/>
    <col min="14" max="14" width="12.140625" style="12" customWidth="1"/>
    <col min="15" max="15" width="21" style="13" customWidth="1"/>
    <col min="16" max="16" width="13.140625" style="13" customWidth="1"/>
    <col min="17" max="17" width="12.42578125" style="12" customWidth="1"/>
    <col min="18" max="18" width="10.28515625" style="12" customWidth="1"/>
    <col min="19" max="19" width="20" style="13" customWidth="1"/>
    <col min="20" max="20" width="12.7109375" style="13" customWidth="1"/>
    <col min="21" max="21" width="14.42578125" style="12" customWidth="1"/>
    <col min="22" max="22" width="24.42578125" style="12" customWidth="1"/>
    <col min="23" max="23" width="22" style="13" customWidth="1"/>
    <col min="24" max="24" width="21.42578125" style="13" customWidth="1"/>
    <col min="25" max="25" width="17" style="10" customWidth="1"/>
    <col min="26" max="26" width="4.85546875" style="10" customWidth="1"/>
    <col min="27" max="27" width="20.7109375" style="10" customWidth="1"/>
    <col min="28" max="28" width="18.42578125" style="10" customWidth="1"/>
    <col min="29" max="29" width="22.42578125" style="10" customWidth="1"/>
    <col min="30" max="30" width="19.42578125" style="10" customWidth="1"/>
    <col min="31" max="31" width="21.7109375" style="10" customWidth="1"/>
    <col min="32" max="32" width="24.28515625" style="10" customWidth="1"/>
    <col min="33" max="33" width="36.85546875" style="10" customWidth="1"/>
    <col min="34" max="34" width="24.140625" style="10" customWidth="1"/>
    <col min="35" max="35" width="22.28515625" style="10" customWidth="1"/>
    <col min="36" max="36" width="22.140625" style="10" customWidth="1"/>
    <col min="37" max="170" width="8.85546875" style="43"/>
    <col min="171" max="16384" width="8.85546875" style="10"/>
  </cols>
  <sheetData>
    <row r="1" spans="1:170" ht="36.950000000000003" customHeight="1" x14ac:dyDescent="0.25">
      <c r="B1" s="410" t="s">
        <v>44</v>
      </c>
      <c r="C1" s="411" t="s">
        <v>127</v>
      </c>
      <c r="D1" s="411"/>
      <c r="E1" s="411"/>
      <c r="F1" s="411"/>
      <c r="G1" s="411"/>
      <c r="H1" s="409"/>
      <c r="I1" s="409"/>
      <c r="J1" s="409"/>
      <c r="K1" s="409"/>
      <c r="L1" s="409"/>
      <c r="M1" s="409"/>
      <c r="N1" s="409"/>
      <c r="O1" s="409"/>
      <c r="P1" s="11"/>
      <c r="S1" s="12"/>
      <c r="T1" s="12"/>
      <c r="AF1" s="14" t="s">
        <v>128</v>
      </c>
      <c r="AG1" s="15">
        <v>197</v>
      </c>
    </row>
    <row r="2" spans="1:170" ht="5.25" customHeight="1" thickBot="1" x14ac:dyDescent="0.3">
      <c r="B2" s="15"/>
    </row>
    <row r="3" spans="1:170" s="26" customFormat="1" ht="27.95" customHeight="1" x14ac:dyDescent="0.3">
      <c r="A3" s="16"/>
      <c r="B3" s="17"/>
      <c r="C3" s="18"/>
      <c r="D3" s="19"/>
      <c r="E3" s="20">
        <v>2017</v>
      </c>
      <c r="F3" s="21"/>
      <c r="G3" s="22"/>
      <c r="H3" s="21"/>
      <c r="I3" s="20">
        <v>2018</v>
      </c>
      <c r="J3" s="21"/>
      <c r="K3" s="22"/>
      <c r="L3" s="21"/>
      <c r="M3" s="20">
        <v>2019</v>
      </c>
      <c r="N3" s="21"/>
      <c r="O3" s="22"/>
      <c r="P3" s="21"/>
      <c r="Q3" s="20">
        <v>2020</v>
      </c>
      <c r="R3" s="21"/>
      <c r="S3" s="22"/>
      <c r="T3" s="21"/>
      <c r="U3" s="20">
        <v>2021</v>
      </c>
      <c r="V3" s="23"/>
      <c r="W3" s="22"/>
      <c r="X3" s="24"/>
      <c r="Y3" s="25"/>
      <c r="AA3" s="557" t="s">
        <v>129</v>
      </c>
      <c r="AB3" s="557"/>
      <c r="AC3" s="557"/>
      <c r="AD3" s="557"/>
      <c r="AE3" s="557"/>
      <c r="AF3" s="557" t="s">
        <v>130</v>
      </c>
      <c r="AG3" s="557"/>
      <c r="AH3" s="557"/>
      <c r="AI3" s="557"/>
      <c r="AJ3" s="557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</row>
    <row r="4" spans="1:170" s="36" customFormat="1" ht="33.75" customHeight="1" x14ac:dyDescent="0.25">
      <c r="A4" s="27" t="s">
        <v>131</v>
      </c>
      <c r="B4" s="28" t="s">
        <v>132</v>
      </c>
      <c r="C4" s="29" t="s">
        <v>133</v>
      </c>
      <c r="D4" s="30" t="s">
        <v>134</v>
      </c>
      <c r="E4" s="31" t="s">
        <v>135</v>
      </c>
      <c r="F4" s="31" t="s">
        <v>136</v>
      </c>
      <c r="G4" s="32" t="s">
        <v>137</v>
      </c>
      <c r="H4" s="558" t="s">
        <v>134</v>
      </c>
      <c r="I4" s="31" t="s">
        <v>135</v>
      </c>
      <c r="J4" s="31" t="s">
        <v>136</v>
      </c>
      <c r="K4" s="32" t="s">
        <v>137</v>
      </c>
      <c r="L4" s="33" t="s">
        <v>134</v>
      </c>
      <c r="M4" s="31" t="s">
        <v>135</v>
      </c>
      <c r="N4" s="31" t="s">
        <v>136</v>
      </c>
      <c r="O4" s="32" t="s">
        <v>137</v>
      </c>
      <c r="P4" s="33" t="s">
        <v>138</v>
      </c>
      <c r="Q4" s="31" t="s">
        <v>135</v>
      </c>
      <c r="R4" s="31" t="s">
        <v>136</v>
      </c>
      <c r="S4" s="32" t="s">
        <v>137</v>
      </c>
      <c r="T4" s="33"/>
      <c r="U4" s="31" t="s">
        <v>135</v>
      </c>
      <c r="V4" s="31" t="s">
        <v>136</v>
      </c>
      <c r="W4" s="32" t="s">
        <v>137</v>
      </c>
      <c r="X4" s="34" t="s">
        <v>137</v>
      </c>
      <c r="Y4" s="35" t="s">
        <v>139</v>
      </c>
      <c r="AA4" s="37">
        <v>2017</v>
      </c>
      <c r="AB4" s="37">
        <v>2018</v>
      </c>
      <c r="AC4" s="37">
        <v>2019</v>
      </c>
      <c r="AD4" s="37">
        <v>2020</v>
      </c>
      <c r="AE4" s="37">
        <v>2021</v>
      </c>
      <c r="AF4" s="38">
        <f>AA4</f>
        <v>2017</v>
      </c>
      <c r="AG4" s="38">
        <f t="shared" ref="AG4:AJ4" si="0">AB4</f>
        <v>2018</v>
      </c>
      <c r="AH4" s="38">
        <f t="shared" si="0"/>
        <v>2019</v>
      </c>
      <c r="AI4" s="38">
        <f t="shared" si="0"/>
        <v>2020</v>
      </c>
      <c r="AJ4" s="38">
        <f t="shared" si="0"/>
        <v>2021</v>
      </c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</row>
    <row r="5" spans="1:170" s="36" customFormat="1" ht="29.1" customHeight="1" x14ac:dyDescent="0.25">
      <c r="A5" s="27"/>
      <c r="B5" s="28"/>
      <c r="C5" s="29"/>
      <c r="D5" s="27"/>
      <c r="E5" s="60" t="s">
        <v>140</v>
      </c>
      <c r="F5" s="60" t="s">
        <v>93</v>
      </c>
      <c r="G5" s="61" t="s">
        <v>93</v>
      </c>
      <c r="H5" s="559"/>
      <c r="I5" s="60" t="s">
        <v>140</v>
      </c>
      <c r="J5" s="60" t="s">
        <v>93</v>
      </c>
      <c r="K5" s="61" t="s">
        <v>93</v>
      </c>
      <c r="L5" s="62"/>
      <c r="M5" s="60" t="s">
        <v>140</v>
      </c>
      <c r="N5" s="60" t="s">
        <v>93</v>
      </c>
      <c r="O5" s="61" t="s">
        <v>93</v>
      </c>
      <c r="P5" s="62"/>
      <c r="Q5" s="60" t="s">
        <v>140</v>
      </c>
      <c r="R5" s="60" t="s">
        <v>93</v>
      </c>
      <c r="S5" s="61" t="s">
        <v>93</v>
      </c>
      <c r="T5" s="62" t="s">
        <v>138</v>
      </c>
      <c r="U5" s="60" t="s">
        <v>140</v>
      </c>
      <c r="V5" s="60" t="s">
        <v>93</v>
      </c>
      <c r="W5" s="61" t="s">
        <v>93</v>
      </c>
      <c r="X5" s="34" t="s">
        <v>93</v>
      </c>
      <c r="Y5" s="35" t="s">
        <v>141</v>
      </c>
      <c r="AA5" s="63"/>
      <c r="AB5" s="63"/>
      <c r="AC5" s="63"/>
      <c r="AD5" s="63"/>
      <c r="AE5" s="63"/>
      <c r="AF5" s="64"/>
      <c r="AG5" s="64"/>
      <c r="AH5" s="64"/>
      <c r="AI5" s="64"/>
      <c r="AJ5" s="38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</row>
    <row r="6" spans="1:170" s="15" customFormat="1" ht="23.1" customHeight="1" x14ac:dyDescent="0.25">
      <c r="A6" s="560" t="s">
        <v>142</v>
      </c>
      <c r="B6" s="560"/>
      <c r="C6" s="560"/>
      <c r="D6" s="365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5"/>
      <c r="Z6" s="37"/>
      <c r="AA6" s="37"/>
      <c r="AB6" s="37"/>
      <c r="AC6" s="37"/>
      <c r="AD6" s="37"/>
      <c r="AE6" s="37"/>
      <c r="AF6" s="39"/>
      <c r="AG6" s="39"/>
      <c r="AH6" s="39"/>
      <c r="AI6" s="39"/>
      <c r="AJ6" s="39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</row>
    <row r="7" spans="1:170" ht="60" customHeight="1" x14ac:dyDescent="0.25">
      <c r="A7" s="154"/>
      <c r="B7" s="561" t="s">
        <v>143</v>
      </c>
      <c r="C7" s="563" t="s">
        <v>475</v>
      </c>
      <c r="D7" s="565" t="s">
        <v>144</v>
      </c>
      <c r="E7" s="155">
        <v>39182</v>
      </c>
      <c r="F7" s="156">
        <v>1.7</v>
      </c>
      <c r="G7" s="157">
        <f>E7*F7</f>
        <v>66609.399999999994</v>
      </c>
      <c r="H7" s="158">
        <v>0.65100000000000002</v>
      </c>
      <c r="I7" s="155">
        <v>45675</v>
      </c>
      <c r="J7" s="156">
        <v>1.7</v>
      </c>
      <c r="K7" s="157">
        <f>J7*I7</f>
        <v>77647.5</v>
      </c>
      <c r="L7" s="158">
        <v>0.72499999999999998</v>
      </c>
      <c r="M7" s="155">
        <v>52648</v>
      </c>
      <c r="N7" s="156">
        <v>1.7</v>
      </c>
      <c r="O7" s="157">
        <f>M7*N7</f>
        <v>89501.599999999991</v>
      </c>
      <c r="P7" s="158">
        <v>0.79800000000000004</v>
      </c>
      <c r="Q7" s="155">
        <v>59977</v>
      </c>
      <c r="R7" s="156">
        <v>1.7</v>
      </c>
      <c r="S7" s="157">
        <f t="shared" ref="S7:S12" si="1">Q7*R7</f>
        <v>101960.9</v>
      </c>
      <c r="T7" s="158">
        <v>0.872</v>
      </c>
      <c r="U7" s="155">
        <v>67832</v>
      </c>
      <c r="V7" s="156">
        <v>1.7</v>
      </c>
      <c r="W7" s="157">
        <f t="shared" ref="W7:W12" si="2">U7*V7</f>
        <v>115314.4</v>
      </c>
      <c r="X7" s="159">
        <f>G7+K7+O7+S7+W7</f>
        <v>451033.80000000005</v>
      </c>
      <c r="Y7" s="160" t="s">
        <v>145</v>
      </c>
      <c r="Z7" s="161"/>
      <c r="AA7" s="162">
        <f t="shared" ref="AA7:AA13" si="3">G7</f>
        <v>66609.399999999994</v>
      </c>
      <c r="AB7" s="162">
        <f t="shared" ref="AB7:AB13" si="4">K7</f>
        <v>77647.5</v>
      </c>
      <c r="AC7" s="162">
        <f t="shared" ref="AC7:AC13" si="5">O7</f>
        <v>89501.599999999991</v>
      </c>
      <c r="AD7" s="162">
        <f t="shared" ref="AD7:AD13" si="6">S7</f>
        <v>101960.9</v>
      </c>
      <c r="AE7" s="162">
        <f t="shared" ref="AE7:AE13" si="7">W7</f>
        <v>115314.4</v>
      </c>
      <c r="AF7" s="163">
        <f t="shared" ref="AF7:AF60" si="8">dollarrate*AA7</f>
        <v>13122051.799999999</v>
      </c>
      <c r="AG7" s="163">
        <f t="shared" ref="AG7:AG60" si="9">dollarrate*AB7</f>
        <v>15296557.5</v>
      </c>
      <c r="AH7" s="163">
        <f t="shared" ref="AH7:AH60" si="10">dollarrate*AC7</f>
        <v>17631815.199999999</v>
      </c>
      <c r="AI7" s="163">
        <f t="shared" ref="AI7:AI60" si="11">dollarrate*AD7</f>
        <v>20086297.299999997</v>
      </c>
      <c r="AJ7" s="164">
        <f t="shared" ref="AJ7:AJ60" si="12">dollarrate*AE7</f>
        <v>22716936.799999997</v>
      </c>
    </row>
    <row r="8" spans="1:170" ht="34.5" customHeight="1" x14ac:dyDescent="0.25">
      <c r="A8" s="154"/>
      <c r="B8" s="562"/>
      <c r="C8" s="564"/>
      <c r="D8" s="566"/>
      <c r="E8" s="165">
        <v>58773</v>
      </c>
      <c r="F8" s="166">
        <v>2</v>
      </c>
      <c r="G8" s="167">
        <f>E8*F8</f>
        <v>117546</v>
      </c>
      <c r="H8" s="168"/>
      <c r="I8" s="165">
        <v>68513</v>
      </c>
      <c r="J8" s="166">
        <v>2</v>
      </c>
      <c r="K8" s="167">
        <f>I8*J8</f>
        <v>137026</v>
      </c>
      <c r="L8" s="168"/>
      <c r="M8" s="165">
        <v>78971</v>
      </c>
      <c r="N8" s="166">
        <v>2</v>
      </c>
      <c r="O8" s="167">
        <f>M8*N8</f>
        <v>157942</v>
      </c>
      <c r="P8" s="168"/>
      <c r="Q8" s="165">
        <v>89965</v>
      </c>
      <c r="R8" s="166">
        <v>2</v>
      </c>
      <c r="S8" s="167">
        <f t="shared" si="1"/>
        <v>179930</v>
      </c>
      <c r="T8" s="168"/>
      <c r="U8" s="165">
        <v>101749</v>
      </c>
      <c r="V8" s="166">
        <v>2</v>
      </c>
      <c r="W8" s="167">
        <f t="shared" si="2"/>
        <v>203498</v>
      </c>
      <c r="X8" s="169">
        <f>G8+K8+O8+S8+W8</f>
        <v>795942</v>
      </c>
      <c r="Y8" s="170"/>
      <c r="Z8" s="161"/>
      <c r="AA8" s="171">
        <f t="shared" si="3"/>
        <v>117546</v>
      </c>
      <c r="AB8" s="171">
        <f t="shared" si="4"/>
        <v>137026</v>
      </c>
      <c r="AC8" s="171">
        <f t="shared" si="5"/>
        <v>157942</v>
      </c>
      <c r="AD8" s="171">
        <f t="shared" si="6"/>
        <v>179930</v>
      </c>
      <c r="AE8" s="171">
        <f t="shared" si="7"/>
        <v>203498</v>
      </c>
      <c r="AF8" s="172">
        <f t="shared" si="8"/>
        <v>23156562</v>
      </c>
      <c r="AG8" s="172">
        <f t="shared" si="9"/>
        <v>26994122</v>
      </c>
      <c r="AH8" s="172">
        <f t="shared" si="10"/>
        <v>31114574</v>
      </c>
      <c r="AI8" s="172">
        <f t="shared" si="11"/>
        <v>35446210</v>
      </c>
      <c r="AJ8" s="164">
        <f t="shared" si="12"/>
        <v>40089106</v>
      </c>
    </row>
    <row r="9" spans="1:170" s="40" customFormat="1" ht="78.75" customHeight="1" x14ac:dyDescent="0.25">
      <c r="A9" s="173">
        <v>2</v>
      </c>
      <c r="B9" s="555" t="s">
        <v>146</v>
      </c>
      <c r="C9" s="174" t="s">
        <v>147</v>
      </c>
      <c r="D9" s="568" t="s">
        <v>148</v>
      </c>
      <c r="E9" s="175">
        <v>745679</v>
      </c>
      <c r="F9" s="176">
        <v>5</v>
      </c>
      <c r="G9" s="177">
        <f>E9*F9</f>
        <v>3728395</v>
      </c>
      <c r="H9" s="177"/>
      <c r="I9" s="175">
        <v>771778</v>
      </c>
      <c r="J9" s="176">
        <v>5</v>
      </c>
      <c r="K9" s="177">
        <f>I9*J9</f>
        <v>3858890</v>
      </c>
      <c r="L9" s="177"/>
      <c r="M9" s="175">
        <v>798790</v>
      </c>
      <c r="N9" s="176">
        <v>5</v>
      </c>
      <c r="O9" s="177">
        <f>M9*N9</f>
        <v>3993950</v>
      </c>
      <c r="P9" s="177"/>
      <c r="Q9" s="175">
        <v>826748</v>
      </c>
      <c r="R9" s="176">
        <v>5</v>
      </c>
      <c r="S9" s="167">
        <f t="shared" si="1"/>
        <v>4133740</v>
      </c>
      <c r="T9" s="177"/>
      <c r="U9" s="175">
        <v>855684</v>
      </c>
      <c r="V9" s="176">
        <v>5</v>
      </c>
      <c r="W9" s="167">
        <f t="shared" si="2"/>
        <v>4278420</v>
      </c>
      <c r="X9" s="169">
        <f t="shared" ref="X9:X22" si="13">G9+K9+O9+S9+W9</f>
        <v>19993395</v>
      </c>
      <c r="Y9" s="174"/>
      <c r="Z9" s="178"/>
      <c r="AA9" s="179"/>
      <c r="AB9" s="179"/>
      <c r="AC9" s="179"/>
      <c r="AD9" s="179"/>
      <c r="AE9" s="179"/>
      <c r="AF9" s="164"/>
      <c r="AG9" s="164"/>
      <c r="AH9" s="164"/>
      <c r="AI9" s="164"/>
      <c r="AJ9" s="164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</row>
    <row r="10" spans="1:170" s="41" customFormat="1" ht="34.5" customHeight="1" x14ac:dyDescent="0.25">
      <c r="A10" s="173">
        <v>3</v>
      </c>
      <c r="B10" s="567"/>
      <c r="C10" s="180" t="s">
        <v>149</v>
      </c>
      <c r="D10" s="569"/>
      <c r="E10" s="181"/>
      <c r="F10" s="182"/>
      <c r="G10" s="183"/>
      <c r="H10" s="183"/>
      <c r="I10" s="181"/>
      <c r="J10" s="182"/>
      <c r="K10" s="183"/>
      <c r="L10" s="183"/>
      <c r="M10" s="181"/>
      <c r="N10" s="182"/>
      <c r="O10" s="183"/>
      <c r="P10" s="183"/>
      <c r="Q10" s="181"/>
      <c r="R10" s="182"/>
      <c r="S10" s="167">
        <f t="shared" si="1"/>
        <v>0</v>
      </c>
      <c r="T10" s="183"/>
      <c r="U10" s="181"/>
      <c r="V10" s="182"/>
      <c r="W10" s="167">
        <f t="shared" si="2"/>
        <v>0</v>
      </c>
      <c r="X10" s="169">
        <f t="shared" si="13"/>
        <v>0</v>
      </c>
      <c r="Y10" s="180"/>
      <c r="Z10" s="184"/>
      <c r="AA10" s="185"/>
      <c r="AB10" s="185"/>
      <c r="AC10" s="185"/>
      <c r="AD10" s="185"/>
      <c r="AE10" s="185"/>
      <c r="AF10" s="186"/>
      <c r="AG10" s="186"/>
      <c r="AH10" s="186"/>
      <c r="AI10" s="186"/>
      <c r="AJ10" s="164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</row>
    <row r="11" spans="1:170" s="40" customFormat="1" ht="34.5" customHeight="1" x14ac:dyDescent="0.25">
      <c r="A11" s="173"/>
      <c r="B11" s="187"/>
      <c r="C11" s="174"/>
      <c r="D11" s="188"/>
      <c r="E11" s="175"/>
      <c r="F11" s="176"/>
      <c r="G11" s="177"/>
      <c r="H11" s="177"/>
      <c r="I11" s="175"/>
      <c r="J11" s="176"/>
      <c r="K11" s="177"/>
      <c r="L11" s="177"/>
      <c r="M11" s="175"/>
      <c r="N11" s="176"/>
      <c r="O11" s="177"/>
      <c r="P11" s="177"/>
      <c r="Q11" s="175"/>
      <c r="R11" s="176"/>
      <c r="S11" s="167">
        <f t="shared" si="1"/>
        <v>0</v>
      </c>
      <c r="T11" s="177"/>
      <c r="U11" s="175"/>
      <c r="V11" s="176"/>
      <c r="W11" s="167">
        <f t="shared" si="2"/>
        <v>0</v>
      </c>
      <c r="X11" s="169">
        <f t="shared" si="13"/>
        <v>0</v>
      </c>
      <c r="Y11" s="174"/>
      <c r="Z11" s="178"/>
      <c r="AA11" s="179"/>
      <c r="AB11" s="179"/>
      <c r="AC11" s="179"/>
      <c r="AD11" s="179"/>
      <c r="AE11" s="179"/>
      <c r="AF11" s="164"/>
      <c r="AG11" s="164"/>
      <c r="AH11" s="164"/>
      <c r="AI11" s="164"/>
      <c r="AJ11" s="164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</row>
    <row r="12" spans="1:170" s="42" customFormat="1" ht="104.25" customHeight="1" x14ac:dyDescent="0.25">
      <c r="A12" s="189"/>
      <c r="B12" s="190" t="s">
        <v>150</v>
      </c>
      <c r="C12" s="191" t="s">
        <v>151</v>
      </c>
      <c r="D12" s="192">
        <v>4.7E-2</v>
      </c>
      <c r="E12" s="155">
        <v>7965</v>
      </c>
      <c r="F12" s="156">
        <v>0.44</v>
      </c>
      <c r="G12" s="193">
        <f>E12*F12</f>
        <v>3504.6</v>
      </c>
      <c r="H12" s="194">
        <v>5.0999999999999997E-2</v>
      </c>
      <c r="I12" s="155">
        <v>8946</v>
      </c>
      <c r="J12" s="156">
        <v>0.44</v>
      </c>
      <c r="K12" s="193">
        <f>I12*J12</f>
        <v>3936.2400000000002</v>
      </c>
      <c r="L12" s="194">
        <v>5.3999999999999999E-2</v>
      </c>
      <c r="M12" s="155">
        <v>9803</v>
      </c>
      <c r="N12" s="156">
        <v>0.44</v>
      </c>
      <c r="O12" s="193">
        <f>M12*N12</f>
        <v>4313.32</v>
      </c>
      <c r="P12" s="194">
        <v>5.7000000000000002E-2</v>
      </c>
      <c r="Q12" s="155">
        <v>10710</v>
      </c>
      <c r="R12" s="156">
        <v>0.44</v>
      </c>
      <c r="S12" s="193">
        <f t="shared" si="1"/>
        <v>4712.3999999999996</v>
      </c>
      <c r="T12" s="194">
        <v>0.06</v>
      </c>
      <c r="U12" s="155">
        <v>11668</v>
      </c>
      <c r="V12" s="156">
        <v>0.44</v>
      </c>
      <c r="W12" s="193">
        <f t="shared" si="2"/>
        <v>5133.92</v>
      </c>
      <c r="X12" s="169">
        <f t="shared" si="13"/>
        <v>21600.479999999996</v>
      </c>
      <c r="Y12" s="195"/>
      <c r="Z12" s="196"/>
      <c r="AA12" s="185">
        <f t="shared" si="3"/>
        <v>3504.6</v>
      </c>
      <c r="AB12" s="185">
        <f t="shared" si="4"/>
        <v>3936.2400000000002</v>
      </c>
      <c r="AC12" s="185">
        <f t="shared" ref="AC12" si="14">O12</f>
        <v>4313.32</v>
      </c>
      <c r="AD12" s="185">
        <f t="shared" ref="AD12" si="15">S12</f>
        <v>4712.3999999999996</v>
      </c>
      <c r="AE12" s="185">
        <f t="shared" ref="AE12" si="16">W12</f>
        <v>5133.92</v>
      </c>
      <c r="AF12" s="186">
        <f t="shared" ref="AF12" si="17">dollarrate*AA12</f>
        <v>690406.2</v>
      </c>
      <c r="AG12" s="186">
        <f t="shared" ref="AG12" si="18">dollarrate*AB12</f>
        <v>775439.28</v>
      </c>
      <c r="AH12" s="186">
        <f t="shared" ref="AH12" si="19">dollarrate*AC12</f>
        <v>849724.03999999992</v>
      </c>
      <c r="AI12" s="186">
        <f t="shared" ref="AI12" si="20">dollarrate*AD12</f>
        <v>928342.79999999993</v>
      </c>
      <c r="AJ12" s="164">
        <f t="shared" ref="AJ12" si="21">dollarrate*AE12</f>
        <v>1011382.24</v>
      </c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</row>
    <row r="13" spans="1:170" x14ac:dyDescent="0.25">
      <c r="A13" s="197"/>
      <c r="B13" s="198"/>
      <c r="C13" s="199" t="s">
        <v>152</v>
      </c>
      <c r="D13" s="200"/>
      <c r="E13" s="175"/>
      <c r="F13" s="176"/>
      <c r="G13" s="201"/>
      <c r="H13" s="202"/>
      <c r="I13" s="175"/>
      <c r="J13" s="176"/>
      <c r="K13" s="201"/>
      <c r="L13" s="202"/>
      <c r="M13" s="175"/>
      <c r="N13" s="176"/>
      <c r="O13" s="201"/>
      <c r="P13" s="202"/>
      <c r="Q13" s="175"/>
      <c r="R13" s="176"/>
      <c r="S13" s="201"/>
      <c r="T13" s="202"/>
      <c r="U13" s="175"/>
      <c r="V13" s="176"/>
      <c r="W13" s="201"/>
      <c r="X13" s="169">
        <f t="shared" si="13"/>
        <v>0</v>
      </c>
      <c r="Y13" s="203"/>
      <c r="Z13" s="161"/>
      <c r="AA13" s="179">
        <f t="shared" si="3"/>
        <v>0</v>
      </c>
      <c r="AB13" s="179">
        <f t="shared" si="4"/>
        <v>0</v>
      </c>
      <c r="AC13" s="179">
        <f t="shared" si="5"/>
        <v>0</v>
      </c>
      <c r="AD13" s="179">
        <f t="shared" si="6"/>
        <v>0</v>
      </c>
      <c r="AE13" s="179">
        <f t="shared" si="7"/>
        <v>0</v>
      </c>
      <c r="AF13" s="164">
        <f t="shared" si="8"/>
        <v>0</v>
      </c>
      <c r="AG13" s="164">
        <f t="shared" si="9"/>
        <v>0</v>
      </c>
      <c r="AH13" s="164">
        <f t="shared" si="10"/>
        <v>0</v>
      </c>
      <c r="AI13" s="164">
        <f t="shared" si="11"/>
        <v>0</v>
      </c>
      <c r="AJ13" s="164">
        <f t="shared" si="12"/>
        <v>0</v>
      </c>
    </row>
    <row r="14" spans="1:170" ht="50.25" customHeight="1" x14ac:dyDescent="0.25">
      <c r="A14" s="204"/>
      <c r="B14" s="205" t="s">
        <v>153</v>
      </c>
      <c r="C14" s="206"/>
      <c r="D14" s="207"/>
      <c r="E14" s="165"/>
      <c r="F14" s="166"/>
      <c r="G14" s="168">
        <f>G7+G8+G12*9%*20%</f>
        <v>184218.4828</v>
      </c>
      <c r="H14" s="168"/>
      <c r="I14" s="165"/>
      <c r="J14" s="166"/>
      <c r="K14" s="168">
        <f>K7+K8+K12*9%*30%</f>
        <v>214779.77848000001</v>
      </c>
      <c r="L14" s="168"/>
      <c r="M14" s="165"/>
      <c r="N14" s="166"/>
      <c r="O14" s="168">
        <f>O7+O8+O12*9%*30%</f>
        <v>247560.05963999996</v>
      </c>
      <c r="P14" s="168"/>
      <c r="Q14" s="165"/>
      <c r="R14" s="166"/>
      <c r="S14" s="168">
        <f>S7+S8+S12*9%*10%</f>
        <v>281933.31160000002</v>
      </c>
      <c r="T14" s="168"/>
      <c r="U14" s="165"/>
      <c r="V14" s="166"/>
      <c r="W14" s="168">
        <f>W7+W8+W12*9%*10%</f>
        <v>318858.60528000002</v>
      </c>
      <c r="X14" s="169">
        <f t="shared" si="13"/>
        <v>1247350.2378</v>
      </c>
      <c r="Y14" s="208"/>
      <c r="Z14" s="161"/>
      <c r="AA14" s="171"/>
      <c r="AB14" s="171"/>
      <c r="AC14" s="171"/>
      <c r="AD14" s="171"/>
      <c r="AE14" s="171"/>
      <c r="AF14" s="172"/>
      <c r="AG14" s="172"/>
      <c r="AH14" s="172"/>
      <c r="AI14" s="172"/>
      <c r="AJ14" s="164"/>
    </row>
    <row r="15" spans="1:170" s="45" customFormat="1" ht="39.75" customHeight="1" x14ac:dyDescent="0.25">
      <c r="A15" s="209"/>
      <c r="B15" s="210" t="s">
        <v>154</v>
      </c>
      <c r="C15" s="471"/>
      <c r="D15" s="211"/>
      <c r="E15" s="212"/>
      <c r="F15" s="213"/>
      <c r="G15" s="214">
        <f>G7+G8+G12*2%</f>
        <v>184225.492</v>
      </c>
      <c r="H15" s="214"/>
      <c r="I15" s="212"/>
      <c r="J15" s="213"/>
      <c r="K15" s="214">
        <f>K7+K8+K12*2%</f>
        <v>214752.2248</v>
      </c>
      <c r="L15" s="214"/>
      <c r="M15" s="212"/>
      <c r="N15" s="213"/>
      <c r="O15" s="214">
        <f>O7+O8+O12*2%</f>
        <v>247529.86639999997</v>
      </c>
      <c r="P15" s="214"/>
      <c r="Q15" s="212"/>
      <c r="R15" s="213"/>
      <c r="S15" s="214">
        <f>S7+S8+S12*2%</f>
        <v>281985.14800000004</v>
      </c>
      <c r="T15" s="214"/>
      <c r="U15" s="212"/>
      <c r="V15" s="213"/>
      <c r="W15" s="214">
        <f>W7+W8+W12*2%</f>
        <v>318915.0784</v>
      </c>
      <c r="X15" s="169">
        <f t="shared" si="13"/>
        <v>1247407.8096</v>
      </c>
      <c r="Y15" s="215"/>
      <c r="Z15" s="215"/>
      <c r="AA15" s="216"/>
      <c r="AB15" s="216"/>
      <c r="AC15" s="216"/>
      <c r="AD15" s="216"/>
      <c r="AE15" s="216"/>
      <c r="AF15" s="217"/>
      <c r="AG15" s="217"/>
      <c r="AH15" s="217"/>
      <c r="AI15" s="217"/>
      <c r="AJ15" s="217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</row>
    <row r="16" spans="1:170" x14ac:dyDescent="0.25">
      <c r="A16" s="218" t="s">
        <v>155</v>
      </c>
      <c r="B16" s="219"/>
      <c r="C16" s="220"/>
      <c r="D16" s="221"/>
      <c r="E16" s="222"/>
      <c r="F16" s="222"/>
      <c r="G16" s="223"/>
      <c r="H16" s="224"/>
      <c r="I16" s="222"/>
      <c r="J16" s="222"/>
      <c r="K16" s="223"/>
      <c r="L16" s="224"/>
      <c r="M16" s="222"/>
      <c r="N16" s="222"/>
      <c r="O16" s="223"/>
      <c r="P16" s="224"/>
      <c r="Q16" s="222"/>
      <c r="R16" s="222"/>
      <c r="S16" s="223"/>
      <c r="T16" s="224"/>
      <c r="U16" s="222"/>
      <c r="V16" s="222"/>
      <c r="W16" s="223"/>
      <c r="X16" s="169">
        <f t="shared" si="13"/>
        <v>0</v>
      </c>
      <c r="Y16" s="225"/>
      <c r="Z16" s="161"/>
      <c r="AA16" s="179">
        <f t="shared" ref="AA16:AA78" si="22">G16</f>
        <v>0</v>
      </c>
      <c r="AB16" s="179">
        <f t="shared" ref="AB16:AB66" si="23">K16</f>
        <v>0</v>
      </c>
      <c r="AC16" s="179">
        <f t="shared" ref="AC16:AC66" si="24">O16</f>
        <v>0</v>
      </c>
      <c r="AD16" s="179">
        <f t="shared" ref="AD16:AD66" si="25">S16</f>
        <v>0</v>
      </c>
      <c r="AE16" s="179">
        <f t="shared" ref="AE16:AE66" si="26">W16</f>
        <v>0</v>
      </c>
      <c r="AF16" s="226">
        <f t="shared" si="8"/>
        <v>0</v>
      </c>
      <c r="AG16" s="226">
        <f t="shared" si="9"/>
        <v>0</v>
      </c>
      <c r="AH16" s="226">
        <f t="shared" si="10"/>
        <v>0</v>
      </c>
      <c r="AI16" s="226">
        <f t="shared" si="11"/>
        <v>0</v>
      </c>
      <c r="AJ16" s="226">
        <f t="shared" si="12"/>
        <v>0</v>
      </c>
    </row>
    <row r="17" spans="1:170" x14ac:dyDescent="0.25">
      <c r="A17" s="227"/>
      <c r="B17" s="228"/>
      <c r="C17" s="229"/>
      <c r="D17" s="230"/>
      <c r="E17" s="231"/>
      <c r="F17" s="232"/>
      <c r="G17" s="233"/>
      <c r="H17" s="234"/>
      <c r="I17" s="231"/>
      <c r="J17" s="232"/>
      <c r="K17" s="233"/>
      <c r="L17" s="234"/>
      <c r="M17" s="231"/>
      <c r="N17" s="232"/>
      <c r="O17" s="233"/>
      <c r="P17" s="234"/>
      <c r="Q17" s="231"/>
      <c r="R17" s="232"/>
      <c r="S17" s="233"/>
      <c r="T17" s="234"/>
      <c r="U17" s="231"/>
      <c r="V17" s="232"/>
      <c r="W17" s="233"/>
      <c r="X17" s="169">
        <f t="shared" si="13"/>
        <v>0</v>
      </c>
      <c r="Y17" s="235"/>
      <c r="Z17" s="161"/>
      <c r="AA17" s="179">
        <f t="shared" si="22"/>
        <v>0</v>
      </c>
      <c r="AB17" s="179">
        <f t="shared" si="23"/>
        <v>0</v>
      </c>
      <c r="AC17" s="179">
        <f t="shared" si="24"/>
        <v>0</v>
      </c>
      <c r="AD17" s="179">
        <f t="shared" si="25"/>
        <v>0</v>
      </c>
      <c r="AE17" s="179">
        <f t="shared" si="26"/>
        <v>0</v>
      </c>
      <c r="AF17" s="164">
        <f t="shared" si="8"/>
        <v>0</v>
      </c>
      <c r="AG17" s="164">
        <f t="shared" si="9"/>
        <v>0</v>
      </c>
      <c r="AH17" s="164">
        <f t="shared" si="10"/>
        <v>0</v>
      </c>
      <c r="AI17" s="164">
        <f t="shared" si="11"/>
        <v>0</v>
      </c>
      <c r="AJ17" s="164">
        <f t="shared" si="12"/>
        <v>0</v>
      </c>
    </row>
    <row r="18" spans="1:170" ht="33" customHeight="1" x14ac:dyDescent="0.25">
      <c r="A18" s="570" t="s">
        <v>156</v>
      </c>
      <c r="B18" s="571"/>
      <c r="C18" s="572"/>
      <c r="D18" s="367"/>
      <c r="E18" s="368"/>
      <c r="F18" s="369"/>
      <c r="G18" s="370"/>
      <c r="H18" s="371"/>
      <c r="I18" s="368"/>
      <c r="J18" s="369"/>
      <c r="K18" s="370"/>
      <c r="L18" s="371"/>
      <c r="M18" s="368"/>
      <c r="N18" s="369"/>
      <c r="O18" s="370"/>
      <c r="P18" s="371"/>
      <c r="Q18" s="368"/>
      <c r="R18" s="369"/>
      <c r="S18" s="370"/>
      <c r="T18" s="371"/>
      <c r="U18" s="368"/>
      <c r="V18" s="369"/>
      <c r="W18" s="370"/>
      <c r="X18" s="372">
        <f t="shared" si="13"/>
        <v>0</v>
      </c>
      <c r="Y18" s="373"/>
      <c r="Z18" s="374"/>
      <c r="AA18" s="375">
        <f t="shared" si="22"/>
        <v>0</v>
      </c>
      <c r="AB18" s="375">
        <f t="shared" si="23"/>
        <v>0</v>
      </c>
      <c r="AC18" s="375">
        <f t="shared" si="24"/>
        <v>0</v>
      </c>
      <c r="AD18" s="375">
        <f t="shared" si="25"/>
        <v>0</v>
      </c>
      <c r="AE18" s="375">
        <f t="shared" si="26"/>
        <v>0</v>
      </c>
      <c r="AF18" s="376">
        <f t="shared" si="8"/>
        <v>0</v>
      </c>
      <c r="AG18" s="376">
        <f t="shared" si="9"/>
        <v>0</v>
      </c>
      <c r="AH18" s="376">
        <f t="shared" si="10"/>
        <v>0</v>
      </c>
      <c r="AI18" s="376">
        <f t="shared" si="11"/>
        <v>0</v>
      </c>
      <c r="AJ18" s="376">
        <f t="shared" si="12"/>
        <v>0</v>
      </c>
    </row>
    <row r="19" spans="1:170" ht="31.5" x14ac:dyDescent="0.25">
      <c r="A19" s="236"/>
      <c r="B19" s="555" t="s">
        <v>157</v>
      </c>
      <c r="C19" s="237" t="s">
        <v>158</v>
      </c>
      <c r="D19" s="238">
        <v>3.6999999999999998E-2</v>
      </c>
      <c r="E19" s="175">
        <v>10168</v>
      </c>
      <c r="F19" s="176">
        <v>5</v>
      </c>
      <c r="G19" s="201">
        <f>E19*F19</f>
        <v>50840</v>
      </c>
      <c r="H19" s="239">
        <v>5.1999999999999998E-2</v>
      </c>
      <c r="I19" s="175">
        <v>17260</v>
      </c>
      <c r="J19" s="176">
        <v>5</v>
      </c>
      <c r="K19" s="201">
        <f>I19*J19</f>
        <v>86300</v>
      </c>
      <c r="L19" s="239">
        <v>7.2999999999999995E-2</v>
      </c>
      <c r="M19" s="175">
        <v>23891</v>
      </c>
      <c r="N19" s="176">
        <v>5</v>
      </c>
      <c r="O19" s="201">
        <f>M19*N19</f>
        <v>119455</v>
      </c>
      <c r="P19" s="239">
        <v>0.10199999999999999</v>
      </c>
      <c r="Q19" s="175">
        <v>32995</v>
      </c>
      <c r="R19" s="176">
        <v>5</v>
      </c>
      <c r="S19" s="201">
        <f>Q19*R19</f>
        <v>164975</v>
      </c>
      <c r="T19" s="239">
        <v>0.14299999999999999</v>
      </c>
      <c r="U19" s="175">
        <v>41617</v>
      </c>
      <c r="V19" s="176">
        <v>5</v>
      </c>
      <c r="W19" s="201">
        <f>U19*V19</f>
        <v>208085</v>
      </c>
      <c r="X19" s="169">
        <f t="shared" si="13"/>
        <v>629655</v>
      </c>
      <c r="Y19" s="237" t="s">
        <v>145</v>
      </c>
      <c r="Z19" s="161"/>
      <c r="AA19" s="179">
        <f t="shared" si="22"/>
        <v>50840</v>
      </c>
      <c r="AB19" s="179">
        <f t="shared" si="23"/>
        <v>86300</v>
      </c>
      <c r="AC19" s="179">
        <f t="shared" si="24"/>
        <v>119455</v>
      </c>
      <c r="AD19" s="179">
        <f t="shared" si="25"/>
        <v>164975</v>
      </c>
      <c r="AE19" s="179">
        <f t="shared" si="26"/>
        <v>208085</v>
      </c>
      <c r="AF19" s="164">
        <f t="shared" si="8"/>
        <v>10015480</v>
      </c>
      <c r="AG19" s="164">
        <f t="shared" si="9"/>
        <v>17001100</v>
      </c>
      <c r="AH19" s="164">
        <f t="shared" si="10"/>
        <v>23532635</v>
      </c>
      <c r="AI19" s="164">
        <f t="shared" si="11"/>
        <v>32500075</v>
      </c>
      <c r="AJ19" s="164">
        <f t="shared" si="12"/>
        <v>40992745</v>
      </c>
    </row>
    <row r="20" spans="1:170" ht="100.5" customHeight="1" x14ac:dyDescent="0.25">
      <c r="A20" s="236"/>
      <c r="B20" s="567"/>
      <c r="C20" s="237" t="s">
        <v>159</v>
      </c>
      <c r="D20" s="240"/>
      <c r="E20" s="175"/>
      <c r="F20" s="241"/>
      <c r="G20" s="242"/>
      <c r="H20" s="243"/>
      <c r="I20" s="175"/>
      <c r="J20" s="241"/>
      <c r="K20" s="244"/>
      <c r="L20" s="245"/>
      <c r="M20" s="175"/>
      <c r="N20" s="241"/>
      <c r="O20" s="244"/>
      <c r="P20" s="245">
        <v>0.10199999999999999</v>
      </c>
      <c r="Q20" s="175"/>
      <c r="R20" s="241"/>
      <c r="S20" s="244"/>
      <c r="T20" s="245">
        <v>0.14299999999999999</v>
      </c>
      <c r="U20" s="175"/>
      <c r="V20" s="241"/>
      <c r="W20" s="244"/>
      <c r="X20" s="169">
        <f t="shared" si="13"/>
        <v>0</v>
      </c>
      <c r="Y20" s="203"/>
      <c r="Z20" s="161"/>
      <c r="AA20" s="179">
        <f t="shared" si="22"/>
        <v>0</v>
      </c>
      <c r="AB20" s="179">
        <f t="shared" si="23"/>
        <v>0</v>
      </c>
      <c r="AC20" s="179">
        <f t="shared" si="24"/>
        <v>0</v>
      </c>
      <c r="AD20" s="179">
        <f t="shared" si="25"/>
        <v>0</v>
      </c>
      <c r="AE20" s="179">
        <f t="shared" si="26"/>
        <v>0</v>
      </c>
      <c r="AF20" s="164">
        <f t="shared" si="8"/>
        <v>0</v>
      </c>
      <c r="AG20" s="164">
        <f t="shared" si="9"/>
        <v>0</v>
      </c>
      <c r="AH20" s="164">
        <f t="shared" si="10"/>
        <v>0</v>
      </c>
      <c r="AI20" s="164">
        <f t="shared" si="11"/>
        <v>0</v>
      </c>
      <c r="AJ20" s="164">
        <f t="shared" si="12"/>
        <v>0</v>
      </c>
    </row>
    <row r="21" spans="1:170" ht="100.5" customHeight="1" x14ac:dyDescent="0.25">
      <c r="A21" s="236"/>
      <c r="B21" s="198" t="s">
        <v>160</v>
      </c>
      <c r="C21" s="237" t="s">
        <v>161</v>
      </c>
      <c r="D21" s="240" t="s">
        <v>162</v>
      </c>
      <c r="E21" s="175">
        <v>169478</v>
      </c>
      <c r="F21" s="176">
        <v>5</v>
      </c>
      <c r="G21" s="177">
        <f>E21*F21</f>
        <v>847390</v>
      </c>
      <c r="H21" s="243"/>
      <c r="I21" s="175">
        <v>175404</v>
      </c>
      <c r="J21" s="176">
        <v>5</v>
      </c>
      <c r="K21" s="201">
        <f>I21*J21</f>
        <v>877020</v>
      </c>
      <c r="L21" s="245"/>
      <c r="M21" s="175">
        <v>181543</v>
      </c>
      <c r="N21" s="166">
        <v>5</v>
      </c>
      <c r="O21" s="244">
        <f>M21*N21</f>
        <v>907715</v>
      </c>
      <c r="P21" s="245"/>
      <c r="Q21" s="175">
        <v>187897</v>
      </c>
      <c r="R21" s="176">
        <v>5</v>
      </c>
      <c r="S21" s="201">
        <f>Q21*R21</f>
        <v>939485</v>
      </c>
      <c r="T21" s="245"/>
      <c r="U21" s="175">
        <v>194474</v>
      </c>
      <c r="V21" s="176">
        <v>5</v>
      </c>
      <c r="W21" s="244">
        <f>U21*V21</f>
        <v>972370</v>
      </c>
      <c r="X21" s="169">
        <f t="shared" si="13"/>
        <v>4543980</v>
      </c>
      <c r="Y21" s="203"/>
      <c r="Z21" s="161"/>
      <c r="AA21" s="179"/>
      <c r="AB21" s="179"/>
      <c r="AC21" s="179"/>
      <c r="AD21" s="179"/>
      <c r="AE21" s="179"/>
      <c r="AF21" s="164"/>
      <c r="AG21" s="164"/>
      <c r="AH21" s="164"/>
      <c r="AI21" s="164"/>
      <c r="AJ21" s="164"/>
    </row>
    <row r="22" spans="1:170" ht="100.5" customHeight="1" x14ac:dyDescent="0.25">
      <c r="A22" s="236"/>
      <c r="B22" s="198" t="s">
        <v>163</v>
      </c>
      <c r="C22" s="237" t="s">
        <v>164</v>
      </c>
      <c r="D22" s="240" t="s">
        <v>165</v>
      </c>
      <c r="E22" s="175">
        <v>11660</v>
      </c>
      <c r="F22" s="176">
        <v>80</v>
      </c>
      <c r="G22" s="177">
        <f>E22*F22</f>
        <v>932800</v>
      </c>
      <c r="H22" s="246"/>
      <c r="I22" s="175">
        <v>10710</v>
      </c>
      <c r="J22" s="176">
        <v>80</v>
      </c>
      <c r="K22" s="201">
        <f>I22*J22</f>
        <v>856800</v>
      </c>
      <c r="L22" s="245"/>
      <c r="M22" s="175">
        <v>9803</v>
      </c>
      <c r="N22" s="176">
        <v>80</v>
      </c>
      <c r="O22" s="244">
        <f>M22*N22</f>
        <v>784240</v>
      </c>
      <c r="P22" s="245"/>
      <c r="Q22" s="175">
        <v>8946</v>
      </c>
      <c r="R22" s="176">
        <v>80</v>
      </c>
      <c r="S22" s="201">
        <f>Q22*R22</f>
        <v>715680</v>
      </c>
      <c r="T22" s="245"/>
      <c r="U22" s="175">
        <v>7965</v>
      </c>
      <c r="V22" s="176">
        <v>80</v>
      </c>
      <c r="W22" s="201">
        <f>U22*V22</f>
        <v>637200</v>
      </c>
      <c r="X22" s="169">
        <f t="shared" si="13"/>
        <v>3926720</v>
      </c>
      <c r="Y22" s="203"/>
      <c r="Z22" s="161"/>
      <c r="AA22" s="179"/>
      <c r="AB22" s="179"/>
      <c r="AC22" s="179"/>
      <c r="AD22" s="179"/>
      <c r="AE22" s="179"/>
      <c r="AF22" s="164"/>
      <c r="AG22" s="164"/>
      <c r="AH22" s="164"/>
      <c r="AI22" s="164"/>
      <c r="AJ22" s="164"/>
    </row>
    <row r="23" spans="1:170" ht="39.75" customHeight="1" thickBot="1" x14ac:dyDescent="0.3">
      <c r="A23" s="236"/>
      <c r="B23" s="247" t="s">
        <v>166</v>
      </c>
      <c r="C23" s="248"/>
      <c r="D23" s="249"/>
      <c r="E23" s="175"/>
      <c r="F23" s="241"/>
      <c r="G23" s="201">
        <f>G19*9%*20%</f>
        <v>915.11999999999989</v>
      </c>
      <c r="H23" s="202"/>
      <c r="I23" s="176"/>
      <c r="J23" s="176"/>
      <c r="K23" s="201">
        <f>K19*9%*30%</f>
        <v>2330.1</v>
      </c>
      <c r="L23" s="202"/>
      <c r="M23" s="176"/>
      <c r="N23" s="176"/>
      <c r="O23" s="201">
        <f>O19*9%*30%</f>
        <v>3225.2849999999994</v>
      </c>
      <c r="P23" s="202"/>
      <c r="Q23" s="176"/>
      <c r="R23" s="176"/>
      <c r="S23" s="201">
        <f>S19*9%*10%</f>
        <v>1484.7750000000001</v>
      </c>
      <c r="T23" s="202"/>
      <c r="U23" s="176"/>
      <c r="V23" s="176"/>
      <c r="W23" s="201">
        <f>W19*9%*10%</f>
        <v>1872.7649999999999</v>
      </c>
      <c r="X23" s="250">
        <f>W23+S23+O23+K23+K23+G23</f>
        <v>12158.145</v>
      </c>
      <c r="Y23" s="203"/>
      <c r="Z23" s="161"/>
      <c r="AA23" s="179">
        <f t="shared" si="22"/>
        <v>915.11999999999989</v>
      </c>
      <c r="AB23" s="179">
        <f t="shared" si="23"/>
        <v>2330.1</v>
      </c>
      <c r="AC23" s="179">
        <f t="shared" si="24"/>
        <v>3225.2849999999994</v>
      </c>
      <c r="AD23" s="179">
        <f t="shared" si="25"/>
        <v>1484.7750000000001</v>
      </c>
      <c r="AE23" s="179">
        <f t="shared" si="26"/>
        <v>1872.7649999999999</v>
      </c>
      <c r="AF23" s="164">
        <f t="shared" si="8"/>
        <v>180278.63999999998</v>
      </c>
      <c r="AG23" s="164">
        <f t="shared" si="9"/>
        <v>459029.69999999995</v>
      </c>
      <c r="AH23" s="164">
        <f t="shared" si="10"/>
        <v>635381.1449999999</v>
      </c>
      <c r="AI23" s="164">
        <f t="shared" si="11"/>
        <v>292500.67500000005</v>
      </c>
      <c r="AJ23" s="164">
        <f t="shared" si="12"/>
        <v>368934.70499999996</v>
      </c>
    </row>
    <row r="24" spans="1:170" s="46" customFormat="1" ht="40.5" customHeight="1" thickBot="1" x14ac:dyDescent="0.3">
      <c r="A24" s="251"/>
      <c r="B24" s="252" t="s">
        <v>154</v>
      </c>
      <c r="C24" s="253"/>
      <c r="D24" s="254"/>
      <c r="E24" s="255"/>
      <c r="F24" s="256"/>
      <c r="G24" s="257">
        <f>G19*2%</f>
        <v>1016.8000000000001</v>
      </c>
      <c r="H24" s="257"/>
      <c r="I24" s="258"/>
      <c r="J24" s="259"/>
      <c r="K24" s="257">
        <f>K19*2%</f>
        <v>1726</v>
      </c>
      <c r="L24" s="257"/>
      <c r="M24" s="258"/>
      <c r="N24" s="259"/>
      <c r="O24" s="257">
        <f>O19*2%</f>
        <v>2389.1</v>
      </c>
      <c r="P24" s="260"/>
      <c r="Q24" s="255"/>
      <c r="R24" s="256"/>
      <c r="S24" s="257">
        <f>S19*2%</f>
        <v>3299.5</v>
      </c>
      <c r="T24" s="257"/>
      <c r="U24" s="258"/>
      <c r="V24" s="259"/>
      <c r="W24" s="257">
        <f>W19*2%</f>
        <v>4161.7</v>
      </c>
      <c r="X24" s="261">
        <f>W24+S24+O24+K24+K24+G24</f>
        <v>14319.099999999999</v>
      </c>
      <c r="Y24" s="262"/>
      <c r="Z24" s="263"/>
      <c r="AA24" s="264"/>
      <c r="AB24" s="264"/>
      <c r="AC24" s="264"/>
      <c r="AD24" s="264"/>
      <c r="AE24" s="264"/>
      <c r="AF24" s="265"/>
      <c r="AG24" s="265"/>
      <c r="AH24" s="265"/>
      <c r="AI24" s="265"/>
      <c r="AJ24" s="266"/>
    </row>
    <row r="25" spans="1:170" s="15" customFormat="1" x14ac:dyDescent="0.25">
      <c r="A25" s="573" t="s">
        <v>167</v>
      </c>
      <c r="B25" s="574"/>
      <c r="C25" s="575"/>
      <c r="D25" s="267"/>
      <c r="E25" s="268"/>
      <c r="F25" s="268"/>
      <c r="G25" s="167"/>
      <c r="H25" s="168"/>
      <c r="I25" s="268"/>
      <c r="J25" s="268"/>
      <c r="K25" s="167"/>
      <c r="L25" s="168"/>
      <c r="M25" s="268"/>
      <c r="N25" s="268"/>
      <c r="O25" s="167"/>
      <c r="P25" s="168"/>
      <c r="Q25" s="268"/>
      <c r="R25" s="268"/>
      <c r="S25" s="167"/>
      <c r="T25" s="168"/>
      <c r="U25" s="268"/>
      <c r="V25" s="268"/>
      <c r="W25" s="167"/>
      <c r="X25" s="169">
        <v>8</v>
      </c>
      <c r="Y25" s="167"/>
      <c r="Z25" s="269"/>
      <c r="AA25" s="179">
        <f t="shared" si="22"/>
        <v>0</v>
      </c>
      <c r="AB25" s="179">
        <f t="shared" si="23"/>
        <v>0</v>
      </c>
      <c r="AC25" s="179">
        <f t="shared" si="24"/>
        <v>0</v>
      </c>
      <c r="AD25" s="179">
        <f t="shared" si="25"/>
        <v>0</v>
      </c>
      <c r="AE25" s="179">
        <f t="shared" si="26"/>
        <v>0</v>
      </c>
      <c r="AF25" s="226">
        <f t="shared" si="8"/>
        <v>0</v>
      </c>
      <c r="AG25" s="226">
        <f t="shared" si="9"/>
        <v>0</v>
      </c>
      <c r="AH25" s="226">
        <f t="shared" si="10"/>
        <v>0</v>
      </c>
      <c r="AI25" s="226">
        <f t="shared" si="11"/>
        <v>0</v>
      </c>
      <c r="AJ25" s="226">
        <f t="shared" si="12"/>
        <v>0</v>
      </c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</row>
    <row r="26" spans="1:170" x14ac:dyDescent="0.25">
      <c r="A26" s="227"/>
      <c r="B26" s="228"/>
      <c r="C26" s="229"/>
      <c r="D26" s="230"/>
      <c r="E26" s="231"/>
      <c r="F26" s="232"/>
      <c r="G26" s="233"/>
      <c r="H26" s="234"/>
      <c r="I26" s="231"/>
      <c r="J26" s="232"/>
      <c r="K26" s="233"/>
      <c r="L26" s="234"/>
      <c r="M26" s="231"/>
      <c r="N26" s="232"/>
      <c r="O26" s="233"/>
      <c r="P26" s="234"/>
      <c r="Q26" s="231"/>
      <c r="R26" s="232"/>
      <c r="S26" s="233"/>
      <c r="T26" s="234"/>
      <c r="U26" s="231"/>
      <c r="V26" s="232"/>
      <c r="W26" s="233"/>
      <c r="X26" s="270"/>
      <c r="Y26" s="235"/>
      <c r="Z26" s="161"/>
      <c r="AA26" s="179">
        <f t="shared" si="22"/>
        <v>0</v>
      </c>
      <c r="AB26" s="179">
        <f t="shared" si="23"/>
        <v>0</v>
      </c>
      <c r="AC26" s="179">
        <f t="shared" si="24"/>
        <v>0</v>
      </c>
      <c r="AD26" s="179">
        <f t="shared" si="25"/>
        <v>0</v>
      </c>
      <c r="AE26" s="179">
        <f t="shared" si="26"/>
        <v>0</v>
      </c>
      <c r="AF26" s="164">
        <f t="shared" si="8"/>
        <v>0</v>
      </c>
      <c r="AG26" s="164">
        <f t="shared" si="9"/>
        <v>0</v>
      </c>
      <c r="AH26" s="164">
        <f t="shared" si="10"/>
        <v>0</v>
      </c>
      <c r="AI26" s="164">
        <f t="shared" si="11"/>
        <v>0</v>
      </c>
      <c r="AJ26" s="164">
        <f t="shared" si="12"/>
        <v>0</v>
      </c>
    </row>
    <row r="27" spans="1:170" ht="33.950000000000003" customHeight="1" x14ac:dyDescent="0.25">
      <c r="A27" s="377" t="s">
        <v>168</v>
      </c>
      <c r="B27" s="378"/>
      <c r="C27" s="379"/>
      <c r="D27" s="380"/>
      <c r="E27" s="381"/>
      <c r="F27" s="382"/>
      <c r="G27" s="383"/>
      <c r="H27" s="384"/>
      <c r="I27" s="381"/>
      <c r="J27" s="382"/>
      <c r="K27" s="383"/>
      <c r="L27" s="384"/>
      <c r="M27" s="381"/>
      <c r="N27" s="382"/>
      <c r="O27" s="383"/>
      <c r="P27" s="384"/>
      <c r="Q27" s="381"/>
      <c r="R27" s="382"/>
      <c r="S27" s="383"/>
      <c r="T27" s="384"/>
      <c r="U27" s="381"/>
      <c r="V27" s="382"/>
      <c r="W27" s="383"/>
      <c r="X27" s="385"/>
      <c r="Y27" s="386"/>
      <c r="Z27" s="161"/>
      <c r="AA27" s="179">
        <f t="shared" si="22"/>
        <v>0</v>
      </c>
      <c r="AB27" s="179">
        <f t="shared" si="23"/>
        <v>0</v>
      </c>
      <c r="AC27" s="179">
        <f t="shared" si="24"/>
        <v>0</v>
      </c>
      <c r="AD27" s="179">
        <f t="shared" si="25"/>
        <v>0</v>
      </c>
      <c r="AE27" s="179">
        <f t="shared" si="26"/>
        <v>0</v>
      </c>
      <c r="AF27" s="164">
        <f t="shared" si="8"/>
        <v>0</v>
      </c>
      <c r="AG27" s="164">
        <f t="shared" si="9"/>
        <v>0</v>
      </c>
      <c r="AH27" s="164">
        <f t="shared" si="10"/>
        <v>0</v>
      </c>
      <c r="AI27" s="164">
        <f t="shared" si="11"/>
        <v>0</v>
      </c>
      <c r="AJ27" s="164">
        <f t="shared" si="12"/>
        <v>0</v>
      </c>
    </row>
    <row r="28" spans="1:170" s="47" customFormat="1" ht="112.5" customHeight="1" x14ac:dyDescent="0.25">
      <c r="A28" s="271"/>
      <c r="B28" s="555" t="s">
        <v>169</v>
      </c>
      <c r="C28" s="272" t="s">
        <v>170</v>
      </c>
      <c r="D28" s="273"/>
      <c r="E28" s="274"/>
      <c r="F28" s="275"/>
      <c r="G28" s="276"/>
      <c r="H28" s="277"/>
      <c r="I28" s="274"/>
      <c r="J28" s="275"/>
      <c r="K28" s="276"/>
      <c r="L28" s="277"/>
      <c r="M28" s="274"/>
      <c r="N28" s="275"/>
      <c r="O28" s="276"/>
      <c r="P28" s="277"/>
      <c r="Q28" s="274"/>
      <c r="R28" s="275"/>
      <c r="S28" s="276"/>
      <c r="T28" s="277"/>
      <c r="U28" s="274"/>
      <c r="V28" s="275"/>
      <c r="W28" s="276"/>
      <c r="X28" s="278"/>
      <c r="Y28" s="279"/>
      <c r="Z28" s="280"/>
      <c r="AA28" s="281">
        <f t="shared" si="22"/>
        <v>0</v>
      </c>
      <c r="AB28" s="281">
        <f t="shared" si="23"/>
        <v>0</v>
      </c>
      <c r="AC28" s="281">
        <f t="shared" si="24"/>
        <v>0</v>
      </c>
      <c r="AD28" s="281">
        <f t="shared" si="25"/>
        <v>0</v>
      </c>
      <c r="AE28" s="281">
        <f t="shared" si="26"/>
        <v>0</v>
      </c>
      <c r="AF28" s="266">
        <f t="shared" si="8"/>
        <v>0</v>
      </c>
      <c r="AG28" s="266">
        <f t="shared" si="9"/>
        <v>0</v>
      </c>
      <c r="AH28" s="266">
        <f t="shared" si="10"/>
        <v>0</v>
      </c>
      <c r="AI28" s="266">
        <f t="shared" si="11"/>
        <v>0</v>
      </c>
      <c r="AJ28" s="266">
        <f t="shared" si="12"/>
        <v>0</v>
      </c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</row>
    <row r="29" spans="1:170" s="47" customFormat="1" ht="59.25" customHeight="1" x14ac:dyDescent="0.25">
      <c r="A29" s="271"/>
      <c r="B29" s="556"/>
      <c r="C29" s="282" t="s">
        <v>171</v>
      </c>
      <c r="D29" s="283">
        <v>0.15</v>
      </c>
      <c r="E29" s="212">
        <v>10168</v>
      </c>
      <c r="F29" s="284">
        <v>51.1</v>
      </c>
      <c r="G29" s="285">
        <f>E29*F29</f>
        <v>519584.8</v>
      </c>
      <c r="H29" s="286">
        <v>0.246</v>
      </c>
      <c r="I29" s="212">
        <v>17260</v>
      </c>
      <c r="J29" s="284">
        <v>51.1</v>
      </c>
      <c r="K29" s="287">
        <f>I29*J29</f>
        <v>881986</v>
      </c>
      <c r="L29" s="288">
        <v>0.32200000000000001</v>
      </c>
      <c r="M29" s="212">
        <v>23891</v>
      </c>
      <c r="N29" s="284">
        <v>51.1</v>
      </c>
      <c r="O29" s="287">
        <f>M29*N29</f>
        <v>1220830.1000000001</v>
      </c>
      <c r="P29" s="289">
        <v>0.439</v>
      </c>
      <c r="Q29" s="212">
        <v>32995</v>
      </c>
      <c r="R29" s="284">
        <v>51.1</v>
      </c>
      <c r="S29" s="287">
        <f>R29*Q29</f>
        <v>1686044.5</v>
      </c>
      <c r="T29" s="290">
        <v>0.53500000000000003</v>
      </c>
      <c r="U29" s="212">
        <v>41617</v>
      </c>
      <c r="V29" s="284">
        <v>51.1</v>
      </c>
      <c r="W29" s="287">
        <f>U29*V29</f>
        <v>2126628.7000000002</v>
      </c>
      <c r="X29" s="291">
        <f>G29+K29+O29+S29+W29</f>
        <v>6435074.1000000006</v>
      </c>
      <c r="Y29" s="292"/>
      <c r="Z29" s="280"/>
      <c r="AA29" s="216">
        <f t="shared" si="22"/>
        <v>519584.8</v>
      </c>
      <c r="AB29" s="216">
        <f t="shared" si="23"/>
        <v>881986</v>
      </c>
      <c r="AC29" s="216">
        <f t="shared" si="24"/>
        <v>1220830.1000000001</v>
      </c>
      <c r="AD29" s="216">
        <f t="shared" si="25"/>
        <v>1686044.5</v>
      </c>
      <c r="AE29" s="216">
        <f t="shared" si="26"/>
        <v>2126628.7000000002</v>
      </c>
      <c r="AF29" s="217">
        <f t="shared" si="8"/>
        <v>102358205.59999999</v>
      </c>
      <c r="AG29" s="217">
        <f t="shared" si="9"/>
        <v>173751242</v>
      </c>
      <c r="AH29" s="217">
        <f t="shared" si="10"/>
        <v>240503529.70000002</v>
      </c>
      <c r="AI29" s="217">
        <f t="shared" si="11"/>
        <v>332150766.5</v>
      </c>
      <c r="AJ29" s="217">
        <f t="shared" si="12"/>
        <v>418945853.90000004</v>
      </c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</row>
    <row r="30" spans="1:170" ht="31.5" x14ac:dyDescent="0.25">
      <c r="A30" s="236"/>
      <c r="B30" s="293" t="s">
        <v>172</v>
      </c>
      <c r="C30" s="237" t="s">
        <v>173</v>
      </c>
      <c r="D30" s="238">
        <v>0.318</v>
      </c>
      <c r="E30" s="212">
        <v>61484</v>
      </c>
      <c r="F30" s="284">
        <v>80</v>
      </c>
      <c r="G30" s="285">
        <f>E30*F30</f>
        <v>4918720</v>
      </c>
      <c r="H30" s="294">
        <v>0.29599999999999999</v>
      </c>
      <c r="I30" s="212">
        <v>57230</v>
      </c>
      <c r="J30" s="284">
        <v>80</v>
      </c>
      <c r="K30" s="287">
        <f>I30*J30</f>
        <v>4578400</v>
      </c>
      <c r="L30" s="295">
        <v>0.27400000000000002</v>
      </c>
      <c r="M30" s="212">
        <v>52977</v>
      </c>
      <c r="N30" s="284">
        <v>80</v>
      </c>
      <c r="O30" s="287">
        <f>M30*N30</f>
        <v>4238160</v>
      </c>
      <c r="P30" s="289">
        <v>0.252</v>
      </c>
      <c r="Q30" s="212">
        <v>48723</v>
      </c>
      <c r="R30" s="284">
        <v>80</v>
      </c>
      <c r="S30" s="287">
        <f>Q30*R30</f>
        <v>3897840</v>
      </c>
      <c r="T30" s="296">
        <v>0.23</v>
      </c>
      <c r="U30" s="212">
        <v>44470</v>
      </c>
      <c r="V30" s="284">
        <v>80</v>
      </c>
      <c r="W30" s="287">
        <f>U30*V30</f>
        <v>3557600</v>
      </c>
      <c r="X30" s="291">
        <f>G30+K30+O30+S30+W30</f>
        <v>21190720</v>
      </c>
      <c r="Y30" s="282" t="s">
        <v>145</v>
      </c>
      <c r="Z30" s="161"/>
      <c r="AA30" s="179">
        <f t="shared" si="22"/>
        <v>4918720</v>
      </c>
      <c r="AB30" s="179">
        <f t="shared" si="23"/>
        <v>4578400</v>
      </c>
      <c r="AC30" s="179">
        <f t="shared" si="24"/>
        <v>4238160</v>
      </c>
      <c r="AD30" s="179">
        <f t="shared" si="25"/>
        <v>3897840</v>
      </c>
      <c r="AE30" s="179">
        <f t="shared" si="26"/>
        <v>3557600</v>
      </c>
      <c r="AF30" s="164">
        <f t="shared" si="8"/>
        <v>968987840</v>
      </c>
      <c r="AG30" s="164">
        <f t="shared" si="9"/>
        <v>901944800</v>
      </c>
      <c r="AH30" s="164">
        <f t="shared" si="10"/>
        <v>834917520</v>
      </c>
      <c r="AI30" s="164">
        <f t="shared" si="11"/>
        <v>767874480</v>
      </c>
      <c r="AJ30" s="164">
        <f t="shared" si="12"/>
        <v>700847200</v>
      </c>
    </row>
    <row r="31" spans="1:170" ht="81.75" customHeight="1" x14ac:dyDescent="0.25">
      <c r="A31" s="197"/>
      <c r="B31" s="205" t="s">
        <v>153</v>
      </c>
      <c r="C31" s="229" t="s">
        <v>174</v>
      </c>
      <c r="D31" s="297"/>
      <c r="E31" s="165"/>
      <c r="F31" s="166"/>
      <c r="G31" s="167">
        <f>G29+G30*9%*20%</f>
        <v>608121.76</v>
      </c>
      <c r="H31" s="168"/>
      <c r="I31" s="165"/>
      <c r="J31" s="166"/>
      <c r="K31" s="167">
        <f>K29+K30*9%*30%</f>
        <v>1005602.8</v>
      </c>
      <c r="L31" s="168"/>
      <c r="M31" s="165"/>
      <c r="N31" s="166"/>
      <c r="O31" s="167">
        <f>O29+O30*9%*30%</f>
        <v>1335260.4200000002</v>
      </c>
      <c r="P31" s="168"/>
      <c r="Q31" s="165"/>
      <c r="R31" s="166"/>
      <c r="S31" s="167">
        <f>S29+S30*9%*10%</f>
        <v>1721125.06</v>
      </c>
      <c r="T31" s="168"/>
      <c r="U31" s="165"/>
      <c r="V31" s="166"/>
      <c r="W31" s="167">
        <f>W29+W30*9%*10%</f>
        <v>2158647.1</v>
      </c>
      <c r="X31" s="291">
        <f t="shared" ref="X31:X32" si="27">G31+K31+O31+S31+W31</f>
        <v>6828757.1400000006</v>
      </c>
      <c r="Y31" s="298"/>
      <c r="Z31" s="161"/>
      <c r="AA31" s="179">
        <f t="shared" si="22"/>
        <v>608121.76</v>
      </c>
      <c r="AB31" s="179">
        <f t="shared" si="23"/>
        <v>1005602.8</v>
      </c>
      <c r="AC31" s="179">
        <f t="shared" si="24"/>
        <v>1335260.4200000002</v>
      </c>
      <c r="AD31" s="179">
        <f t="shared" si="25"/>
        <v>1721125.06</v>
      </c>
      <c r="AE31" s="179">
        <f t="shared" si="26"/>
        <v>2158647.1</v>
      </c>
      <c r="AF31" s="164">
        <f t="shared" si="8"/>
        <v>119799986.72</v>
      </c>
      <c r="AG31" s="164">
        <f t="shared" si="9"/>
        <v>198103751.60000002</v>
      </c>
      <c r="AH31" s="164">
        <f t="shared" si="10"/>
        <v>263046302.74000004</v>
      </c>
      <c r="AI31" s="164">
        <f t="shared" si="11"/>
        <v>339061636.81999999</v>
      </c>
      <c r="AJ31" s="164">
        <f t="shared" si="12"/>
        <v>425253478.70000005</v>
      </c>
    </row>
    <row r="32" spans="1:170" x14ac:dyDescent="0.25">
      <c r="A32" s="197"/>
      <c r="B32" s="545" t="s">
        <v>154</v>
      </c>
      <c r="C32" s="229" t="s">
        <v>175</v>
      </c>
      <c r="D32" s="297"/>
      <c r="E32" s="165"/>
      <c r="F32" s="166"/>
      <c r="G32" s="167">
        <f>G29+G30*2%</f>
        <v>617959.19999999995</v>
      </c>
      <c r="H32" s="168"/>
      <c r="I32" s="165"/>
      <c r="J32" s="166"/>
      <c r="K32" s="167">
        <f>K29+K30*2%</f>
        <v>973554</v>
      </c>
      <c r="L32" s="168"/>
      <c r="M32" s="165"/>
      <c r="N32" s="166"/>
      <c r="O32" s="167">
        <f>O29+O30*2%</f>
        <v>1305593.3</v>
      </c>
      <c r="P32" s="168"/>
      <c r="Q32" s="165"/>
      <c r="R32" s="166"/>
      <c r="S32" s="167">
        <f>S29+S30*2%</f>
        <v>1764001.3</v>
      </c>
      <c r="T32" s="168"/>
      <c r="U32" s="165"/>
      <c r="V32" s="166"/>
      <c r="W32" s="167">
        <f>W29+W30*2%</f>
        <v>2197780.7000000002</v>
      </c>
      <c r="X32" s="291">
        <f t="shared" si="27"/>
        <v>6858888.5</v>
      </c>
      <c r="Y32" s="298"/>
      <c r="Z32" s="161"/>
      <c r="AA32" s="179">
        <f t="shared" si="22"/>
        <v>617959.19999999995</v>
      </c>
      <c r="AB32" s="179">
        <f t="shared" si="23"/>
        <v>973554</v>
      </c>
      <c r="AC32" s="179">
        <f t="shared" si="24"/>
        <v>1305593.3</v>
      </c>
      <c r="AD32" s="179">
        <f t="shared" si="25"/>
        <v>1764001.3</v>
      </c>
      <c r="AE32" s="179">
        <f t="shared" si="26"/>
        <v>2197780.7000000002</v>
      </c>
      <c r="AF32" s="164">
        <f t="shared" si="8"/>
        <v>121737962.39999999</v>
      </c>
      <c r="AG32" s="164">
        <f t="shared" si="9"/>
        <v>191790138</v>
      </c>
      <c r="AH32" s="164">
        <f t="shared" si="10"/>
        <v>257201880.10000002</v>
      </c>
      <c r="AI32" s="164">
        <f t="shared" si="11"/>
        <v>347508256.10000002</v>
      </c>
      <c r="AJ32" s="164">
        <f t="shared" si="12"/>
        <v>432962797.90000004</v>
      </c>
    </row>
    <row r="33" spans="1:170" x14ac:dyDescent="0.25">
      <c r="A33" s="236"/>
      <c r="B33" s="546"/>
      <c r="C33" s="229" t="s">
        <v>176</v>
      </c>
      <c r="D33" s="297"/>
      <c r="E33" s="165"/>
      <c r="F33" s="166"/>
      <c r="G33" s="167"/>
      <c r="H33" s="168"/>
      <c r="I33" s="165"/>
      <c r="J33" s="166"/>
      <c r="K33" s="167"/>
      <c r="L33" s="168"/>
      <c r="M33" s="165"/>
      <c r="N33" s="166"/>
      <c r="O33" s="167"/>
      <c r="P33" s="168"/>
      <c r="Q33" s="165"/>
      <c r="R33" s="166"/>
      <c r="S33" s="167"/>
      <c r="T33" s="168"/>
      <c r="U33" s="165"/>
      <c r="V33" s="166"/>
      <c r="W33" s="167"/>
      <c r="X33" s="299"/>
      <c r="Y33" s="298"/>
      <c r="Z33" s="161"/>
      <c r="AA33" s="179"/>
      <c r="AB33" s="179"/>
      <c r="AC33" s="179"/>
      <c r="AD33" s="179"/>
      <c r="AE33" s="179"/>
      <c r="AF33" s="164"/>
      <c r="AG33" s="164"/>
      <c r="AH33" s="164"/>
      <c r="AI33" s="164"/>
      <c r="AJ33" s="164"/>
    </row>
    <row r="34" spans="1:170" s="15" customFormat="1" x14ac:dyDescent="0.25">
      <c r="A34" s="300"/>
      <c r="B34" s="301" t="s">
        <v>177</v>
      </c>
      <c r="C34" s="302"/>
      <c r="D34" s="303"/>
      <c r="E34" s="177"/>
      <c r="F34" s="177"/>
      <c r="G34" s="201"/>
      <c r="H34" s="202"/>
      <c r="I34" s="177"/>
      <c r="J34" s="177"/>
      <c r="K34" s="201"/>
      <c r="L34" s="202"/>
      <c r="M34" s="177"/>
      <c r="N34" s="177"/>
      <c r="O34" s="201"/>
      <c r="P34" s="202"/>
      <c r="Q34" s="177"/>
      <c r="R34" s="177"/>
      <c r="S34" s="201"/>
      <c r="T34" s="202"/>
      <c r="U34" s="177"/>
      <c r="V34" s="177"/>
      <c r="W34" s="201"/>
      <c r="X34" s="169"/>
      <c r="Y34" s="201"/>
      <c r="Z34" s="269"/>
      <c r="AA34" s="179">
        <f t="shared" si="22"/>
        <v>0</v>
      </c>
      <c r="AB34" s="179">
        <f t="shared" si="23"/>
        <v>0</v>
      </c>
      <c r="AC34" s="179">
        <f t="shared" si="24"/>
        <v>0</v>
      </c>
      <c r="AD34" s="179">
        <f t="shared" si="25"/>
        <v>0</v>
      </c>
      <c r="AE34" s="179">
        <f t="shared" si="26"/>
        <v>0</v>
      </c>
      <c r="AF34" s="226">
        <f t="shared" si="8"/>
        <v>0</v>
      </c>
      <c r="AG34" s="226">
        <f t="shared" si="9"/>
        <v>0</v>
      </c>
      <c r="AH34" s="226">
        <f t="shared" si="10"/>
        <v>0</v>
      </c>
      <c r="AI34" s="226">
        <f t="shared" si="11"/>
        <v>0</v>
      </c>
      <c r="AJ34" s="226">
        <f t="shared" si="12"/>
        <v>0</v>
      </c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</row>
    <row r="35" spans="1:170" x14ac:dyDescent="0.25">
      <c r="A35" s="227"/>
      <c r="B35" s="228"/>
      <c r="C35" s="229"/>
      <c r="D35" s="230"/>
      <c r="E35" s="231"/>
      <c r="F35" s="232"/>
      <c r="G35" s="233"/>
      <c r="H35" s="234"/>
      <c r="I35" s="231"/>
      <c r="J35" s="232"/>
      <c r="K35" s="233"/>
      <c r="L35" s="234"/>
      <c r="M35" s="231"/>
      <c r="N35" s="232"/>
      <c r="O35" s="233"/>
      <c r="P35" s="234"/>
      <c r="Q35" s="231"/>
      <c r="R35" s="232"/>
      <c r="S35" s="233"/>
      <c r="T35" s="234"/>
      <c r="U35" s="231"/>
      <c r="V35" s="232"/>
      <c r="W35" s="233"/>
      <c r="X35" s="270"/>
      <c r="Y35" s="235"/>
      <c r="Z35" s="161"/>
      <c r="AA35" s="179">
        <f t="shared" si="22"/>
        <v>0</v>
      </c>
      <c r="AB35" s="179">
        <f t="shared" si="23"/>
        <v>0</v>
      </c>
      <c r="AC35" s="179">
        <f t="shared" si="24"/>
        <v>0</v>
      </c>
      <c r="AD35" s="179">
        <f t="shared" si="25"/>
        <v>0</v>
      </c>
      <c r="AE35" s="179">
        <f t="shared" si="26"/>
        <v>0</v>
      </c>
      <c r="AF35" s="164">
        <f t="shared" si="8"/>
        <v>0</v>
      </c>
      <c r="AG35" s="164">
        <f t="shared" si="9"/>
        <v>0</v>
      </c>
      <c r="AH35" s="164">
        <f t="shared" si="10"/>
        <v>0</v>
      </c>
      <c r="AI35" s="164">
        <f t="shared" si="11"/>
        <v>0</v>
      </c>
      <c r="AJ35" s="164">
        <f t="shared" si="12"/>
        <v>0</v>
      </c>
    </row>
    <row r="36" spans="1:170" ht="56.1" customHeight="1" x14ac:dyDescent="0.25">
      <c r="A36" s="391" t="s">
        <v>178</v>
      </c>
      <c r="B36" s="391"/>
      <c r="C36" s="392"/>
      <c r="D36" s="393"/>
      <c r="E36" s="381"/>
      <c r="F36" s="382"/>
      <c r="G36" s="394"/>
      <c r="H36" s="394"/>
      <c r="I36" s="381"/>
      <c r="J36" s="382"/>
      <c r="K36" s="394"/>
      <c r="L36" s="394"/>
      <c r="M36" s="381"/>
      <c r="N36" s="382"/>
      <c r="O36" s="394"/>
      <c r="P36" s="394"/>
      <c r="Q36" s="381"/>
      <c r="R36" s="382"/>
      <c r="S36" s="394"/>
      <c r="T36" s="394"/>
      <c r="U36" s="381"/>
      <c r="V36" s="382"/>
      <c r="W36" s="394"/>
      <c r="X36" s="394"/>
      <c r="Y36" s="395"/>
      <c r="Z36" s="161"/>
      <c r="AA36" s="179">
        <f t="shared" si="22"/>
        <v>0</v>
      </c>
      <c r="AB36" s="179">
        <f t="shared" si="23"/>
        <v>0</v>
      </c>
      <c r="AC36" s="179">
        <f t="shared" si="24"/>
        <v>0</v>
      </c>
      <c r="AD36" s="179">
        <f t="shared" si="25"/>
        <v>0</v>
      </c>
      <c r="AE36" s="179">
        <f t="shared" si="26"/>
        <v>0</v>
      </c>
      <c r="AF36" s="164">
        <f t="shared" si="8"/>
        <v>0</v>
      </c>
      <c r="AG36" s="164">
        <f t="shared" si="9"/>
        <v>0</v>
      </c>
      <c r="AH36" s="164">
        <f t="shared" si="10"/>
        <v>0</v>
      </c>
      <c r="AI36" s="164">
        <f t="shared" si="11"/>
        <v>0</v>
      </c>
      <c r="AJ36" s="164">
        <f t="shared" si="12"/>
        <v>0</v>
      </c>
    </row>
    <row r="37" spans="1:170" x14ac:dyDescent="0.25">
      <c r="A37" s="236"/>
      <c r="B37" s="387" t="s">
        <v>179</v>
      </c>
      <c r="C37" s="160" t="s">
        <v>180</v>
      </c>
      <c r="D37" s="388">
        <v>0.20399999999999999</v>
      </c>
      <c r="E37" s="155">
        <v>77483</v>
      </c>
      <c r="F37" s="156">
        <v>0.44</v>
      </c>
      <c r="G37" s="157">
        <f>E37*F37</f>
        <v>34092.519999999997</v>
      </c>
      <c r="H37" s="389">
        <v>0.35299999999999998</v>
      </c>
      <c r="I37" s="155">
        <v>170493</v>
      </c>
      <c r="J37" s="156">
        <v>0.44</v>
      </c>
      <c r="K37" s="157">
        <f>I37*J37</f>
        <v>75016.92</v>
      </c>
      <c r="L37" s="389">
        <v>0.502</v>
      </c>
      <c r="M37" s="155">
        <v>269919</v>
      </c>
      <c r="N37" s="156">
        <v>0.44</v>
      </c>
      <c r="O37" s="157">
        <f>M37*N37</f>
        <v>118764.36</v>
      </c>
      <c r="P37" s="389">
        <v>0.65100000000000002</v>
      </c>
      <c r="Q37" s="155">
        <v>376772</v>
      </c>
      <c r="R37" s="156">
        <v>0.44</v>
      </c>
      <c r="S37" s="157">
        <f>Q37*R37</f>
        <v>165779.68</v>
      </c>
      <c r="T37" s="390">
        <v>0.8</v>
      </c>
      <c r="U37" s="155">
        <v>490074</v>
      </c>
      <c r="V37" s="156">
        <v>0.44</v>
      </c>
      <c r="W37" s="157">
        <f>U37*V37</f>
        <v>215632.56</v>
      </c>
      <c r="X37" s="320">
        <f t="shared" ref="X37:X42" si="28">G37+K37+O37+S37+W37</f>
        <v>609286.04</v>
      </c>
      <c r="Y37" s="160" t="s">
        <v>145</v>
      </c>
      <c r="Z37" s="161"/>
      <c r="AA37" s="179">
        <f t="shared" si="22"/>
        <v>34092.519999999997</v>
      </c>
      <c r="AB37" s="179">
        <f t="shared" si="23"/>
        <v>75016.92</v>
      </c>
      <c r="AC37" s="179">
        <f t="shared" si="24"/>
        <v>118764.36</v>
      </c>
      <c r="AD37" s="179">
        <f t="shared" si="25"/>
        <v>165779.68</v>
      </c>
      <c r="AE37" s="179">
        <f t="shared" si="26"/>
        <v>215632.56</v>
      </c>
      <c r="AF37" s="164">
        <f t="shared" si="8"/>
        <v>6716226.4399999995</v>
      </c>
      <c r="AG37" s="164">
        <f t="shared" si="9"/>
        <v>14778333.24</v>
      </c>
      <c r="AH37" s="164">
        <f t="shared" si="10"/>
        <v>23396578.920000002</v>
      </c>
      <c r="AI37" s="164">
        <f t="shared" si="11"/>
        <v>32658596.959999997</v>
      </c>
      <c r="AJ37" s="164">
        <f t="shared" si="12"/>
        <v>42479614.32</v>
      </c>
    </row>
    <row r="38" spans="1:170" ht="31.5" x14ac:dyDescent="0.25">
      <c r="A38" s="236"/>
      <c r="B38" s="293" t="s">
        <v>181</v>
      </c>
      <c r="C38" s="237" t="s">
        <v>182</v>
      </c>
      <c r="D38" s="238">
        <v>0.10009999999999999</v>
      </c>
      <c r="E38" s="175">
        <v>20540</v>
      </c>
      <c r="F38" s="176">
        <v>3.6</v>
      </c>
      <c r="G38" s="201">
        <f>E38*F38</f>
        <v>73944</v>
      </c>
      <c r="H38" s="202"/>
      <c r="I38" s="175">
        <v>16839</v>
      </c>
      <c r="J38" s="176">
        <v>3.6</v>
      </c>
      <c r="K38" s="201">
        <f>I38*J38</f>
        <v>60620.4</v>
      </c>
      <c r="L38" s="202"/>
      <c r="M38" s="175">
        <v>13071</v>
      </c>
      <c r="N38" s="176">
        <v>3.6</v>
      </c>
      <c r="O38" s="201">
        <f>M38*N38</f>
        <v>47055.6</v>
      </c>
      <c r="P38" s="202"/>
      <c r="Q38" s="175">
        <v>9019</v>
      </c>
      <c r="R38" s="176">
        <v>3.6</v>
      </c>
      <c r="S38" s="201">
        <f>Q38*R38</f>
        <v>32468.400000000001</v>
      </c>
      <c r="T38" s="202"/>
      <c r="U38" s="175">
        <v>4667</v>
      </c>
      <c r="V38" s="176">
        <v>3.6</v>
      </c>
      <c r="W38" s="201">
        <f>U38*V38</f>
        <v>16801.2</v>
      </c>
      <c r="X38" s="291">
        <f t="shared" si="28"/>
        <v>230889.60000000001</v>
      </c>
      <c r="Y38" s="237" t="s">
        <v>145</v>
      </c>
      <c r="Z38" s="161"/>
      <c r="AA38" s="179">
        <f t="shared" si="22"/>
        <v>73944</v>
      </c>
      <c r="AB38" s="179">
        <f t="shared" si="23"/>
        <v>60620.4</v>
      </c>
      <c r="AC38" s="179">
        <f t="shared" si="24"/>
        <v>47055.6</v>
      </c>
      <c r="AD38" s="179">
        <f t="shared" si="25"/>
        <v>32468.400000000001</v>
      </c>
      <c r="AE38" s="179">
        <f t="shared" si="26"/>
        <v>16801.2</v>
      </c>
      <c r="AF38" s="164">
        <f t="shared" si="8"/>
        <v>14566968</v>
      </c>
      <c r="AG38" s="164">
        <f t="shared" si="9"/>
        <v>11942218.800000001</v>
      </c>
      <c r="AH38" s="164">
        <f t="shared" si="10"/>
        <v>9269953.1999999993</v>
      </c>
      <c r="AI38" s="164">
        <f t="shared" si="11"/>
        <v>6396274.8000000007</v>
      </c>
      <c r="AJ38" s="164">
        <f t="shared" si="12"/>
        <v>3309836.4000000004</v>
      </c>
    </row>
    <row r="39" spans="1:170" ht="31.5" x14ac:dyDescent="0.25">
      <c r="A39" s="236"/>
      <c r="B39" s="293" t="s">
        <v>183</v>
      </c>
      <c r="C39" s="237" t="s">
        <v>184</v>
      </c>
      <c r="D39" s="238">
        <v>0.127</v>
      </c>
      <c r="E39" s="175">
        <v>68874</v>
      </c>
      <c r="F39" s="176">
        <v>0.44</v>
      </c>
      <c r="G39" s="201">
        <f>E39*F39</f>
        <v>30304.560000000001</v>
      </c>
      <c r="H39" s="304">
        <v>0.27</v>
      </c>
      <c r="I39" s="175">
        <v>151549</v>
      </c>
      <c r="J39" s="176">
        <v>0.44</v>
      </c>
      <c r="K39" s="201">
        <f>I39*J39</f>
        <v>66681.56</v>
      </c>
      <c r="L39" s="239">
        <v>0.41299999999999998</v>
      </c>
      <c r="M39" s="175">
        <v>239928</v>
      </c>
      <c r="N39" s="176">
        <v>0.44</v>
      </c>
      <c r="O39" s="201">
        <f>M39*N39</f>
        <v>105568.32000000001</v>
      </c>
      <c r="P39" s="239">
        <v>0.55700000000000005</v>
      </c>
      <c r="Q39" s="175">
        <v>334908</v>
      </c>
      <c r="R39" s="176">
        <v>0.44</v>
      </c>
      <c r="S39" s="201">
        <f>Q39*R39</f>
        <v>147359.51999999999</v>
      </c>
      <c r="T39" s="304">
        <v>0.7</v>
      </c>
      <c r="U39" s="175">
        <v>435621</v>
      </c>
      <c r="V39" s="176">
        <v>0.44</v>
      </c>
      <c r="W39" s="201">
        <f>U39*V39</f>
        <v>191673.24</v>
      </c>
      <c r="X39" s="291">
        <f t="shared" si="28"/>
        <v>541587.19999999995</v>
      </c>
      <c r="Y39" s="237" t="s">
        <v>145</v>
      </c>
      <c r="Z39" s="161"/>
      <c r="AA39" s="179">
        <f t="shared" si="22"/>
        <v>30304.560000000001</v>
      </c>
      <c r="AB39" s="179">
        <f t="shared" si="23"/>
        <v>66681.56</v>
      </c>
      <c r="AC39" s="179">
        <f t="shared" si="24"/>
        <v>105568.32000000001</v>
      </c>
      <c r="AD39" s="179">
        <f t="shared" si="25"/>
        <v>147359.51999999999</v>
      </c>
      <c r="AE39" s="179">
        <f t="shared" si="26"/>
        <v>191673.24</v>
      </c>
      <c r="AF39" s="164">
        <f t="shared" si="8"/>
        <v>5969998.3200000003</v>
      </c>
      <c r="AG39" s="164">
        <f t="shared" si="9"/>
        <v>13136267.32</v>
      </c>
      <c r="AH39" s="164">
        <f t="shared" si="10"/>
        <v>20796959.040000003</v>
      </c>
      <c r="AI39" s="164">
        <f t="shared" si="11"/>
        <v>29029825.439999998</v>
      </c>
      <c r="AJ39" s="164">
        <f t="shared" si="12"/>
        <v>37759628.280000001</v>
      </c>
    </row>
    <row r="40" spans="1:170" ht="31.5" x14ac:dyDescent="0.25">
      <c r="A40" s="236"/>
      <c r="B40" s="293" t="s">
        <v>185</v>
      </c>
      <c r="C40" s="229" t="s">
        <v>186</v>
      </c>
      <c r="D40" s="305">
        <v>9.8000000000000004E-2</v>
      </c>
      <c r="E40" s="165">
        <v>66433</v>
      </c>
      <c r="F40" s="166">
        <v>0.86</v>
      </c>
      <c r="G40" s="201">
        <f>E40*F40</f>
        <v>57132.38</v>
      </c>
      <c r="H40" s="306">
        <v>0.14899999999999999</v>
      </c>
      <c r="I40" s="165">
        <v>104541</v>
      </c>
      <c r="J40" s="166">
        <v>0.86</v>
      </c>
      <c r="K40" s="201">
        <f>I40*J40</f>
        <v>89905.26</v>
      </c>
      <c r="L40" s="306">
        <v>0.19900000000000001</v>
      </c>
      <c r="M40" s="165">
        <v>144508</v>
      </c>
      <c r="N40" s="166">
        <v>0.86</v>
      </c>
      <c r="O40" s="201">
        <f>M40*N40</f>
        <v>124276.88</v>
      </c>
      <c r="P40" s="306">
        <v>0.25</v>
      </c>
      <c r="Q40" s="165">
        <v>187897</v>
      </c>
      <c r="R40" s="166">
        <v>0.86</v>
      </c>
      <c r="S40" s="201">
        <f>Q40*R40</f>
        <v>161591.41999999998</v>
      </c>
      <c r="T40" s="307">
        <v>0.3</v>
      </c>
      <c r="U40" s="165">
        <v>233368</v>
      </c>
      <c r="V40" s="166">
        <v>0.86</v>
      </c>
      <c r="W40" s="201">
        <f>U40*V40</f>
        <v>200696.48</v>
      </c>
      <c r="X40" s="291">
        <f t="shared" si="28"/>
        <v>633602.42000000004</v>
      </c>
      <c r="Y40" s="237" t="s">
        <v>145</v>
      </c>
      <c r="Z40" s="161"/>
      <c r="AA40" s="179">
        <f t="shared" si="22"/>
        <v>57132.38</v>
      </c>
      <c r="AB40" s="179">
        <f t="shared" si="23"/>
        <v>89905.26</v>
      </c>
      <c r="AC40" s="179">
        <f t="shared" si="24"/>
        <v>124276.88</v>
      </c>
      <c r="AD40" s="179">
        <f t="shared" si="25"/>
        <v>161591.41999999998</v>
      </c>
      <c r="AE40" s="179">
        <f t="shared" si="26"/>
        <v>200696.48</v>
      </c>
      <c r="AF40" s="164">
        <f t="shared" si="8"/>
        <v>11255078.859999999</v>
      </c>
      <c r="AG40" s="164">
        <f t="shared" si="9"/>
        <v>17711336.219999999</v>
      </c>
      <c r="AH40" s="164">
        <f t="shared" si="10"/>
        <v>24482545.359999999</v>
      </c>
      <c r="AI40" s="164">
        <f t="shared" si="11"/>
        <v>31833509.739999998</v>
      </c>
      <c r="AJ40" s="164">
        <f t="shared" si="12"/>
        <v>39537206.560000002</v>
      </c>
    </row>
    <row r="41" spans="1:170" ht="47.25" x14ac:dyDescent="0.25">
      <c r="A41" s="197"/>
      <c r="B41" s="205" t="s">
        <v>153</v>
      </c>
      <c r="C41" s="229" t="s">
        <v>187</v>
      </c>
      <c r="D41" s="297"/>
      <c r="E41" s="165"/>
      <c r="F41" s="166"/>
      <c r="G41" s="167">
        <f>G37+G38+G39+G40*9%*20%</f>
        <v>139369.46283999999</v>
      </c>
      <c r="H41" s="168"/>
      <c r="I41" s="165"/>
      <c r="J41" s="166"/>
      <c r="K41" s="167">
        <f>K40+K39+K38+K37*9%*30%</f>
        <v>219232.67684</v>
      </c>
      <c r="L41" s="168"/>
      <c r="M41" s="165"/>
      <c r="N41" s="166"/>
      <c r="O41" s="167">
        <f>O40+O39+O38+O37*9%*30%</f>
        <v>280107.43771999999</v>
      </c>
      <c r="P41" s="168"/>
      <c r="Q41" s="165"/>
      <c r="R41" s="166"/>
      <c r="S41" s="167">
        <f>S40+S39+S38+S37*10%*9%</f>
        <v>342911.35711999994</v>
      </c>
      <c r="T41" s="168"/>
      <c r="U41" s="165"/>
      <c r="V41" s="166"/>
      <c r="W41" s="167">
        <f>W40+W39+W38+W37*9%*10%</f>
        <v>411111.61303999997</v>
      </c>
      <c r="X41" s="159">
        <f t="shared" si="28"/>
        <v>1392732.5475599999</v>
      </c>
      <c r="Y41" s="298"/>
      <c r="Z41" s="161"/>
      <c r="AA41" s="179">
        <f t="shared" si="22"/>
        <v>139369.46283999999</v>
      </c>
      <c r="AB41" s="179">
        <f t="shared" si="23"/>
        <v>219232.67684</v>
      </c>
      <c r="AC41" s="179">
        <f t="shared" si="24"/>
        <v>280107.43771999999</v>
      </c>
      <c r="AD41" s="179">
        <f t="shared" si="25"/>
        <v>342911.35711999994</v>
      </c>
      <c r="AE41" s="179">
        <f t="shared" si="26"/>
        <v>411111.61303999997</v>
      </c>
      <c r="AF41" s="164">
        <f t="shared" si="8"/>
        <v>27455784.179479998</v>
      </c>
      <c r="AG41" s="164">
        <f t="shared" si="9"/>
        <v>43188837.337480001</v>
      </c>
      <c r="AH41" s="164">
        <f t="shared" si="10"/>
        <v>55181165.230839998</v>
      </c>
      <c r="AI41" s="164">
        <f t="shared" si="11"/>
        <v>67553537.352639988</v>
      </c>
      <c r="AJ41" s="164">
        <f t="shared" si="12"/>
        <v>80988987.768879995</v>
      </c>
    </row>
    <row r="42" spans="1:170" x14ac:dyDescent="0.25">
      <c r="A42" s="197"/>
      <c r="B42" s="545" t="s">
        <v>154</v>
      </c>
      <c r="C42" s="229" t="s">
        <v>188</v>
      </c>
      <c r="D42" s="297"/>
      <c r="E42" s="165"/>
      <c r="F42" s="166"/>
      <c r="G42" s="167">
        <f>G37+G38+G39+G40*2%</f>
        <v>139483.72759999998</v>
      </c>
      <c r="H42" s="168"/>
      <c r="I42" s="165"/>
      <c r="J42" s="166"/>
      <c r="K42" s="167">
        <f>K37+K38+K39+K40*2%</f>
        <v>204116.9852</v>
      </c>
      <c r="L42" s="168"/>
      <c r="M42" s="165"/>
      <c r="N42" s="166"/>
      <c r="O42" s="167">
        <f>O40+O39+O38+O37*2%</f>
        <v>279276.08720000001</v>
      </c>
      <c r="P42" s="168"/>
      <c r="Q42" s="165"/>
      <c r="R42" s="166"/>
      <c r="S42" s="167">
        <f>S40+S39+S38+S37*2%</f>
        <v>344734.93359999999</v>
      </c>
      <c r="T42" s="168"/>
      <c r="U42" s="165"/>
      <c r="V42" s="166"/>
      <c r="W42" s="167">
        <f>W40+W39+W38+W37*2%</f>
        <v>413483.57120000001</v>
      </c>
      <c r="X42" s="159">
        <f t="shared" si="28"/>
        <v>1381095.3048</v>
      </c>
      <c r="Y42" s="298"/>
      <c r="Z42" s="161"/>
      <c r="AA42" s="179">
        <f t="shared" si="22"/>
        <v>139483.72759999998</v>
      </c>
      <c r="AB42" s="179">
        <f t="shared" si="23"/>
        <v>204116.9852</v>
      </c>
      <c r="AC42" s="179">
        <f t="shared" si="24"/>
        <v>279276.08720000001</v>
      </c>
      <c r="AD42" s="179">
        <f t="shared" si="25"/>
        <v>344734.93359999999</v>
      </c>
      <c r="AE42" s="179">
        <f t="shared" si="26"/>
        <v>413483.57120000001</v>
      </c>
      <c r="AF42" s="164">
        <f t="shared" si="8"/>
        <v>27478294.337199997</v>
      </c>
      <c r="AG42" s="164">
        <f t="shared" si="9"/>
        <v>40211046.084399998</v>
      </c>
      <c r="AH42" s="164">
        <f t="shared" si="10"/>
        <v>55017389.178400002</v>
      </c>
      <c r="AI42" s="164">
        <f t="shared" si="11"/>
        <v>67912781.919200003</v>
      </c>
      <c r="AJ42" s="164">
        <f t="shared" si="12"/>
        <v>81456263.5264</v>
      </c>
    </row>
    <row r="43" spans="1:170" x14ac:dyDescent="0.25">
      <c r="A43" s="236"/>
      <c r="B43" s="546"/>
      <c r="C43" s="229" t="s">
        <v>176</v>
      </c>
      <c r="D43" s="297"/>
      <c r="E43" s="165"/>
      <c r="F43" s="166"/>
      <c r="G43" s="167"/>
      <c r="H43" s="168"/>
      <c r="I43" s="165"/>
      <c r="J43" s="166"/>
      <c r="K43" s="167"/>
      <c r="L43" s="168"/>
      <c r="M43" s="165"/>
      <c r="N43" s="166"/>
      <c r="O43" s="167"/>
      <c r="P43" s="168"/>
      <c r="Q43" s="165"/>
      <c r="R43" s="166"/>
      <c r="S43" s="167"/>
      <c r="T43" s="168"/>
      <c r="U43" s="165"/>
      <c r="V43" s="166"/>
      <c r="W43" s="167"/>
      <c r="X43" s="299"/>
      <c r="Y43" s="298"/>
      <c r="Z43" s="161"/>
      <c r="AA43" s="179"/>
      <c r="AB43" s="179"/>
      <c r="AC43" s="179"/>
      <c r="AD43" s="179"/>
      <c r="AE43" s="179"/>
      <c r="AF43" s="164"/>
      <c r="AG43" s="164"/>
      <c r="AH43" s="164"/>
      <c r="AI43" s="164"/>
      <c r="AJ43" s="164"/>
    </row>
    <row r="44" spans="1:170" s="15" customFormat="1" x14ac:dyDescent="0.25">
      <c r="A44" s="300"/>
      <c r="B44" s="301" t="s">
        <v>189</v>
      </c>
      <c r="C44" s="302"/>
      <c r="D44" s="303"/>
      <c r="E44" s="177"/>
      <c r="F44" s="177"/>
      <c r="G44" s="201"/>
      <c r="H44" s="202"/>
      <c r="I44" s="177"/>
      <c r="J44" s="177"/>
      <c r="K44" s="201"/>
      <c r="L44" s="202"/>
      <c r="M44" s="177"/>
      <c r="N44" s="177"/>
      <c r="O44" s="201"/>
      <c r="P44" s="202"/>
      <c r="Q44" s="177"/>
      <c r="R44" s="177"/>
      <c r="S44" s="201"/>
      <c r="T44" s="202"/>
      <c r="U44" s="177"/>
      <c r="V44" s="177"/>
      <c r="W44" s="201"/>
      <c r="X44" s="169"/>
      <c r="Y44" s="201"/>
      <c r="Z44" s="269"/>
      <c r="AA44" s="179">
        <f t="shared" si="22"/>
        <v>0</v>
      </c>
      <c r="AB44" s="179">
        <f t="shared" si="23"/>
        <v>0</v>
      </c>
      <c r="AC44" s="179">
        <f t="shared" si="24"/>
        <v>0</v>
      </c>
      <c r="AD44" s="179">
        <f t="shared" si="25"/>
        <v>0</v>
      </c>
      <c r="AE44" s="179">
        <f t="shared" si="26"/>
        <v>0</v>
      </c>
      <c r="AF44" s="226">
        <f t="shared" si="8"/>
        <v>0</v>
      </c>
      <c r="AG44" s="226">
        <f t="shared" si="9"/>
        <v>0</v>
      </c>
      <c r="AH44" s="226">
        <f t="shared" si="10"/>
        <v>0</v>
      </c>
      <c r="AI44" s="226">
        <f t="shared" si="11"/>
        <v>0</v>
      </c>
      <c r="AJ44" s="226">
        <f t="shared" si="12"/>
        <v>0</v>
      </c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</row>
    <row r="45" spans="1:170" x14ac:dyDescent="0.25">
      <c r="A45" s="227"/>
      <c r="B45" s="228"/>
      <c r="C45" s="229"/>
      <c r="D45" s="230"/>
      <c r="E45" s="231"/>
      <c r="F45" s="232"/>
      <c r="G45" s="233"/>
      <c r="H45" s="234"/>
      <c r="I45" s="231"/>
      <c r="J45" s="232"/>
      <c r="K45" s="233"/>
      <c r="L45" s="234"/>
      <c r="M45" s="231"/>
      <c r="N45" s="232"/>
      <c r="O45" s="233"/>
      <c r="P45" s="234"/>
      <c r="Q45" s="231"/>
      <c r="R45" s="232"/>
      <c r="S45" s="233"/>
      <c r="T45" s="234"/>
      <c r="U45" s="231"/>
      <c r="V45" s="232"/>
      <c r="W45" s="233"/>
      <c r="X45" s="270"/>
      <c r="Y45" s="235"/>
      <c r="Z45" s="161"/>
      <c r="AA45" s="179">
        <f t="shared" si="22"/>
        <v>0</v>
      </c>
      <c r="AB45" s="179">
        <f t="shared" si="23"/>
        <v>0</v>
      </c>
      <c r="AC45" s="179">
        <f t="shared" si="24"/>
        <v>0</v>
      </c>
      <c r="AD45" s="179">
        <f t="shared" si="25"/>
        <v>0</v>
      </c>
      <c r="AE45" s="179">
        <f t="shared" si="26"/>
        <v>0</v>
      </c>
      <c r="AF45" s="164">
        <f t="shared" si="8"/>
        <v>0</v>
      </c>
      <c r="AG45" s="164">
        <f t="shared" si="9"/>
        <v>0</v>
      </c>
      <c r="AH45" s="164">
        <f t="shared" si="10"/>
        <v>0</v>
      </c>
      <c r="AI45" s="164">
        <f t="shared" si="11"/>
        <v>0</v>
      </c>
      <c r="AJ45" s="164">
        <f t="shared" si="12"/>
        <v>0</v>
      </c>
    </row>
    <row r="46" spans="1:170" ht="41.1" customHeight="1" x14ac:dyDescent="0.25">
      <c r="A46" s="396" t="s">
        <v>190</v>
      </c>
      <c r="B46" s="397"/>
      <c r="C46" s="398"/>
      <c r="D46" s="399"/>
      <c r="E46" s="400"/>
      <c r="F46" s="401"/>
      <c r="G46" s="402"/>
      <c r="H46" s="403"/>
      <c r="I46" s="400"/>
      <c r="J46" s="401"/>
      <c r="K46" s="402"/>
      <c r="L46" s="403"/>
      <c r="M46" s="400"/>
      <c r="N46" s="401"/>
      <c r="O46" s="402"/>
      <c r="P46" s="403"/>
      <c r="Q46" s="400"/>
      <c r="R46" s="401"/>
      <c r="S46" s="402"/>
      <c r="T46" s="403"/>
      <c r="U46" s="400"/>
      <c r="V46" s="401"/>
      <c r="W46" s="402"/>
      <c r="X46" s="404"/>
      <c r="Y46" s="405"/>
      <c r="Z46" s="161"/>
      <c r="AA46" s="179"/>
      <c r="AB46" s="179"/>
      <c r="AC46" s="179"/>
      <c r="AD46" s="179"/>
      <c r="AE46" s="179"/>
      <c r="AF46" s="164"/>
      <c r="AG46" s="164"/>
      <c r="AH46" s="164"/>
      <c r="AI46" s="164"/>
      <c r="AJ46" s="164"/>
    </row>
    <row r="47" spans="1:170" ht="31.5" x14ac:dyDescent="0.25">
      <c r="A47" s="308"/>
      <c r="B47" s="293" t="s">
        <v>191</v>
      </c>
      <c r="C47" s="174" t="s">
        <v>192</v>
      </c>
      <c r="D47" s="309"/>
      <c r="E47" s="175">
        <v>77083</v>
      </c>
      <c r="F47" s="310">
        <v>5</v>
      </c>
      <c r="G47" s="233">
        <f>E47*F47</f>
        <v>385415</v>
      </c>
      <c r="H47" s="234"/>
      <c r="I47" s="231">
        <v>170493</v>
      </c>
      <c r="J47" s="310">
        <v>5</v>
      </c>
      <c r="K47" s="233">
        <f>I47*J47</f>
        <v>852465</v>
      </c>
      <c r="L47" s="234"/>
      <c r="M47" s="231">
        <v>269919</v>
      </c>
      <c r="N47" s="310">
        <v>5</v>
      </c>
      <c r="O47" s="233">
        <f>M47*N47</f>
        <v>1349595</v>
      </c>
      <c r="P47" s="234"/>
      <c r="Q47" s="231">
        <v>376772</v>
      </c>
      <c r="R47" s="310">
        <v>5</v>
      </c>
      <c r="S47" s="233">
        <f>Q47*R47</f>
        <v>1883860</v>
      </c>
      <c r="T47" s="234"/>
      <c r="U47" s="231">
        <v>490074</v>
      </c>
      <c r="V47" s="310">
        <v>5</v>
      </c>
      <c r="W47" s="233">
        <f>U47*V47</f>
        <v>2450370</v>
      </c>
      <c r="X47" s="311">
        <f>W47+S47+O47+K47+G47</f>
        <v>6921705</v>
      </c>
      <c r="Y47" s="235"/>
      <c r="Z47" s="161"/>
      <c r="AA47" s="179"/>
      <c r="AB47" s="179"/>
      <c r="AC47" s="179"/>
      <c r="AD47" s="179"/>
      <c r="AE47" s="179"/>
      <c r="AF47" s="164"/>
      <c r="AG47" s="164"/>
      <c r="AH47" s="164"/>
      <c r="AI47" s="164"/>
      <c r="AJ47" s="164"/>
    </row>
    <row r="48" spans="1:170" ht="63" x14ac:dyDescent="0.25">
      <c r="A48" s="308"/>
      <c r="B48" s="293" t="s">
        <v>193</v>
      </c>
      <c r="C48" s="174" t="s">
        <v>194</v>
      </c>
      <c r="D48" s="309"/>
      <c r="E48" s="175">
        <v>677890</v>
      </c>
      <c r="F48" s="310">
        <v>5</v>
      </c>
      <c r="G48" s="177">
        <f>E48*F48</f>
        <v>3389450</v>
      </c>
      <c r="H48" s="312"/>
      <c r="I48" s="175">
        <v>701617</v>
      </c>
      <c r="J48" s="310">
        <v>5</v>
      </c>
      <c r="K48" s="177">
        <f>I48*J48</f>
        <v>3508085</v>
      </c>
      <c r="L48" s="312"/>
      <c r="M48" s="175">
        <v>726173</v>
      </c>
      <c r="N48" s="310">
        <v>5</v>
      </c>
      <c r="O48" s="177">
        <f>M48*N48</f>
        <v>3630865</v>
      </c>
      <c r="P48" s="312"/>
      <c r="Q48" s="175">
        <v>751589</v>
      </c>
      <c r="R48" s="310">
        <v>5</v>
      </c>
      <c r="S48" s="177">
        <f>Q48*R48</f>
        <v>3757945</v>
      </c>
      <c r="T48" s="312"/>
      <c r="U48" s="175">
        <v>777895</v>
      </c>
      <c r="V48" s="310">
        <v>5</v>
      </c>
      <c r="W48" s="177">
        <f>U48*V48</f>
        <v>3889475</v>
      </c>
      <c r="X48" s="177">
        <f>W48+S48+O48+K48+G48</f>
        <v>18175820</v>
      </c>
      <c r="Y48" s="178"/>
      <c r="Z48" s="161"/>
      <c r="AA48" s="179"/>
      <c r="AB48" s="179"/>
      <c r="AC48" s="179"/>
      <c r="AD48" s="179"/>
      <c r="AE48" s="179"/>
      <c r="AF48" s="164"/>
      <c r="AG48" s="164"/>
      <c r="AH48" s="164"/>
      <c r="AI48" s="164"/>
      <c r="AJ48" s="164"/>
    </row>
    <row r="49" spans="1:170" x14ac:dyDescent="0.25">
      <c r="A49" s="308"/>
      <c r="B49" s="313"/>
      <c r="C49" s="229"/>
      <c r="D49" s="230"/>
      <c r="E49" s="231"/>
      <c r="F49" s="232"/>
      <c r="G49" s="233"/>
      <c r="H49" s="234"/>
      <c r="I49" s="231"/>
      <c r="J49" s="232"/>
      <c r="K49" s="233"/>
      <c r="L49" s="234"/>
      <c r="M49" s="231"/>
      <c r="N49" s="232"/>
      <c r="O49" s="233"/>
      <c r="P49" s="234"/>
      <c r="Q49" s="231"/>
      <c r="R49" s="232"/>
      <c r="S49" s="233"/>
      <c r="T49" s="234"/>
      <c r="U49" s="231"/>
      <c r="V49" s="232"/>
      <c r="W49" s="233"/>
      <c r="X49" s="270"/>
      <c r="Y49" s="235"/>
      <c r="Z49" s="161"/>
      <c r="AA49" s="179"/>
      <c r="AB49" s="179"/>
      <c r="AC49" s="179"/>
      <c r="AD49" s="179"/>
      <c r="AE49" s="179"/>
      <c r="AF49" s="164"/>
      <c r="AG49" s="164"/>
      <c r="AH49" s="164"/>
      <c r="AI49" s="164"/>
      <c r="AJ49" s="164"/>
    </row>
    <row r="50" spans="1:170" x14ac:dyDescent="0.25">
      <c r="A50" s="308"/>
      <c r="B50" s="313"/>
      <c r="C50" s="229"/>
      <c r="D50" s="230"/>
      <c r="E50" s="231"/>
      <c r="F50" s="232"/>
      <c r="G50" s="233"/>
      <c r="H50" s="234"/>
      <c r="I50" s="231"/>
      <c r="J50" s="232"/>
      <c r="K50" s="233"/>
      <c r="L50" s="234"/>
      <c r="M50" s="231"/>
      <c r="N50" s="232"/>
      <c r="O50" s="233"/>
      <c r="P50" s="234"/>
      <c r="Q50" s="231"/>
      <c r="R50" s="232"/>
      <c r="S50" s="233"/>
      <c r="T50" s="234"/>
      <c r="U50" s="231"/>
      <c r="V50" s="232"/>
      <c r="W50" s="233"/>
      <c r="X50" s="270"/>
      <c r="Y50" s="235"/>
      <c r="Z50" s="161"/>
      <c r="AA50" s="179"/>
      <c r="AB50" s="179"/>
      <c r="AC50" s="179"/>
      <c r="AD50" s="179"/>
      <c r="AE50" s="179"/>
      <c r="AF50" s="164"/>
      <c r="AG50" s="164"/>
      <c r="AH50" s="164"/>
      <c r="AI50" s="164"/>
      <c r="AJ50" s="164"/>
    </row>
    <row r="51" spans="1:170" ht="27.95" customHeight="1" x14ac:dyDescent="0.25">
      <c r="A51" s="377" t="s">
        <v>195</v>
      </c>
      <c r="B51" s="378"/>
      <c r="C51" s="379"/>
      <c r="D51" s="380"/>
      <c r="E51" s="381"/>
      <c r="F51" s="382"/>
      <c r="G51" s="383"/>
      <c r="H51" s="384"/>
      <c r="I51" s="381"/>
      <c r="J51" s="382"/>
      <c r="K51" s="383"/>
      <c r="L51" s="384"/>
      <c r="M51" s="381"/>
      <c r="N51" s="382"/>
      <c r="O51" s="383"/>
      <c r="P51" s="384"/>
      <c r="Q51" s="381"/>
      <c r="R51" s="382"/>
      <c r="S51" s="383"/>
      <c r="T51" s="384"/>
      <c r="U51" s="381"/>
      <c r="V51" s="382"/>
      <c r="W51" s="383"/>
      <c r="X51" s="385"/>
      <c r="Y51" s="386"/>
      <c r="Z51" s="161"/>
      <c r="AA51" s="179">
        <f t="shared" si="22"/>
        <v>0</v>
      </c>
      <c r="AB51" s="179">
        <f t="shared" si="23"/>
        <v>0</v>
      </c>
      <c r="AC51" s="179">
        <f t="shared" si="24"/>
        <v>0</v>
      </c>
      <c r="AD51" s="179">
        <f t="shared" si="25"/>
        <v>0</v>
      </c>
      <c r="AE51" s="179">
        <f t="shared" si="26"/>
        <v>0</v>
      </c>
      <c r="AF51" s="164">
        <f t="shared" si="8"/>
        <v>0</v>
      </c>
      <c r="AG51" s="164">
        <f t="shared" si="9"/>
        <v>0</v>
      </c>
      <c r="AH51" s="164">
        <f t="shared" si="10"/>
        <v>0</v>
      </c>
      <c r="AI51" s="164">
        <f t="shared" si="11"/>
        <v>0</v>
      </c>
      <c r="AJ51" s="164">
        <f t="shared" si="12"/>
        <v>0</v>
      </c>
    </row>
    <row r="52" spans="1:170" x14ac:dyDescent="0.25">
      <c r="A52" s="300"/>
      <c r="B52" s="547" t="s">
        <v>196</v>
      </c>
      <c r="C52" s="237" t="s">
        <v>197</v>
      </c>
      <c r="D52" s="249"/>
      <c r="E52" s="175"/>
      <c r="F52" s="241"/>
      <c r="G52" s="244"/>
      <c r="H52" s="314"/>
      <c r="I52" s="175"/>
      <c r="J52" s="241"/>
      <c r="K52" s="244"/>
      <c r="L52" s="314"/>
      <c r="M52" s="175"/>
      <c r="N52" s="241"/>
      <c r="O52" s="244"/>
      <c r="P52" s="314"/>
      <c r="Q52" s="175"/>
      <c r="R52" s="241"/>
      <c r="S52" s="244"/>
      <c r="T52" s="314"/>
      <c r="U52" s="175"/>
      <c r="V52" s="241"/>
      <c r="W52" s="244"/>
      <c r="X52" s="315"/>
      <c r="Y52" s="203"/>
      <c r="Z52" s="161"/>
      <c r="AA52" s="179"/>
      <c r="AB52" s="179"/>
      <c r="AC52" s="179"/>
      <c r="AD52" s="179"/>
      <c r="AE52" s="179"/>
      <c r="AF52" s="164"/>
      <c r="AG52" s="164"/>
      <c r="AH52" s="164"/>
      <c r="AI52" s="164"/>
      <c r="AJ52" s="164"/>
    </row>
    <row r="53" spans="1:170" x14ac:dyDescent="0.25">
      <c r="A53" s="300"/>
      <c r="B53" s="548"/>
      <c r="C53" s="237" t="s">
        <v>198</v>
      </c>
      <c r="D53" s="249"/>
      <c r="E53" s="175"/>
      <c r="F53" s="241"/>
      <c r="G53" s="244"/>
      <c r="H53" s="314"/>
      <c r="I53" s="175"/>
      <c r="J53" s="241"/>
      <c r="K53" s="244"/>
      <c r="L53" s="314"/>
      <c r="M53" s="175"/>
      <c r="N53" s="241"/>
      <c r="O53" s="244"/>
      <c r="P53" s="314"/>
      <c r="Q53" s="175"/>
      <c r="R53" s="241"/>
      <c r="S53" s="244"/>
      <c r="T53" s="314"/>
      <c r="U53" s="175"/>
      <c r="V53" s="241"/>
      <c r="W53" s="244"/>
      <c r="X53" s="315"/>
      <c r="Y53" s="203"/>
      <c r="Z53" s="161"/>
      <c r="AA53" s="179"/>
      <c r="AB53" s="179"/>
      <c r="AC53" s="179"/>
      <c r="AD53" s="179"/>
      <c r="AE53" s="179"/>
      <c r="AF53" s="164"/>
      <c r="AG53" s="164"/>
      <c r="AH53" s="164"/>
      <c r="AI53" s="164"/>
      <c r="AJ53" s="164"/>
    </row>
    <row r="54" spans="1:170" ht="31.5" x14ac:dyDescent="0.25">
      <c r="A54" s="300"/>
      <c r="B54" s="548"/>
      <c r="C54" s="237" t="s">
        <v>199</v>
      </c>
      <c r="D54" s="249"/>
      <c r="E54" s="175"/>
      <c r="F54" s="241"/>
      <c r="G54" s="244"/>
      <c r="H54" s="314"/>
      <c r="I54" s="175"/>
      <c r="J54" s="241"/>
      <c r="K54" s="244"/>
      <c r="L54" s="314"/>
      <c r="M54" s="175"/>
      <c r="N54" s="241"/>
      <c r="O54" s="244"/>
      <c r="P54" s="314"/>
      <c r="Q54" s="175"/>
      <c r="R54" s="241"/>
      <c r="S54" s="244"/>
      <c r="T54" s="314"/>
      <c r="U54" s="175"/>
      <c r="V54" s="241"/>
      <c r="W54" s="244"/>
      <c r="X54" s="315"/>
      <c r="Y54" s="203"/>
      <c r="Z54" s="161"/>
      <c r="AA54" s="179"/>
      <c r="AB54" s="179"/>
      <c r="AC54" s="179"/>
      <c r="AD54" s="179"/>
      <c r="AE54" s="179"/>
      <c r="AF54" s="164"/>
      <c r="AG54" s="164"/>
      <c r="AH54" s="164"/>
      <c r="AI54" s="164"/>
      <c r="AJ54" s="164"/>
    </row>
    <row r="55" spans="1:170" s="48" customFormat="1" ht="62.25" customHeight="1" x14ac:dyDescent="0.25">
      <c r="A55" s="316"/>
      <c r="B55" s="549"/>
      <c r="C55" s="282" t="s">
        <v>200</v>
      </c>
      <c r="D55" s="317"/>
      <c r="E55" s="212"/>
      <c r="F55" s="213"/>
      <c r="G55" s="287"/>
      <c r="H55" s="318"/>
      <c r="I55" s="212"/>
      <c r="J55" s="213"/>
      <c r="K55" s="287"/>
      <c r="L55" s="318"/>
      <c r="M55" s="212"/>
      <c r="N55" s="213"/>
      <c r="O55" s="287"/>
      <c r="P55" s="318"/>
      <c r="Q55" s="212"/>
      <c r="R55" s="213"/>
      <c r="S55" s="287"/>
      <c r="T55" s="318"/>
      <c r="U55" s="319"/>
      <c r="V55" s="213"/>
      <c r="W55" s="287"/>
      <c r="X55" s="320"/>
      <c r="Y55" s="282" t="s">
        <v>201</v>
      </c>
      <c r="Z55" s="321"/>
      <c r="AA55" s="216">
        <f t="shared" si="22"/>
        <v>0</v>
      </c>
      <c r="AB55" s="216">
        <f t="shared" si="23"/>
        <v>0</v>
      </c>
      <c r="AC55" s="216">
        <f t="shared" si="24"/>
        <v>0</v>
      </c>
      <c r="AD55" s="216">
        <f t="shared" si="25"/>
        <v>0</v>
      </c>
      <c r="AE55" s="216">
        <f t="shared" si="26"/>
        <v>0</v>
      </c>
      <c r="AF55" s="217">
        <f t="shared" si="8"/>
        <v>0</v>
      </c>
      <c r="AG55" s="217">
        <f t="shared" si="9"/>
        <v>0</v>
      </c>
      <c r="AH55" s="217">
        <f t="shared" si="10"/>
        <v>0</v>
      </c>
      <c r="AI55" s="217">
        <f t="shared" si="11"/>
        <v>0</v>
      </c>
      <c r="AJ55" s="217">
        <f t="shared" si="12"/>
        <v>0</v>
      </c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</row>
    <row r="56" spans="1:170" ht="31.5" x14ac:dyDescent="0.25">
      <c r="A56" s="197"/>
      <c r="B56" s="205" t="s">
        <v>153</v>
      </c>
      <c r="C56" s="229" t="s">
        <v>174</v>
      </c>
      <c r="D56" s="297"/>
      <c r="E56" s="165"/>
      <c r="F56" s="166"/>
      <c r="G56" s="167"/>
      <c r="H56" s="168"/>
      <c r="I56" s="165"/>
      <c r="J56" s="166"/>
      <c r="K56" s="167"/>
      <c r="L56" s="168"/>
      <c r="M56" s="165"/>
      <c r="N56" s="166"/>
      <c r="O56" s="167"/>
      <c r="P56" s="168"/>
      <c r="Q56" s="165"/>
      <c r="R56" s="166"/>
      <c r="S56" s="167"/>
      <c r="T56" s="168"/>
      <c r="U56" s="322"/>
      <c r="V56" s="166"/>
      <c r="W56" s="167"/>
      <c r="X56" s="159"/>
      <c r="Y56" s="237"/>
      <c r="Z56" s="161"/>
      <c r="AA56" s="179">
        <f t="shared" si="22"/>
        <v>0</v>
      </c>
      <c r="AB56" s="179">
        <f t="shared" si="23"/>
        <v>0</v>
      </c>
      <c r="AC56" s="179">
        <f t="shared" si="24"/>
        <v>0</v>
      </c>
      <c r="AD56" s="179">
        <f t="shared" si="25"/>
        <v>0</v>
      </c>
      <c r="AE56" s="179">
        <f t="shared" si="26"/>
        <v>0</v>
      </c>
      <c r="AF56" s="164">
        <f t="shared" si="8"/>
        <v>0</v>
      </c>
      <c r="AG56" s="164">
        <f t="shared" si="9"/>
        <v>0</v>
      </c>
      <c r="AH56" s="164">
        <f t="shared" si="10"/>
        <v>0</v>
      </c>
      <c r="AI56" s="164">
        <f t="shared" si="11"/>
        <v>0</v>
      </c>
      <c r="AJ56" s="164">
        <f t="shared" si="12"/>
        <v>0</v>
      </c>
    </row>
    <row r="57" spans="1:170" x14ac:dyDescent="0.25">
      <c r="A57" s="197"/>
      <c r="B57" s="545" t="s">
        <v>154</v>
      </c>
      <c r="C57" s="229" t="s">
        <v>202</v>
      </c>
      <c r="D57" s="297"/>
      <c r="E57" s="165"/>
      <c r="F57" s="166"/>
      <c r="G57" s="167"/>
      <c r="H57" s="168"/>
      <c r="I57" s="165"/>
      <c r="J57" s="166"/>
      <c r="K57" s="167"/>
      <c r="L57" s="168"/>
      <c r="M57" s="165"/>
      <c r="N57" s="166"/>
      <c r="O57" s="167"/>
      <c r="P57" s="168"/>
      <c r="Q57" s="165"/>
      <c r="R57" s="166"/>
      <c r="S57" s="167"/>
      <c r="T57" s="168"/>
      <c r="U57" s="165"/>
      <c r="V57" s="166"/>
      <c r="W57" s="167"/>
      <c r="X57" s="159"/>
      <c r="Y57" s="298"/>
      <c r="Z57" s="161"/>
      <c r="AA57" s="179">
        <f t="shared" si="22"/>
        <v>0</v>
      </c>
      <c r="AB57" s="179">
        <f t="shared" si="23"/>
        <v>0</v>
      </c>
      <c r="AC57" s="179">
        <f t="shared" si="24"/>
        <v>0</v>
      </c>
      <c r="AD57" s="179">
        <f t="shared" si="25"/>
        <v>0</v>
      </c>
      <c r="AE57" s="179">
        <f t="shared" si="26"/>
        <v>0</v>
      </c>
      <c r="AF57" s="164">
        <f t="shared" si="8"/>
        <v>0</v>
      </c>
      <c r="AG57" s="164">
        <f t="shared" si="9"/>
        <v>0</v>
      </c>
      <c r="AH57" s="164">
        <f t="shared" si="10"/>
        <v>0</v>
      </c>
      <c r="AI57" s="164">
        <f t="shared" si="11"/>
        <v>0</v>
      </c>
      <c r="AJ57" s="164">
        <f t="shared" si="12"/>
        <v>0</v>
      </c>
    </row>
    <row r="58" spans="1:170" x14ac:dyDescent="0.25">
      <c r="A58" s="236"/>
      <c r="B58" s="550"/>
      <c r="C58" s="323" t="s">
        <v>203</v>
      </c>
      <c r="D58" s="324"/>
      <c r="E58" s="165"/>
      <c r="F58" s="166"/>
      <c r="G58" s="168"/>
      <c r="H58" s="168"/>
      <c r="I58" s="165"/>
      <c r="J58" s="166"/>
      <c r="K58" s="168"/>
      <c r="L58" s="168"/>
      <c r="M58" s="165"/>
      <c r="N58" s="166"/>
      <c r="O58" s="168"/>
      <c r="P58" s="168"/>
      <c r="Q58" s="165"/>
      <c r="R58" s="166"/>
      <c r="S58" s="168"/>
      <c r="T58" s="168"/>
      <c r="U58" s="165"/>
      <c r="V58" s="166"/>
      <c r="W58" s="168"/>
      <c r="X58" s="325"/>
      <c r="Y58" s="208"/>
      <c r="Z58" s="161"/>
      <c r="AA58" s="179"/>
      <c r="AB58" s="179"/>
      <c r="AC58" s="179"/>
      <c r="AD58" s="179"/>
      <c r="AE58" s="179"/>
      <c r="AF58" s="164"/>
      <c r="AG58" s="164"/>
      <c r="AH58" s="164"/>
      <c r="AI58" s="164"/>
      <c r="AJ58" s="164"/>
    </row>
    <row r="59" spans="1:170" x14ac:dyDescent="0.25">
      <c r="A59" s="236"/>
      <c r="B59" s="546"/>
      <c r="C59" s="323" t="s">
        <v>204</v>
      </c>
      <c r="D59" s="324"/>
      <c r="E59" s="165"/>
      <c r="F59" s="166"/>
      <c r="G59" s="168"/>
      <c r="H59" s="168"/>
      <c r="I59" s="165"/>
      <c r="J59" s="166"/>
      <c r="K59" s="168"/>
      <c r="L59" s="168"/>
      <c r="M59" s="165"/>
      <c r="N59" s="166"/>
      <c r="O59" s="168"/>
      <c r="P59" s="168"/>
      <c r="Q59" s="165"/>
      <c r="R59" s="166"/>
      <c r="S59" s="168"/>
      <c r="T59" s="168"/>
      <c r="U59" s="165"/>
      <c r="V59" s="166"/>
      <c r="W59" s="168"/>
      <c r="X59" s="325"/>
      <c r="Y59" s="208"/>
      <c r="Z59" s="161"/>
      <c r="AA59" s="179"/>
      <c r="AB59" s="179"/>
      <c r="AC59" s="179"/>
      <c r="AD59" s="179"/>
      <c r="AE59" s="179"/>
      <c r="AF59" s="164"/>
      <c r="AG59" s="164"/>
      <c r="AH59" s="164"/>
      <c r="AI59" s="164"/>
      <c r="AJ59" s="164"/>
    </row>
    <row r="60" spans="1:170" s="15" customFormat="1" ht="27" customHeight="1" x14ac:dyDescent="0.25">
      <c r="A60" s="300"/>
      <c r="B60" s="301" t="s">
        <v>205</v>
      </c>
      <c r="C60" s="326"/>
      <c r="D60" s="327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9"/>
      <c r="AA60" s="171">
        <f t="shared" si="22"/>
        <v>0</v>
      </c>
      <c r="AB60" s="171">
        <f t="shared" si="23"/>
        <v>0</v>
      </c>
      <c r="AC60" s="171">
        <f t="shared" si="24"/>
        <v>0</v>
      </c>
      <c r="AD60" s="171">
        <f t="shared" si="25"/>
        <v>0</v>
      </c>
      <c r="AE60" s="171">
        <f t="shared" si="26"/>
        <v>0</v>
      </c>
      <c r="AF60" s="328">
        <f t="shared" si="8"/>
        <v>0</v>
      </c>
      <c r="AG60" s="328">
        <f t="shared" si="9"/>
        <v>0</v>
      </c>
      <c r="AH60" s="328">
        <f t="shared" si="10"/>
        <v>0</v>
      </c>
      <c r="AI60" s="328">
        <f t="shared" si="11"/>
        <v>0</v>
      </c>
      <c r="AJ60" s="226">
        <f t="shared" si="12"/>
        <v>0</v>
      </c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</row>
    <row r="61" spans="1:170" s="43" customFormat="1" ht="39" customHeight="1" thickBot="1" x14ac:dyDescent="0.3">
      <c r="A61" s="395">
        <v>6</v>
      </c>
      <c r="B61" s="551" t="s">
        <v>206</v>
      </c>
      <c r="C61" s="551"/>
      <c r="D61" s="551"/>
      <c r="E61" s="551"/>
      <c r="F61" s="551"/>
      <c r="G61" s="551"/>
      <c r="H61" s="406"/>
      <c r="I61" s="381"/>
      <c r="J61" s="382"/>
      <c r="K61" s="394"/>
      <c r="L61" s="394"/>
      <c r="M61" s="381"/>
      <c r="N61" s="382"/>
      <c r="O61" s="394"/>
      <c r="P61" s="394"/>
      <c r="Q61" s="381"/>
      <c r="R61" s="382"/>
      <c r="S61" s="394"/>
      <c r="T61" s="394"/>
      <c r="U61" s="381"/>
      <c r="V61" s="382"/>
      <c r="W61" s="394"/>
      <c r="X61" s="394"/>
      <c r="Y61" s="395"/>
      <c r="Z61" s="178"/>
      <c r="AA61" s="171">
        <f t="shared" si="22"/>
        <v>0</v>
      </c>
      <c r="AB61" s="171">
        <f t="shared" si="23"/>
        <v>0</v>
      </c>
      <c r="AC61" s="171">
        <f t="shared" si="24"/>
        <v>0</v>
      </c>
      <c r="AD61" s="171">
        <f t="shared" si="25"/>
        <v>0</v>
      </c>
      <c r="AE61" s="171">
        <f t="shared" si="26"/>
        <v>0</v>
      </c>
      <c r="AF61" s="328">
        <f t="shared" ref="AF61:AF78" si="29">dollarrate*AA61</f>
        <v>0</v>
      </c>
      <c r="AG61" s="328">
        <f t="shared" ref="AG61:AG78" si="30">dollarrate*AB61</f>
        <v>0</v>
      </c>
      <c r="AH61" s="328">
        <f t="shared" ref="AH61:AH78" si="31">dollarrate*AC61</f>
        <v>0</v>
      </c>
      <c r="AI61" s="328">
        <f t="shared" ref="AI61:AI78" si="32">dollarrate*AD61</f>
        <v>0</v>
      </c>
      <c r="AJ61" s="226">
        <f t="shared" ref="AJ61:AJ78" si="33">dollarrate*AE61</f>
        <v>0</v>
      </c>
    </row>
    <row r="62" spans="1:170" s="43" customFormat="1" ht="53.25" customHeight="1" x14ac:dyDescent="0.25">
      <c r="A62" s="178" t="s">
        <v>207</v>
      </c>
      <c r="B62" s="329" t="s">
        <v>208</v>
      </c>
      <c r="C62" s="330" t="s">
        <v>209</v>
      </c>
      <c r="D62" s="331">
        <v>1.4E-2</v>
      </c>
      <c r="E62" s="175">
        <v>2400</v>
      </c>
      <c r="F62" s="176">
        <v>0.44</v>
      </c>
      <c r="G62" s="177">
        <f>E62*F62</f>
        <v>1056</v>
      </c>
      <c r="H62" s="331">
        <v>1.4E-2</v>
      </c>
      <c r="I62" s="175">
        <v>2400</v>
      </c>
      <c r="J62" s="176">
        <v>0.44</v>
      </c>
      <c r="K62" s="177">
        <f>I62*J62</f>
        <v>1056</v>
      </c>
      <c r="L62" s="331">
        <v>1.4E-2</v>
      </c>
      <c r="M62" s="175">
        <v>2400</v>
      </c>
      <c r="N62" s="176">
        <v>0.44</v>
      </c>
      <c r="O62" s="177">
        <f>M62*N62</f>
        <v>1056</v>
      </c>
      <c r="P62" s="331">
        <v>1.4E-2</v>
      </c>
      <c r="Q62" s="175">
        <v>2400</v>
      </c>
      <c r="R62" s="176">
        <v>0.44</v>
      </c>
      <c r="S62" s="177">
        <f>Q62*R62</f>
        <v>1056</v>
      </c>
      <c r="T62" s="331">
        <v>1.4E-2</v>
      </c>
      <c r="U62" s="175">
        <v>2400</v>
      </c>
      <c r="V62" s="176">
        <v>0.44</v>
      </c>
      <c r="W62" s="177">
        <f>U62*V62</f>
        <v>1056</v>
      </c>
      <c r="X62" s="177">
        <f>W62*5</f>
        <v>5280</v>
      </c>
      <c r="Y62" s="178"/>
      <c r="Z62" s="178"/>
      <c r="AA62" s="171">
        <f t="shared" si="22"/>
        <v>1056</v>
      </c>
      <c r="AB62" s="171">
        <f t="shared" si="23"/>
        <v>1056</v>
      </c>
      <c r="AC62" s="171">
        <f t="shared" si="24"/>
        <v>1056</v>
      </c>
      <c r="AD62" s="171">
        <f t="shared" si="25"/>
        <v>1056</v>
      </c>
      <c r="AE62" s="171">
        <f t="shared" si="26"/>
        <v>1056</v>
      </c>
      <c r="AF62" s="328">
        <f t="shared" si="29"/>
        <v>208032</v>
      </c>
      <c r="AG62" s="328">
        <f t="shared" si="30"/>
        <v>208032</v>
      </c>
      <c r="AH62" s="328">
        <f t="shared" si="31"/>
        <v>208032</v>
      </c>
      <c r="AI62" s="328">
        <f t="shared" si="32"/>
        <v>208032</v>
      </c>
      <c r="AJ62" s="226">
        <f t="shared" si="33"/>
        <v>208032</v>
      </c>
    </row>
    <row r="63" spans="1:170" s="43" customFormat="1" ht="53.25" customHeight="1" x14ac:dyDescent="0.25">
      <c r="A63" s="178"/>
      <c r="B63" s="332"/>
      <c r="C63" s="333" t="s">
        <v>210</v>
      </c>
      <c r="D63" s="33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178"/>
      <c r="AA63" s="171"/>
      <c r="AB63" s="171"/>
      <c r="AC63" s="171"/>
      <c r="AD63" s="171"/>
      <c r="AE63" s="171"/>
      <c r="AF63" s="328"/>
      <c r="AG63" s="328"/>
      <c r="AH63" s="328"/>
      <c r="AI63" s="328"/>
      <c r="AJ63" s="226"/>
    </row>
    <row r="64" spans="1:170" s="43" customFormat="1" ht="53.25" customHeight="1" x14ac:dyDescent="0.25">
      <c r="A64" s="178"/>
      <c r="B64" s="332"/>
      <c r="C64" s="333"/>
      <c r="D64" s="334"/>
      <c r="E64" s="175"/>
      <c r="F64" s="335"/>
      <c r="G64" s="312"/>
      <c r="H64" s="312"/>
      <c r="I64" s="175"/>
      <c r="J64" s="241"/>
      <c r="K64" s="312"/>
      <c r="L64" s="312"/>
      <c r="M64" s="175"/>
      <c r="N64" s="241"/>
      <c r="O64" s="312"/>
      <c r="P64" s="312"/>
      <c r="Q64" s="175"/>
      <c r="R64" s="241"/>
      <c r="S64" s="312"/>
      <c r="T64" s="312"/>
      <c r="U64" s="175"/>
      <c r="V64" s="241"/>
      <c r="W64" s="312"/>
      <c r="X64" s="312"/>
      <c r="Y64" s="178"/>
      <c r="Z64" s="178"/>
      <c r="AA64" s="171"/>
      <c r="AB64" s="171"/>
      <c r="AC64" s="171"/>
      <c r="AD64" s="171"/>
      <c r="AE64" s="171"/>
      <c r="AF64" s="328"/>
      <c r="AG64" s="328"/>
      <c r="AH64" s="328"/>
      <c r="AI64" s="328"/>
      <c r="AJ64" s="226"/>
    </row>
    <row r="65" spans="1:36" s="43" customFormat="1" ht="42.75" customHeight="1" thickBot="1" x14ac:dyDescent="0.3">
      <c r="A65" s="178"/>
      <c r="B65" s="336"/>
      <c r="C65" s="174"/>
      <c r="D65" s="334"/>
      <c r="E65" s="175"/>
      <c r="F65" s="335"/>
      <c r="G65" s="312"/>
      <c r="H65" s="312"/>
      <c r="I65" s="175"/>
      <c r="J65" s="241"/>
      <c r="K65" s="312"/>
      <c r="L65" s="312"/>
      <c r="M65" s="175"/>
      <c r="N65" s="241"/>
      <c r="O65" s="312"/>
      <c r="P65" s="312"/>
      <c r="Q65" s="175"/>
      <c r="R65" s="241"/>
      <c r="S65" s="312"/>
      <c r="T65" s="312"/>
      <c r="U65" s="175"/>
      <c r="V65" s="241"/>
      <c r="W65" s="312"/>
      <c r="X65" s="312"/>
      <c r="Y65" s="178"/>
      <c r="Z65" s="178"/>
      <c r="AA65" s="171">
        <f t="shared" si="22"/>
        <v>0</v>
      </c>
      <c r="AB65" s="171">
        <f t="shared" si="23"/>
        <v>0</v>
      </c>
      <c r="AC65" s="171">
        <f t="shared" si="24"/>
        <v>0</v>
      </c>
      <c r="AD65" s="171">
        <f t="shared" si="25"/>
        <v>0</v>
      </c>
      <c r="AE65" s="171">
        <f t="shared" si="26"/>
        <v>0</v>
      </c>
      <c r="AF65" s="328">
        <f t="shared" si="29"/>
        <v>0</v>
      </c>
      <c r="AG65" s="328">
        <f t="shared" si="30"/>
        <v>0</v>
      </c>
      <c r="AH65" s="328">
        <f t="shared" si="31"/>
        <v>0</v>
      </c>
      <c r="AI65" s="328">
        <f t="shared" si="32"/>
        <v>0</v>
      </c>
      <c r="AJ65" s="226">
        <f t="shared" si="33"/>
        <v>0</v>
      </c>
    </row>
    <row r="66" spans="1:36" s="43" customFormat="1" ht="51" customHeight="1" x14ac:dyDescent="0.25">
      <c r="A66" s="178" t="s">
        <v>211</v>
      </c>
      <c r="B66" s="337" t="s">
        <v>212</v>
      </c>
      <c r="C66" s="330" t="s">
        <v>213</v>
      </c>
      <c r="D66" s="334"/>
      <c r="E66" s="175"/>
      <c r="F66" s="335"/>
      <c r="G66" s="312"/>
      <c r="H66" s="312"/>
      <c r="I66" s="175"/>
      <c r="J66" s="241"/>
      <c r="K66" s="312"/>
      <c r="L66" s="312"/>
      <c r="M66" s="175"/>
      <c r="N66" s="241"/>
      <c r="O66" s="312"/>
      <c r="P66" s="312"/>
      <c r="Q66" s="175"/>
      <c r="R66" s="241"/>
      <c r="S66" s="312"/>
      <c r="T66" s="312"/>
      <c r="U66" s="175"/>
      <c r="V66" s="241"/>
      <c r="W66" s="312"/>
      <c r="X66" s="312"/>
      <c r="Y66" s="178"/>
      <c r="Z66" s="178"/>
      <c r="AA66" s="171">
        <f t="shared" si="22"/>
        <v>0</v>
      </c>
      <c r="AB66" s="171">
        <f t="shared" si="23"/>
        <v>0</v>
      </c>
      <c r="AC66" s="171">
        <f t="shared" si="24"/>
        <v>0</v>
      </c>
      <c r="AD66" s="171">
        <f t="shared" si="25"/>
        <v>0</v>
      </c>
      <c r="AE66" s="171">
        <f t="shared" si="26"/>
        <v>0</v>
      </c>
      <c r="AF66" s="328">
        <f t="shared" si="29"/>
        <v>0</v>
      </c>
      <c r="AG66" s="328">
        <f t="shared" si="30"/>
        <v>0</v>
      </c>
      <c r="AH66" s="328">
        <f t="shared" si="31"/>
        <v>0</v>
      </c>
      <c r="AI66" s="328">
        <f t="shared" si="32"/>
        <v>0</v>
      </c>
      <c r="AJ66" s="226">
        <f t="shared" si="33"/>
        <v>0</v>
      </c>
    </row>
    <row r="67" spans="1:36" s="43" customFormat="1" ht="51" customHeight="1" x14ac:dyDescent="0.25">
      <c r="A67" s="178"/>
      <c r="B67" s="338"/>
      <c r="C67" s="333" t="s">
        <v>214</v>
      </c>
      <c r="D67" s="334"/>
      <c r="E67" s="175"/>
      <c r="F67" s="335"/>
      <c r="G67" s="312"/>
      <c r="H67" s="312"/>
      <c r="I67" s="175"/>
      <c r="J67" s="241"/>
      <c r="K67" s="312"/>
      <c r="L67" s="312"/>
      <c r="M67" s="175"/>
      <c r="N67" s="241"/>
      <c r="O67" s="312"/>
      <c r="P67" s="312"/>
      <c r="Q67" s="175"/>
      <c r="R67" s="241"/>
      <c r="S67" s="312"/>
      <c r="T67" s="312"/>
      <c r="U67" s="175"/>
      <c r="V67" s="241"/>
      <c r="W67" s="312"/>
      <c r="X67" s="312"/>
      <c r="Y67" s="178"/>
      <c r="Z67" s="178"/>
      <c r="AA67" s="171"/>
      <c r="AB67" s="171"/>
      <c r="AC67" s="171"/>
      <c r="AD67" s="171"/>
      <c r="AE67" s="171"/>
      <c r="AF67" s="328"/>
      <c r="AG67" s="328"/>
      <c r="AH67" s="328"/>
      <c r="AI67" s="328"/>
      <c r="AJ67" s="226"/>
    </row>
    <row r="68" spans="1:36" s="43" customFormat="1" ht="51" customHeight="1" x14ac:dyDescent="0.25">
      <c r="A68" s="178"/>
      <c r="B68" s="338"/>
      <c r="C68" s="333" t="s">
        <v>215</v>
      </c>
      <c r="D68" s="334"/>
      <c r="E68" s="175"/>
      <c r="F68" s="335"/>
      <c r="G68" s="312"/>
      <c r="H68" s="312"/>
      <c r="I68" s="175"/>
      <c r="J68" s="241"/>
      <c r="K68" s="312"/>
      <c r="L68" s="312"/>
      <c r="M68" s="175"/>
      <c r="N68" s="241"/>
      <c r="O68" s="312"/>
      <c r="P68" s="312"/>
      <c r="Q68" s="175"/>
      <c r="R68" s="241"/>
      <c r="S68" s="312"/>
      <c r="T68" s="312"/>
      <c r="U68" s="175"/>
      <c r="V68" s="241"/>
      <c r="W68" s="312"/>
      <c r="X68" s="312"/>
      <c r="Y68" s="178"/>
      <c r="Z68" s="178"/>
      <c r="AA68" s="171"/>
      <c r="AB68" s="171"/>
      <c r="AC68" s="171"/>
      <c r="AD68" s="171"/>
      <c r="AE68" s="171"/>
      <c r="AF68" s="328"/>
      <c r="AG68" s="328"/>
      <c r="AH68" s="328"/>
      <c r="AI68" s="328"/>
      <c r="AJ68" s="226"/>
    </row>
    <row r="69" spans="1:36" s="43" customFormat="1" ht="51" customHeight="1" x14ac:dyDescent="0.25">
      <c r="A69" s="178"/>
      <c r="B69" s="338"/>
      <c r="C69" s="333" t="s">
        <v>216</v>
      </c>
      <c r="D69" s="334"/>
      <c r="E69" s="175"/>
      <c r="F69" s="335"/>
      <c r="G69" s="312"/>
      <c r="H69" s="312"/>
      <c r="I69" s="175"/>
      <c r="J69" s="241"/>
      <c r="K69" s="312"/>
      <c r="L69" s="312"/>
      <c r="M69" s="175"/>
      <c r="N69" s="241"/>
      <c r="O69" s="312"/>
      <c r="P69" s="312"/>
      <c r="Q69" s="175"/>
      <c r="R69" s="241"/>
      <c r="S69" s="312"/>
      <c r="T69" s="312"/>
      <c r="U69" s="175"/>
      <c r="V69" s="241"/>
      <c r="W69" s="312"/>
      <c r="X69" s="312"/>
      <c r="Y69" s="178"/>
      <c r="Z69" s="178"/>
      <c r="AA69" s="171"/>
      <c r="AB69" s="171"/>
      <c r="AC69" s="171"/>
      <c r="AD69" s="171"/>
      <c r="AE69" s="171"/>
      <c r="AF69" s="328"/>
      <c r="AG69" s="328"/>
      <c r="AH69" s="328"/>
      <c r="AI69" s="328"/>
      <c r="AJ69" s="226"/>
    </row>
    <row r="70" spans="1:36" s="43" customFormat="1" ht="51" customHeight="1" x14ac:dyDescent="0.25">
      <c r="A70" s="178"/>
      <c r="B70" s="338"/>
      <c r="C70" s="333" t="s">
        <v>217</v>
      </c>
      <c r="D70" s="334"/>
      <c r="E70" s="175"/>
      <c r="F70" s="335"/>
      <c r="G70" s="312"/>
      <c r="H70" s="312"/>
      <c r="I70" s="175"/>
      <c r="J70" s="241"/>
      <c r="K70" s="312"/>
      <c r="L70" s="312"/>
      <c r="M70" s="175"/>
      <c r="N70" s="241"/>
      <c r="O70" s="312"/>
      <c r="P70" s="312"/>
      <c r="Q70" s="175"/>
      <c r="R70" s="241"/>
      <c r="S70" s="312"/>
      <c r="T70" s="312"/>
      <c r="U70" s="175"/>
      <c r="V70" s="241"/>
      <c r="W70" s="312"/>
      <c r="X70" s="312"/>
      <c r="Y70" s="178"/>
      <c r="Z70" s="178"/>
      <c r="AA70" s="171"/>
      <c r="AB70" s="171"/>
      <c r="AC70" s="171"/>
      <c r="AD70" s="171"/>
      <c r="AE70" s="171"/>
      <c r="AF70" s="328"/>
      <c r="AG70" s="328"/>
      <c r="AH70" s="328"/>
      <c r="AI70" s="328"/>
      <c r="AJ70" s="226"/>
    </row>
    <row r="71" spans="1:36" s="43" customFormat="1" ht="51" customHeight="1" thickBot="1" x14ac:dyDescent="0.3">
      <c r="A71" s="178"/>
      <c r="B71" s="338"/>
      <c r="C71" s="333" t="s">
        <v>218</v>
      </c>
      <c r="D71" s="334"/>
      <c r="E71" s="175"/>
      <c r="F71" s="335"/>
      <c r="G71" s="312"/>
      <c r="H71" s="312"/>
      <c r="I71" s="175"/>
      <c r="J71" s="241"/>
      <c r="K71" s="312"/>
      <c r="L71" s="312"/>
      <c r="M71" s="175"/>
      <c r="N71" s="241"/>
      <c r="O71" s="312"/>
      <c r="P71" s="312"/>
      <c r="Q71" s="175"/>
      <c r="R71" s="241"/>
      <c r="S71" s="312"/>
      <c r="T71" s="312"/>
      <c r="U71" s="175"/>
      <c r="V71" s="241"/>
      <c r="W71" s="312"/>
      <c r="X71" s="312"/>
      <c r="Y71" s="178"/>
      <c r="Z71" s="178"/>
      <c r="AA71" s="171"/>
      <c r="AB71" s="171"/>
      <c r="AC71" s="171"/>
      <c r="AD71" s="171"/>
      <c r="AE71" s="171"/>
      <c r="AF71" s="328"/>
      <c r="AG71" s="328"/>
      <c r="AH71" s="328"/>
      <c r="AI71" s="328"/>
      <c r="AJ71" s="226"/>
    </row>
    <row r="72" spans="1:36" s="43" customFormat="1" ht="87" customHeight="1" x14ac:dyDescent="0.25">
      <c r="A72" s="178"/>
      <c r="B72" s="552" t="s">
        <v>219</v>
      </c>
      <c r="C72" s="339" t="s">
        <v>220</v>
      </c>
      <c r="D72" s="334"/>
      <c r="E72" s="175"/>
      <c r="F72" s="335"/>
      <c r="G72" s="312"/>
      <c r="H72" s="312"/>
      <c r="I72" s="175"/>
      <c r="J72" s="241"/>
      <c r="K72" s="312"/>
      <c r="L72" s="312"/>
      <c r="M72" s="175"/>
      <c r="N72" s="241"/>
      <c r="O72" s="312"/>
      <c r="P72" s="312"/>
      <c r="Q72" s="175"/>
      <c r="R72" s="241"/>
      <c r="S72" s="312"/>
      <c r="T72" s="312"/>
      <c r="U72" s="175"/>
      <c r="V72" s="241"/>
      <c r="W72" s="312"/>
      <c r="X72" s="312"/>
      <c r="Y72" s="178"/>
      <c r="Z72" s="178"/>
      <c r="AA72" s="171"/>
      <c r="AB72" s="171"/>
      <c r="AC72" s="171"/>
      <c r="AD72" s="171"/>
      <c r="AE72" s="171"/>
      <c r="AF72" s="328"/>
      <c r="AG72" s="328"/>
      <c r="AH72" s="328"/>
      <c r="AI72" s="328"/>
      <c r="AJ72" s="226"/>
    </row>
    <row r="73" spans="1:36" s="43" customFormat="1" ht="59.1" customHeight="1" x14ac:dyDescent="0.25">
      <c r="A73" s="178"/>
      <c r="B73" s="553"/>
      <c r="C73" s="333" t="s">
        <v>221</v>
      </c>
      <c r="D73" s="334"/>
      <c r="E73" s="175"/>
      <c r="F73" s="335"/>
      <c r="G73" s="312"/>
      <c r="H73" s="312"/>
      <c r="I73" s="175"/>
      <c r="J73" s="241"/>
      <c r="K73" s="312"/>
      <c r="L73" s="312"/>
      <c r="M73" s="175"/>
      <c r="N73" s="241"/>
      <c r="O73" s="312"/>
      <c r="P73" s="312"/>
      <c r="Q73" s="175"/>
      <c r="R73" s="241"/>
      <c r="S73" s="312"/>
      <c r="T73" s="312"/>
      <c r="U73" s="175"/>
      <c r="V73" s="241"/>
      <c r="W73" s="312"/>
      <c r="X73" s="312"/>
      <c r="Y73" s="178"/>
      <c r="Z73" s="178"/>
      <c r="AA73" s="171"/>
      <c r="AB73" s="171"/>
      <c r="AC73" s="171"/>
      <c r="AD73" s="171"/>
      <c r="AE73" s="171"/>
      <c r="AF73" s="328"/>
      <c r="AG73" s="328"/>
      <c r="AH73" s="328"/>
      <c r="AI73" s="328"/>
      <c r="AJ73" s="226"/>
    </row>
    <row r="74" spans="1:36" s="43" customFormat="1" ht="51.95" customHeight="1" x14ac:dyDescent="0.25">
      <c r="A74" s="178"/>
      <c r="B74" s="553"/>
      <c r="C74" s="340" t="s">
        <v>222</v>
      </c>
      <c r="D74" s="334"/>
      <c r="E74" s="175"/>
      <c r="F74" s="335"/>
      <c r="G74" s="312"/>
      <c r="H74" s="312"/>
      <c r="I74" s="175"/>
      <c r="J74" s="241"/>
      <c r="K74" s="312"/>
      <c r="L74" s="312"/>
      <c r="M74" s="175"/>
      <c r="N74" s="241"/>
      <c r="O74" s="312"/>
      <c r="P74" s="312"/>
      <c r="Q74" s="175"/>
      <c r="R74" s="241"/>
      <c r="S74" s="312"/>
      <c r="T74" s="312"/>
      <c r="U74" s="175"/>
      <c r="V74" s="241"/>
      <c r="W74" s="312"/>
      <c r="X74" s="312"/>
      <c r="Y74" s="178"/>
      <c r="Z74" s="178"/>
      <c r="AA74" s="171"/>
      <c r="AB74" s="171"/>
      <c r="AC74" s="171"/>
      <c r="AD74" s="171"/>
      <c r="AE74" s="171"/>
      <c r="AF74" s="328"/>
      <c r="AG74" s="328"/>
      <c r="AH74" s="328"/>
      <c r="AI74" s="328"/>
      <c r="AJ74" s="226"/>
    </row>
    <row r="75" spans="1:36" s="43" customFormat="1" ht="63" customHeight="1" x14ac:dyDescent="0.25">
      <c r="A75" s="178"/>
      <c r="B75" s="553"/>
      <c r="C75" s="333" t="s">
        <v>223</v>
      </c>
      <c r="D75" s="334"/>
      <c r="E75" s="175"/>
      <c r="F75" s="335"/>
      <c r="G75" s="312"/>
      <c r="H75" s="312"/>
      <c r="I75" s="175"/>
      <c r="J75" s="241"/>
      <c r="K75" s="312"/>
      <c r="L75" s="312"/>
      <c r="M75" s="175"/>
      <c r="N75" s="241"/>
      <c r="O75" s="312"/>
      <c r="P75" s="312"/>
      <c r="Q75" s="175"/>
      <c r="R75" s="241"/>
      <c r="S75" s="312"/>
      <c r="T75" s="312"/>
      <c r="U75" s="175"/>
      <c r="V75" s="241"/>
      <c r="W75" s="312"/>
      <c r="X75" s="312"/>
      <c r="Y75" s="178"/>
      <c r="Z75" s="178"/>
      <c r="AA75" s="171"/>
      <c r="AB75" s="171"/>
      <c r="AC75" s="171"/>
      <c r="AD75" s="171"/>
      <c r="AE75" s="171"/>
      <c r="AF75" s="328"/>
      <c r="AG75" s="328"/>
      <c r="AH75" s="328"/>
      <c r="AI75" s="328"/>
      <c r="AJ75" s="226"/>
    </row>
    <row r="76" spans="1:36" s="43" customFormat="1" ht="105" customHeight="1" x14ac:dyDescent="0.25">
      <c r="A76" s="178"/>
      <c r="B76" s="553"/>
      <c r="C76" s="333" t="s">
        <v>224</v>
      </c>
      <c r="D76" s="334"/>
      <c r="E76" s="175"/>
      <c r="F76" s="335"/>
      <c r="G76" s="312"/>
      <c r="H76" s="312"/>
      <c r="I76" s="175"/>
      <c r="J76" s="241"/>
      <c r="K76" s="312"/>
      <c r="L76" s="312"/>
      <c r="M76" s="175"/>
      <c r="N76" s="241"/>
      <c r="O76" s="312"/>
      <c r="P76" s="312"/>
      <c r="Q76" s="175"/>
      <c r="R76" s="241"/>
      <c r="S76" s="312"/>
      <c r="T76" s="312"/>
      <c r="U76" s="175"/>
      <c r="V76" s="241"/>
      <c r="W76" s="312"/>
      <c r="X76" s="312"/>
      <c r="Y76" s="178"/>
      <c r="Z76" s="178"/>
      <c r="AA76" s="171"/>
      <c r="AB76" s="171"/>
      <c r="AC76" s="171"/>
      <c r="AD76" s="171"/>
      <c r="AE76" s="171"/>
      <c r="AF76" s="328"/>
      <c r="AG76" s="328"/>
      <c r="AH76" s="328"/>
      <c r="AI76" s="328"/>
      <c r="AJ76" s="226"/>
    </row>
    <row r="77" spans="1:36" s="43" customFormat="1" ht="63" customHeight="1" x14ac:dyDescent="0.25">
      <c r="A77" s="178"/>
      <c r="B77" s="554"/>
      <c r="C77" s="333" t="s">
        <v>225</v>
      </c>
      <c r="D77" s="334"/>
      <c r="E77" s="175"/>
      <c r="F77" s="335"/>
      <c r="G77" s="312"/>
      <c r="H77" s="312"/>
      <c r="I77" s="175"/>
      <c r="J77" s="241"/>
      <c r="K77" s="312"/>
      <c r="L77" s="312"/>
      <c r="M77" s="175"/>
      <c r="N77" s="241"/>
      <c r="O77" s="312"/>
      <c r="P77" s="312"/>
      <c r="Q77" s="175"/>
      <c r="R77" s="241"/>
      <c r="S77" s="312"/>
      <c r="T77" s="312"/>
      <c r="U77" s="175"/>
      <c r="V77" s="241"/>
      <c r="W77" s="312"/>
      <c r="X77" s="312"/>
      <c r="Y77" s="178"/>
      <c r="Z77" s="178"/>
      <c r="AA77" s="171"/>
      <c r="AB77" s="171"/>
      <c r="AC77" s="171"/>
      <c r="AD77" s="171"/>
      <c r="AE77" s="171"/>
      <c r="AF77" s="328"/>
      <c r="AG77" s="328"/>
      <c r="AH77" s="328"/>
      <c r="AI77" s="328"/>
      <c r="AJ77" s="226"/>
    </row>
    <row r="78" spans="1:36" s="43" customFormat="1" ht="57" customHeight="1" x14ac:dyDescent="0.25">
      <c r="A78" s="178"/>
      <c r="B78" s="336"/>
      <c r="C78" s="174"/>
      <c r="D78" s="334"/>
      <c r="E78" s="175"/>
      <c r="F78" s="335"/>
      <c r="G78" s="312"/>
      <c r="H78" s="312"/>
      <c r="I78" s="175"/>
      <c r="J78" s="241"/>
      <c r="K78" s="312"/>
      <c r="L78" s="312"/>
      <c r="M78" s="175"/>
      <c r="N78" s="241"/>
      <c r="O78" s="312"/>
      <c r="P78" s="312"/>
      <c r="Q78" s="175"/>
      <c r="R78" s="241"/>
      <c r="S78" s="312"/>
      <c r="T78" s="312"/>
      <c r="U78" s="175"/>
      <c r="V78" s="241"/>
      <c r="W78" s="312"/>
      <c r="X78" s="312"/>
      <c r="Y78" s="178"/>
      <c r="Z78" s="178"/>
      <c r="AA78" s="171">
        <f t="shared" si="22"/>
        <v>0</v>
      </c>
      <c r="AB78" s="171">
        <f t="shared" ref="AB78" si="34">K78</f>
        <v>0</v>
      </c>
      <c r="AC78" s="171">
        <f t="shared" ref="AC78" si="35">O78</f>
        <v>0</v>
      </c>
      <c r="AD78" s="171">
        <f t="shared" ref="AD78" si="36">S78</f>
        <v>0</v>
      </c>
      <c r="AE78" s="171">
        <f t="shared" ref="AE78" si="37">W78</f>
        <v>0</v>
      </c>
      <c r="AF78" s="328">
        <f t="shared" si="29"/>
        <v>0</v>
      </c>
      <c r="AG78" s="328">
        <f t="shared" si="30"/>
        <v>0</v>
      </c>
      <c r="AH78" s="328">
        <f t="shared" si="31"/>
        <v>0</v>
      </c>
      <c r="AI78" s="328">
        <f t="shared" si="32"/>
        <v>0</v>
      </c>
      <c r="AJ78" s="226">
        <f t="shared" si="33"/>
        <v>0</v>
      </c>
    </row>
    <row r="79" spans="1:36" s="43" customFormat="1" ht="18" customHeight="1" x14ac:dyDescent="0.25">
      <c r="A79" s="178"/>
      <c r="B79" s="341" t="s">
        <v>10</v>
      </c>
      <c r="C79" s="342"/>
      <c r="D79" s="343"/>
      <c r="E79" s="344"/>
      <c r="F79" s="345"/>
      <c r="G79" s="346">
        <f>SUM(G7:G60)</f>
        <v>17031038.305240002</v>
      </c>
      <c r="H79" s="347"/>
      <c r="I79" s="348"/>
      <c r="J79" s="349"/>
      <c r="K79" s="347">
        <f>SUM(K7:K60)</f>
        <v>18846874.445319999</v>
      </c>
      <c r="L79" s="347"/>
      <c r="M79" s="348"/>
      <c r="N79" s="349"/>
      <c r="O79" s="347">
        <f>SUM(O7:O60)</f>
        <v>20593173.735959999</v>
      </c>
      <c r="P79" s="347"/>
      <c r="Q79" s="348"/>
      <c r="R79" s="349"/>
      <c r="S79" s="347">
        <f>SUM(S7:S60)</f>
        <v>22714847.205320001</v>
      </c>
      <c r="T79" s="347"/>
      <c r="U79" s="348"/>
      <c r="V79" s="349"/>
      <c r="W79" s="347">
        <f>SUM(W7:W60)</f>
        <v>24893729.632919997</v>
      </c>
      <c r="X79" s="347">
        <f>SUM(X7:X60)</f>
        <v>104083727.42476001</v>
      </c>
      <c r="Y79" s="350"/>
      <c r="Z79" s="204"/>
      <c r="AA79" s="204"/>
      <c r="AB79" s="204"/>
      <c r="AC79" s="204"/>
      <c r="AD79" s="204"/>
      <c r="AE79" s="204"/>
      <c r="AF79" s="351">
        <f>SUM(AF7:AF78)</f>
        <v>1453699155.49668</v>
      </c>
      <c r="AG79" s="351">
        <f>SUM(AG7:AG78)</f>
        <v>1667292251.0818799</v>
      </c>
      <c r="AH79" s="351">
        <f>SUM(AH7:AH78)</f>
        <v>1857785984.8542402</v>
      </c>
      <c r="AI79" s="351">
        <f>SUM(AI7:AI78)</f>
        <v>2111441123.4068401</v>
      </c>
      <c r="AJ79" s="352">
        <f>SUM(AJ7:AJ78)</f>
        <v>2368928004.1002803</v>
      </c>
    </row>
    <row r="80" spans="1:36" s="43" customFormat="1" ht="18" customHeight="1" x14ac:dyDescent="0.25">
      <c r="A80" s="178"/>
      <c r="B80" s="341"/>
      <c r="C80" s="342"/>
      <c r="D80" s="343"/>
      <c r="E80" s="344"/>
      <c r="F80" s="345"/>
      <c r="G80" s="353"/>
      <c r="H80" s="347"/>
      <c r="I80" s="348"/>
      <c r="J80" s="349"/>
      <c r="K80" s="347"/>
      <c r="L80" s="347"/>
      <c r="M80" s="348"/>
      <c r="N80" s="349"/>
      <c r="O80" s="347"/>
      <c r="P80" s="347"/>
      <c r="Q80" s="348"/>
      <c r="R80" s="349"/>
      <c r="S80" s="347"/>
      <c r="T80" s="347"/>
      <c r="U80" s="348"/>
      <c r="V80" s="349"/>
      <c r="W80" s="347"/>
      <c r="X80" s="347"/>
      <c r="Y80" s="350"/>
      <c r="Z80" s="204"/>
      <c r="AA80" s="204"/>
      <c r="AB80" s="204"/>
      <c r="AC80" s="204"/>
      <c r="AD80" s="204"/>
      <c r="AE80" s="204"/>
      <c r="AF80" s="354"/>
      <c r="AG80" s="354"/>
      <c r="AH80" s="354"/>
      <c r="AI80" s="354"/>
      <c r="AJ80" s="354"/>
    </row>
    <row r="81" spans="1:36" s="43" customFormat="1" x14ac:dyDescent="0.25">
      <c r="A81" s="204"/>
      <c r="B81" s="355"/>
      <c r="C81" s="356"/>
      <c r="D81" s="357"/>
      <c r="E81" s="358"/>
      <c r="F81" s="359"/>
      <c r="G81" s="360"/>
      <c r="H81" s="360"/>
      <c r="I81" s="358"/>
      <c r="J81" s="359"/>
      <c r="K81" s="360"/>
      <c r="L81" s="360"/>
      <c r="M81" s="358"/>
      <c r="N81" s="359"/>
      <c r="O81" s="360"/>
      <c r="P81" s="360"/>
      <c r="Q81" s="358"/>
      <c r="R81" s="359"/>
      <c r="S81" s="360"/>
      <c r="T81" s="360"/>
      <c r="U81" s="358"/>
      <c r="V81" s="359"/>
      <c r="W81" s="360"/>
      <c r="X81" s="360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</row>
    <row r="82" spans="1:36" s="43" customFormat="1" x14ac:dyDescent="0.25">
      <c r="A82" s="204"/>
      <c r="B82" s="355"/>
      <c r="C82" s="356"/>
      <c r="D82" s="357"/>
      <c r="E82" s="358"/>
      <c r="F82" s="359"/>
      <c r="G82" s="360"/>
      <c r="H82" s="360"/>
      <c r="I82" s="358"/>
      <c r="J82" s="359"/>
      <c r="K82" s="360"/>
      <c r="L82" s="360"/>
      <c r="M82" s="358"/>
      <c r="N82" s="359"/>
      <c r="O82" s="360"/>
      <c r="P82" s="360"/>
      <c r="Q82" s="358"/>
      <c r="R82" s="359"/>
      <c r="S82" s="361">
        <v>2017</v>
      </c>
      <c r="T82" s="361"/>
      <c r="U82" s="361">
        <v>2019</v>
      </c>
      <c r="V82" s="361">
        <v>2020</v>
      </c>
      <c r="W82" s="361">
        <v>2021</v>
      </c>
      <c r="X82" s="360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</row>
    <row r="83" spans="1:36" s="43" customFormat="1" ht="19.5" thickBot="1" x14ac:dyDescent="0.3">
      <c r="A83" s="204"/>
      <c r="B83" s="355"/>
      <c r="C83" s="356"/>
      <c r="D83" s="357"/>
      <c r="E83" s="358"/>
      <c r="F83" s="359"/>
      <c r="G83" s="360"/>
      <c r="H83" s="360"/>
      <c r="I83" s="358"/>
      <c r="J83" s="359"/>
      <c r="K83" s="360"/>
      <c r="L83" s="360"/>
      <c r="M83" s="358"/>
      <c r="N83" s="359"/>
      <c r="O83" s="360"/>
      <c r="P83" s="360"/>
      <c r="Q83" s="358"/>
      <c r="R83" s="359"/>
      <c r="S83" s="312">
        <f>G79</f>
        <v>17031038.305240002</v>
      </c>
      <c r="T83" s="312"/>
      <c r="U83" s="312">
        <f>O79</f>
        <v>20593173.735959999</v>
      </c>
      <c r="V83" s="312">
        <f>S79</f>
        <v>22714847.205320001</v>
      </c>
      <c r="W83" s="312">
        <f>W79</f>
        <v>24893729.632919997</v>
      </c>
      <c r="X83" s="360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</row>
    <row r="84" spans="1:36" s="43" customFormat="1" x14ac:dyDescent="0.25">
      <c r="A84" s="204"/>
      <c r="B84" s="355"/>
      <c r="C84" s="543" t="s">
        <v>227</v>
      </c>
      <c r="D84" s="357"/>
      <c r="E84" s="358"/>
      <c r="F84" s="359"/>
      <c r="G84" s="360"/>
      <c r="H84" s="360"/>
      <c r="I84" s="358"/>
      <c r="J84" s="359"/>
      <c r="K84" s="360"/>
      <c r="L84" s="360"/>
      <c r="M84" s="358"/>
      <c r="N84" s="359"/>
      <c r="O84" s="360"/>
      <c r="P84" s="360"/>
      <c r="Q84" s="358"/>
      <c r="R84" s="359"/>
      <c r="S84" s="361"/>
      <c r="T84" s="361"/>
      <c r="U84" s="361"/>
      <c r="V84" s="361"/>
      <c r="W84" s="361"/>
      <c r="X84" s="360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</row>
    <row r="85" spans="1:36" ht="15" customHeight="1" thickBot="1" x14ac:dyDescent="0.3">
      <c r="A85" s="362" t="s">
        <v>226</v>
      </c>
      <c r="B85" s="408"/>
      <c r="C85" s="54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1"/>
      <c r="T85" s="361"/>
      <c r="U85" s="361"/>
      <c r="V85" s="361"/>
      <c r="W85" s="361"/>
      <c r="X85" s="364"/>
      <c r="Y85" s="364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</row>
    <row r="86" spans="1:36" ht="15" customHeight="1" x14ac:dyDescent="0.25">
      <c r="A86" s="300"/>
      <c r="B86" s="363"/>
      <c r="C86" s="407"/>
      <c r="D86" s="364"/>
      <c r="E86" s="364"/>
      <c r="F86" s="364"/>
      <c r="G86" s="364"/>
      <c r="H86" s="364"/>
      <c r="I86" s="364"/>
      <c r="J86" s="364"/>
      <c r="K86" s="364"/>
      <c r="L86" s="364"/>
      <c r="M86" s="364"/>
      <c r="N86" s="364"/>
      <c r="O86" s="364"/>
      <c r="P86" s="364"/>
      <c r="Q86" s="364"/>
      <c r="R86" s="364"/>
      <c r="S86" s="361"/>
      <c r="T86" s="361"/>
      <c r="U86" s="361"/>
      <c r="V86" s="361"/>
      <c r="W86" s="361"/>
      <c r="X86" s="364"/>
      <c r="Y86" s="364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</row>
    <row r="87" spans="1:36" ht="63" x14ac:dyDescent="0.25">
      <c r="A87" s="236"/>
      <c r="B87" s="293" t="s">
        <v>228</v>
      </c>
      <c r="C87" s="237" t="s">
        <v>229</v>
      </c>
      <c r="D87" s="364"/>
      <c r="E87" s="364"/>
      <c r="F87" s="364"/>
      <c r="G87" s="364"/>
      <c r="H87" s="364"/>
      <c r="I87" s="364"/>
      <c r="J87" s="364"/>
      <c r="K87" s="364"/>
      <c r="L87" s="364"/>
      <c r="M87" s="364"/>
      <c r="N87" s="364"/>
      <c r="O87" s="364"/>
      <c r="P87" s="364"/>
      <c r="Q87" s="364"/>
      <c r="R87" s="364"/>
      <c r="S87" s="161"/>
      <c r="T87" s="161"/>
      <c r="U87" s="161"/>
      <c r="V87" s="161"/>
      <c r="W87" s="161"/>
      <c r="X87" s="364"/>
      <c r="Y87" s="364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</row>
  </sheetData>
  <mergeCells count="20">
    <mergeCell ref="B28:B29"/>
    <mergeCell ref="AA3:AE3"/>
    <mergeCell ref="AF3:AJ3"/>
    <mergeCell ref="H4:H5"/>
    <mergeCell ref="A6:C6"/>
    <mergeCell ref="B7:B8"/>
    <mergeCell ref="C7:C8"/>
    <mergeCell ref="D7:D8"/>
    <mergeCell ref="B9:B10"/>
    <mergeCell ref="D9:D10"/>
    <mergeCell ref="A18:C18"/>
    <mergeCell ref="B19:B20"/>
    <mergeCell ref="A25:C25"/>
    <mergeCell ref="C84:C85"/>
    <mergeCell ref="B32:B33"/>
    <mergeCell ref="B42:B43"/>
    <mergeCell ref="B52:B55"/>
    <mergeCell ref="B57:B59"/>
    <mergeCell ref="B61:G61"/>
    <mergeCell ref="B72:B77"/>
  </mergeCells>
  <hyperlinks>
    <hyperlink ref="C84" location="'Governance Strengthening'!A1" display="Link to Governance Costing"/>
  </hyperlinks>
  <pageMargins left="0.11811023622047245" right="0" top="0.11811023622047245" bottom="0.11811023622047245" header="0.31496062992125984" footer="0.31496062992125984"/>
  <pageSetup paperSize="9" orientation="portrait" horizontalDpi="4294967292" verticalDpi="4294967292"/>
  <colBreaks count="1" manualBreakCount="1">
    <brk id="1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1"/>
  <sheetViews>
    <sheetView showGridLines="0" zoomScale="80" zoomScaleNormal="80" zoomScalePageLayoutView="80" workbookViewId="0">
      <selection activeCell="L31" sqref="L31:P31"/>
    </sheetView>
  </sheetViews>
  <sheetFormatPr defaultColWidth="8.85546875" defaultRowHeight="15" x14ac:dyDescent="0.25"/>
  <cols>
    <col min="2" max="2" width="30.42578125" style="97" customWidth="1"/>
    <col min="3" max="3" width="30.28515625" customWidth="1"/>
    <col min="4" max="4" width="41.42578125" style="1" customWidth="1"/>
    <col min="5" max="6" width="15.7109375" style="6" bestFit="1" customWidth="1"/>
    <col min="7" max="7" width="14" style="6" customWidth="1"/>
    <col min="8" max="8" width="15.7109375" style="6" bestFit="1" customWidth="1"/>
    <col min="9" max="9" width="12.42578125" style="6" customWidth="1"/>
    <col min="10" max="10" width="22.42578125" style="5" customWidth="1"/>
    <col min="11" max="11" width="19.85546875" style="5" customWidth="1"/>
    <col min="12" max="12" width="22.85546875" style="5" customWidth="1"/>
    <col min="13" max="15" width="23.42578125" style="5" bestFit="1" customWidth="1"/>
    <col min="16" max="16" width="24.85546875" style="5" bestFit="1" customWidth="1"/>
    <col min="17" max="17" width="54.42578125" customWidth="1"/>
  </cols>
  <sheetData>
    <row r="1" spans="1:18" ht="39" customHeight="1" x14ac:dyDescent="0.35">
      <c r="A1" s="59"/>
      <c r="B1" s="416" t="s">
        <v>44</v>
      </c>
      <c r="C1" s="583" t="s">
        <v>59</v>
      </c>
      <c r="D1" s="583"/>
      <c r="E1" s="583"/>
      <c r="F1" s="583"/>
      <c r="G1" s="583"/>
      <c r="H1" s="583"/>
      <c r="I1" s="583"/>
      <c r="J1" s="583"/>
      <c r="K1" s="583"/>
      <c r="L1" s="583"/>
      <c r="M1" s="4"/>
      <c r="N1" s="4"/>
      <c r="O1" s="4"/>
      <c r="P1" s="4"/>
      <c r="Q1" s="2"/>
      <c r="R1" s="3"/>
    </row>
    <row r="2" spans="1:18" ht="21.95" customHeight="1" x14ac:dyDescent="0.25">
      <c r="A2" s="59"/>
      <c r="B2" s="581" t="s">
        <v>0</v>
      </c>
      <c r="C2" s="582" t="s">
        <v>24</v>
      </c>
      <c r="D2" s="582" t="s">
        <v>29</v>
      </c>
      <c r="E2" s="585" t="s">
        <v>1</v>
      </c>
      <c r="F2" s="585"/>
      <c r="G2" s="585"/>
      <c r="H2" s="585"/>
      <c r="I2" s="585"/>
      <c r="J2" s="586" t="s">
        <v>2</v>
      </c>
      <c r="K2" s="586"/>
      <c r="L2" s="595" t="s">
        <v>22</v>
      </c>
      <c r="M2" s="596"/>
      <c r="N2" s="596"/>
      <c r="O2" s="596"/>
      <c r="P2" s="597"/>
      <c r="Q2" s="592" t="s">
        <v>32</v>
      </c>
    </row>
    <row r="3" spans="1:18" ht="29.1" customHeight="1" x14ac:dyDescent="0.25">
      <c r="A3" s="59"/>
      <c r="B3" s="581"/>
      <c r="C3" s="582"/>
      <c r="D3" s="582"/>
      <c r="E3" s="417">
        <v>2017</v>
      </c>
      <c r="F3" s="417">
        <f>E3+1</f>
        <v>2018</v>
      </c>
      <c r="G3" s="417">
        <f t="shared" ref="G3:I3" si="0">F3+1</f>
        <v>2019</v>
      </c>
      <c r="H3" s="417">
        <f t="shared" si="0"/>
        <v>2020</v>
      </c>
      <c r="I3" s="417">
        <f t="shared" si="0"/>
        <v>2021</v>
      </c>
      <c r="J3" s="418" t="s">
        <v>3</v>
      </c>
      <c r="K3" s="418" t="s">
        <v>4</v>
      </c>
      <c r="L3" s="419">
        <f>E3</f>
        <v>2017</v>
      </c>
      <c r="M3" s="419">
        <f t="shared" ref="M3:P3" si="1">F3</f>
        <v>2018</v>
      </c>
      <c r="N3" s="419">
        <f t="shared" si="1"/>
        <v>2019</v>
      </c>
      <c r="O3" s="419">
        <f t="shared" si="1"/>
        <v>2020</v>
      </c>
      <c r="P3" s="419">
        <f t="shared" si="1"/>
        <v>2021</v>
      </c>
      <c r="Q3" s="593"/>
    </row>
    <row r="4" spans="1:18" ht="45" customHeight="1" x14ac:dyDescent="0.25">
      <c r="A4" s="576">
        <v>1</v>
      </c>
      <c r="B4" s="578" t="s">
        <v>5</v>
      </c>
      <c r="C4" s="587" t="s">
        <v>6</v>
      </c>
      <c r="D4" s="420" t="s">
        <v>45</v>
      </c>
      <c r="E4" s="421">
        <v>20</v>
      </c>
      <c r="F4" s="421">
        <v>45</v>
      </c>
      <c r="G4" s="421">
        <v>64</v>
      </c>
      <c r="H4" s="421">
        <v>60</v>
      </c>
      <c r="I4" s="421">
        <v>48</v>
      </c>
      <c r="J4" s="422" t="s">
        <v>38</v>
      </c>
      <c r="K4" s="422" t="s">
        <v>46</v>
      </c>
      <c r="L4" s="423">
        <v>179158720</v>
      </c>
      <c r="M4" s="423">
        <v>403107120</v>
      </c>
      <c r="N4" s="423">
        <v>573307904</v>
      </c>
      <c r="O4" s="423">
        <v>537476160</v>
      </c>
      <c r="P4" s="423">
        <v>429980928</v>
      </c>
      <c r="Q4" s="420" t="s">
        <v>88</v>
      </c>
    </row>
    <row r="5" spans="1:18" ht="45" customHeight="1" x14ac:dyDescent="0.25">
      <c r="A5" s="577"/>
      <c r="B5" s="579"/>
      <c r="C5" s="588"/>
      <c r="D5" s="420" t="s">
        <v>47</v>
      </c>
      <c r="E5" s="421">
        <v>60</v>
      </c>
      <c r="F5" s="421">
        <v>120</v>
      </c>
      <c r="G5" s="421">
        <v>145</v>
      </c>
      <c r="H5" s="421">
        <v>200</v>
      </c>
      <c r="I5" s="421">
        <v>150</v>
      </c>
      <c r="J5" s="422" t="s">
        <v>38</v>
      </c>
      <c r="K5" s="422" t="s">
        <v>46</v>
      </c>
      <c r="L5" s="423">
        <v>156000000</v>
      </c>
      <c r="M5" s="423">
        <v>312000000</v>
      </c>
      <c r="N5" s="423">
        <v>377000000</v>
      </c>
      <c r="O5" s="423">
        <v>520000000</v>
      </c>
      <c r="P5" s="423">
        <v>52500000</v>
      </c>
      <c r="Q5" s="420" t="s">
        <v>57</v>
      </c>
    </row>
    <row r="6" spans="1:18" ht="45" x14ac:dyDescent="0.25">
      <c r="A6" s="577"/>
      <c r="B6" s="579"/>
      <c r="C6" s="587" t="s">
        <v>7</v>
      </c>
      <c r="D6" s="420" t="s">
        <v>48</v>
      </c>
      <c r="E6" s="421">
        <v>150</v>
      </c>
      <c r="F6" s="421">
        <v>320</v>
      </c>
      <c r="G6" s="421">
        <v>100</v>
      </c>
      <c r="H6" s="421">
        <v>80</v>
      </c>
      <c r="I6" s="421">
        <v>56</v>
      </c>
      <c r="J6" s="422" t="s">
        <v>38</v>
      </c>
      <c r="K6" s="422" t="s">
        <v>46</v>
      </c>
      <c r="L6" s="423">
        <v>180000000</v>
      </c>
      <c r="M6" s="423">
        <v>384000000</v>
      </c>
      <c r="N6" s="423">
        <v>120000000</v>
      </c>
      <c r="O6" s="423">
        <v>96000000</v>
      </c>
      <c r="P6" s="423">
        <v>67200000</v>
      </c>
      <c r="Q6" s="420" t="s">
        <v>49</v>
      </c>
    </row>
    <row r="7" spans="1:18" ht="45" x14ac:dyDescent="0.25">
      <c r="A7" s="577"/>
      <c r="B7" s="579"/>
      <c r="C7" s="588"/>
      <c r="D7" s="420" t="s">
        <v>31</v>
      </c>
      <c r="E7" s="421">
        <v>25</v>
      </c>
      <c r="F7" s="421">
        <v>100</v>
      </c>
      <c r="G7" s="421">
        <v>200</v>
      </c>
      <c r="H7" s="421">
        <v>120</v>
      </c>
      <c r="I7" s="421">
        <v>150</v>
      </c>
      <c r="J7" s="422" t="s">
        <v>38</v>
      </c>
      <c r="K7" s="422" t="s">
        <v>46</v>
      </c>
      <c r="L7" s="423">
        <v>9500000</v>
      </c>
      <c r="M7" s="423">
        <v>38000000</v>
      </c>
      <c r="N7" s="423">
        <v>76000000</v>
      </c>
      <c r="O7" s="423">
        <v>45600000</v>
      </c>
      <c r="P7" s="423">
        <v>57000000</v>
      </c>
      <c r="Q7" s="420" t="s">
        <v>50</v>
      </c>
    </row>
    <row r="8" spans="1:18" ht="90" customHeight="1" x14ac:dyDescent="0.25">
      <c r="A8" s="577"/>
      <c r="B8" s="580"/>
      <c r="C8" s="587" t="s">
        <v>23</v>
      </c>
      <c r="D8" s="420" t="s">
        <v>51</v>
      </c>
      <c r="E8" s="421">
        <v>2</v>
      </c>
      <c r="F8" s="421">
        <v>2</v>
      </c>
      <c r="G8" s="421">
        <v>2</v>
      </c>
      <c r="H8" s="421">
        <v>2</v>
      </c>
      <c r="I8" s="421">
        <v>2</v>
      </c>
      <c r="J8" s="422" t="s">
        <v>38</v>
      </c>
      <c r="K8" s="422" t="s">
        <v>46</v>
      </c>
      <c r="L8" s="423">
        <v>12987000</v>
      </c>
      <c r="M8" s="423">
        <v>12987000</v>
      </c>
      <c r="N8" s="423">
        <v>12987000</v>
      </c>
      <c r="O8" s="423">
        <v>12987000</v>
      </c>
      <c r="P8" s="423">
        <v>12987000</v>
      </c>
      <c r="Q8" s="420" t="s">
        <v>65</v>
      </c>
    </row>
    <row r="9" spans="1:18" ht="45" x14ac:dyDescent="0.25">
      <c r="A9" s="414"/>
      <c r="B9" s="424"/>
      <c r="C9" s="591"/>
      <c r="D9" s="420" t="s">
        <v>43</v>
      </c>
      <c r="E9" s="421">
        <v>350</v>
      </c>
      <c r="F9" s="421">
        <v>350</v>
      </c>
      <c r="G9" s="421">
        <v>350</v>
      </c>
      <c r="H9" s="421">
        <v>350</v>
      </c>
      <c r="I9" s="421">
        <v>350</v>
      </c>
      <c r="J9" s="422" t="s">
        <v>38</v>
      </c>
      <c r="K9" s="422" t="s">
        <v>46</v>
      </c>
      <c r="L9" s="423">
        <v>12600000</v>
      </c>
      <c r="M9" s="423">
        <v>12600000</v>
      </c>
      <c r="N9" s="423">
        <v>12600000</v>
      </c>
      <c r="O9" s="423">
        <v>12600000</v>
      </c>
      <c r="P9" s="423">
        <v>12600000</v>
      </c>
      <c r="Q9" s="420" t="s">
        <v>66</v>
      </c>
    </row>
    <row r="10" spans="1:18" ht="45" x14ac:dyDescent="0.25">
      <c r="A10" s="414"/>
      <c r="B10" s="425"/>
      <c r="C10" s="591"/>
      <c r="D10" s="420" t="s">
        <v>61</v>
      </c>
      <c r="E10" s="421">
        <v>35000</v>
      </c>
      <c r="F10" s="421">
        <v>35000</v>
      </c>
      <c r="G10" s="421">
        <v>35000</v>
      </c>
      <c r="H10" s="421">
        <v>35000</v>
      </c>
      <c r="I10" s="421">
        <v>35000</v>
      </c>
      <c r="J10" s="422" t="s">
        <v>38</v>
      </c>
      <c r="K10" s="422" t="s">
        <v>46</v>
      </c>
      <c r="L10" s="423">
        <v>277500000</v>
      </c>
      <c r="M10" s="423">
        <v>277500000</v>
      </c>
      <c r="N10" s="423">
        <v>277500000</v>
      </c>
      <c r="O10" s="423">
        <v>277500000</v>
      </c>
      <c r="P10" s="423">
        <v>277500000</v>
      </c>
      <c r="Q10" s="420" t="s">
        <v>67</v>
      </c>
    </row>
    <row r="11" spans="1:18" ht="45" customHeight="1" x14ac:dyDescent="0.25">
      <c r="A11" s="414"/>
      <c r="B11" s="578" t="s">
        <v>8</v>
      </c>
      <c r="C11" s="588"/>
      <c r="D11" s="420" t="s">
        <v>60</v>
      </c>
      <c r="E11" s="421">
        <v>213</v>
      </c>
      <c r="F11" s="421">
        <v>213</v>
      </c>
      <c r="G11" s="421">
        <v>213</v>
      </c>
      <c r="H11" s="421">
        <v>213</v>
      </c>
      <c r="I11" s="421">
        <v>213</v>
      </c>
      <c r="J11" s="422" t="s">
        <v>38</v>
      </c>
      <c r="K11" s="422" t="s">
        <v>46</v>
      </c>
      <c r="L11" s="423">
        <v>7668000</v>
      </c>
      <c r="M11" s="423">
        <v>7668000</v>
      </c>
      <c r="N11" s="423">
        <v>7668000</v>
      </c>
      <c r="O11" s="423">
        <v>7668000</v>
      </c>
      <c r="P11" s="423">
        <v>7668000</v>
      </c>
      <c r="Q11" s="420" t="s">
        <v>68</v>
      </c>
    </row>
    <row r="12" spans="1:18" ht="42.75" customHeight="1" x14ac:dyDescent="0.25">
      <c r="A12" s="414"/>
      <c r="B12" s="589"/>
      <c r="C12" s="420" t="s">
        <v>11</v>
      </c>
      <c r="D12" s="415" t="s">
        <v>41</v>
      </c>
      <c r="E12" s="421">
        <v>350</v>
      </c>
      <c r="F12" s="421">
        <v>350</v>
      </c>
      <c r="G12" s="421">
        <v>350</v>
      </c>
      <c r="H12" s="421">
        <v>350</v>
      </c>
      <c r="I12" s="421">
        <v>350</v>
      </c>
      <c r="J12" s="422" t="s">
        <v>38</v>
      </c>
      <c r="K12" s="422" t="s">
        <v>46</v>
      </c>
      <c r="L12" s="423">
        <v>12600000</v>
      </c>
      <c r="M12" s="423">
        <v>12600000</v>
      </c>
      <c r="N12" s="423">
        <v>12600000</v>
      </c>
      <c r="O12" s="423">
        <v>12600000</v>
      </c>
      <c r="P12" s="423">
        <v>12600000</v>
      </c>
      <c r="Q12" s="420" t="s">
        <v>69</v>
      </c>
    </row>
    <row r="13" spans="1:18" ht="45" customHeight="1" x14ac:dyDescent="0.25">
      <c r="A13" s="414">
        <v>2</v>
      </c>
      <c r="B13" s="589"/>
      <c r="C13" s="426" t="s">
        <v>12</v>
      </c>
      <c r="D13" s="420" t="s">
        <v>33</v>
      </c>
      <c r="E13" s="421">
        <v>2100</v>
      </c>
      <c r="F13" s="421">
        <v>2400</v>
      </c>
      <c r="G13" s="421">
        <v>3000</v>
      </c>
      <c r="H13" s="421">
        <v>2900</v>
      </c>
      <c r="I13" s="421">
        <v>3500</v>
      </c>
      <c r="J13" s="422" t="s">
        <v>38</v>
      </c>
      <c r="K13" s="422" t="s">
        <v>46</v>
      </c>
      <c r="L13" s="423">
        <v>63000000</v>
      </c>
      <c r="M13" s="423">
        <v>72000000</v>
      </c>
      <c r="N13" s="423">
        <v>90000000</v>
      </c>
      <c r="O13" s="423">
        <v>87000000</v>
      </c>
      <c r="P13" s="423">
        <v>105000000</v>
      </c>
      <c r="Q13" s="420" t="s">
        <v>52</v>
      </c>
    </row>
    <row r="14" spans="1:18" ht="45" customHeight="1" x14ac:dyDescent="0.25">
      <c r="A14" s="414"/>
      <c r="B14" s="590"/>
      <c r="C14" s="420" t="s">
        <v>25</v>
      </c>
      <c r="D14" s="420" t="s">
        <v>34</v>
      </c>
      <c r="E14" s="421">
        <v>340</v>
      </c>
      <c r="F14" s="421">
        <v>340</v>
      </c>
      <c r="G14" s="421">
        <v>340</v>
      </c>
      <c r="H14" s="421">
        <v>340</v>
      </c>
      <c r="I14" s="421">
        <v>340</v>
      </c>
      <c r="J14" s="422" t="s">
        <v>38</v>
      </c>
      <c r="K14" s="422" t="s">
        <v>46</v>
      </c>
      <c r="L14" s="423">
        <v>5029500</v>
      </c>
      <c r="M14" s="423">
        <v>5029500</v>
      </c>
      <c r="N14" s="423">
        <v>5029500</v>
      </c>
      <c r="O14" s="423">
        <v>5029500</v>
      </c>
      <c r="P14" s="423">
        <v>5029500</v>
      </c>
      <c r="Q14" s="420" t="s">
        <v>70</v>
      </c>
    </row>
    <row r="15" spans="1:18" ht="46.5" customHeight="1" x14ac:dyDescent="0.25">
      <c r="A15" s="414">
        <v>3</v>
      </c>
      <c r="B15" s="584" t="s">
        <v>9</v>
      </c>
      <c r="C15" s="420" t="s">
        <v>13</v>
      </c>
      <c r="D15" s="420" t="s">
        <v>42</v>
      </c>
      <c r="E15" s="421">
        <v>350</v>
      </c>
      <c r="F15" s="421">
        <v>350</v>
      </c>
      <c r="G15" s="421">
        <v>350</v>
      </c>
      <c r="H15" s="421">
        <v>350</v>
      </c>
      <c r="I15" s="421">
        <v>350</v>
      </c>
      <c r="J15" s="422" t="s">
        <v>38</v>
      </c>
      <c r="K15" s="422" t="s">
        <v>30</v>
      </c>
      <c r="L15" s="423">
        <v>12600000</v>
      </c>
      <c r="M15" s="423">
        <v>12600000</v>
      </c>
      <c r="N15" s="423">
        <v>12600000</v>
      </c>
      <c r="O15" s="423">
        <v>12600000</v>
      </c>
      <c r="P15" s="423">
        <v>12600000</v>
      </c>
      <c r="Q15" s="420" t="s">
        <v>71</v>
      </c>
    </row>
    <row r="16" spans="1:18" ht="30" x14ac:dyDescent="0.25">
      <c r="A16" s="414"/>
      <c r="B16" s="584"/>
      <c r="C16" s="420" t="s">
        <v>14</v>
      </c>
      <c r="D16" s="420" t="s">
        <v>55</v>
      </c>
      <c r="E16" s="421">
        <v>3200</v>
      </c>
      <c r="F16" s="421">
        <v>3600</v>
      </c>
      <c r="G16" s="421">
        <v>4000</v>
      </c>
      <c r="H16" s="421">
        <v>2500</v>
      </c>
      <c r="I16" s="421">
        <v>4500</v>
      </c>
      <c r="J16" s="422" t="s">
        <v>38</v>
      </c>
      <c r="K16" s="422" t="s">
        <v>30</v>
      </c>
      <c r="L16" s="423">
        <v>9600000</v>
      </c>
      <c r="M16" s="423">
        <v>10800000</v>
      </c>
      <c r="N16" s="423">
        <v>12000000</v>
      </c>
      <c r="O16" s="423">
        <v>7500000</v>
      </c>
      <c r="P16" s="423">
        <v>13500000</v>
      </c>
      <c r="Q16" s="420" t="s">
        <v>72</v>
      </c>
    </row>
    <row r="17" spans="1:17" ht="30" x14ac:dyDescent="0.25">
      <c r="A17" s="414"/>
      <c r="B17" s="584"/>
      <c r="C17" s="420" t="s">
        <v>15</v>
      </c>
      <c r="D17" s="420" t="s">
        <v>56</v>
      </c>
      <c r="E17" s="421">
        <v>200000</v>
      </c>
      <c r="F17" s="421">
        <v>260000</v>
      </c>
      <c r="G17" s="421">
        <v>500000</v>
      </c>
      <c r="H17" s="421">
        <v>600000</v>
      </c>
      <c r="I17" s="421">
        <v>300000</v>
      </c>
      <c r="J17" s="422" t="s">
        <v>38</v>
      </c>
      <c r="K17" s="422" t="s">
        <v>30</v>
      </c>
      <c r="L17" s="423">
        <v>4154400</v>
      </c>
      <c r="M17" s="423">
        <v>4154400</v>
      </c>
      <c r="N17" s="423">
        <v>4152400</v>
      </c>
      <c r="O17" s="423">
        <v>4152400</v>
      </c>
      <c r="P17" s="423">
        <v>4152400</v>
      </c>
      <c r="Q17" s="420" t="s">
        <v>73</v>
      </c>
    </row>
    <row r="18" spans="1:17" ht="45" x14ac:dyDescent="0.25">
      <c r="A18" s="414"/>
      <c r="B18" s="584"/>
      <c r="C18" s="420" t="s">
        <v>16</v>
      </c>
      <c r="D18" s="420" t="s">
        <v>26</v>
      </c>
      <c r="E18" s="427" t="s">
        <v>35</v>
      </c>
      <c r="F18" s="427" t="s">
        <v>35</v>
      </c>
      <c r="G18" s="427" t="s">
        <v>35</v>
      </c>
      <c r="H18" s="427" t="s">
        <v>35</v>
      </c>
      <c r="I18" s="427" t="s">
        <v>35</v>
      </c>
      <c r="J18" s="422" t="s">
        <v>38</v>
      </c>
      <c r="K18" s="422" t="s">
        <v>30</v>
      </c>
      <c r="L18" s="427">
        <v>7920000</v>
      </c>
      <c r="M18" s="427">
        <v>7920000</v>
      </c>
      <c r="N18" s="427">
        <v>7920000</v>
      </c>
      <c r="O18" s="427">
        <v>7920000</v>
      </c>
      <c r="P18" s="427">
        <v>7920000</v>
      </c>
      <c r="Q18" s="427" t="s">
        <v>74</v>
      </c>
    </row>
    <row r="19" spans="1:17" ht="107.25" customHeight="1" x14ac:dyDescent="0.25">
      <c r="A19" s="414">
        <v>4</v>
      </c>
      <c r="B19" s="578" t="s">
        <v>87</v>
      </c>
      <c r="C19" s="587" t="s">
        <v>64</v>
      </c>
      <c r="D19" s="428" t="s">
        <v>27</v>
      </c>
      <c r="E19" s="421">
        <v>4</v>
      </c>
      <c r="F19" s="421">
        <v>4</v>
      </c>
      <c r="G19" s="421">
        <v>4</v>
      </c>
      <c r="H19" s="421">
        <v>4</v>
      </c>
      <c r="I19" s="421">
        <v>4</v>
      </c>
      <c r="J19" s="422" t="s">
        <v>38</v>
      </c>
      <c r="K19" s="422" t="s">
        <v>46</v>
      </c>
      <c r="L19" s="423">
        <v>7000000</v>
      </c>
      <c r="M19" s="423">
        <v>7000000</v>
      </c>
      <c r="N19" s="423">
        <v>7000000</v>
      </c>
      <c r="O19" s="423">
        <v>7000000</v>
      </c>
      <c r="P19" s="423">
        <v>7000000</v>
      </c>
      <c r="Q19" s="420" t="s">
        <v>75</v>
      </c>
    </row>
    <row r="20" spans="1:17" ht="107.25" customHeight="1" x14ac:dyDescent="0.25">
      <c r="A20" s="414"/>
      <c r="B20" s="579"/>
      <c r="C20" s="594"/>
      <c r="D20" s="420" t="s">
        <v>28</v>
      </c>
      <c r="E20" s="421">
        <v>2900</v>
      </c>
      <c r="F20" s="421">
        <v>3100</v>
      </c>
      <c r="G20" s="421">
        <v>3800</v>
      </c>
      <c r="H20" s="421">
        <v>2100</v>
      </c>
      <c r="I20" s="421">
        <v>4600</v>
      </c>
      <c r="J20" s="422" t="s">
        <v>38</v>
      </c>
      <c r="K20" s="422" t="s">
        <v>30</v>
      </c>
      <c r="L20" s="423">
        <v>11600000</v>
      </c>
      <c r="M20" s="423">
        <v>12400000</v>
      </c>
      <c r="N20" s="423">
        <v>15200000</v>
      </c>
      <c r="O20" s="423">
        <v>8400000</v>
      </c>
      <c r="P20" s="423">
        <v>18400000</v>
      </c>
      <c r="Q20" s="420" t="s">
        <v>39</v>
      </c>
    </row>
    <row r="21" spans="1:17" ht="48.75" customHeight="1" x14ac:dyDescent="0.25">
      <c r="A21" s="414"/>
      <c r="B21" s="579"/>
      <c r="C21" s="420" t="s">
        <v>17</v>
      </c>
      <c r="D21" s="420" t="s">
        <v>53</v>
      </c>
      <c r="E21" s="421">
        <v>680</v>
      </c>
      <c r="F21" s="421"/>
      <c r="G21" s="421"/>
      <c r="H21" s="421"/>
      <c r="I21" s="421"/>
      <c r="J21" s="422" t="s">
        <v>38</v>
      </c>
      <c r="K21" s="422" t="s">
        <v>30</v>
      </c>
      <c r="L21" s="423">
        <v>34000000</v>
      </c>
      <c r="M21" s="423">
        <v>0</v>
      </c>
      <c r="N21" s="423">
        <v>0</v>
      </c>
      <c r="O21" s="423">
        <v>0</v>
      </c>
      <c r="P21" s="423">
        <v>0</v>
      </c>
      <c r="Q21" s="420" t="s">
        <v>54</v>
      </c>
    </row>
    <row r="22" spans="1:17" ht="30" x14ac:dyDescent="0.25">
      <c r="A22" s="414"/>
      <c r="B22" s="579"/>
      <c r="C22" s="420" t="s">
        <v>78</v>
      </c>
      <c r="D22" s="420" t="s">
        <v>76</v>
      </c>
      <c r="E22" s="421">
        <v>4</v>
      </c>
      <c r="F22" s="421">
        <v>4</v>
      </c>
      <c r="G22" s="421">
        <v>4</v>
      </c>
      <c r="H22" s="421">
        <v>4</v>
      </c>
      <c r="I22" s="421">
        <v>4</v>
      </c>
      <c r="J22" s="422" t="s">
        <v>38</v>
      </c>
      <c r="K22" s="422" t="s">
        <v>30</v>
      </c>
      <c r="L22" s="423">
        <v>13004000</v>
      </c>
      <c r="M22" s="423">
        <v>13004000</v>
      </c>
      <c r="N22" s="423">
        <v>13004000</v>
      </c>
      <c r="O22" s="423">
        <v>13004000</v>
      </c>
      <c r="P22" s="423">
        <v>13004000</v>
      </c>
      <c r="Q22" s="420" t="s">
        <v>77</v>
      </c>
    </row>
    <row r="23" spans="1:17" ht="30" x14ac:dyDescent="0.25">
      <c r="A23" s="414"/>
      <c r="B23" s="579"/>
      <c r="C23" s="587" t="s">
        <v>18</v>
      </c>
      <c r="D23" s="420" t="s">
        <v>36</v>
      </c>
      <c r="E23" s="421">
        <v>680</v>
      </c>
      <c r="F23" s="421">
        <v>680</v>
      </c>
      <c r="G23" s="421">
        <v>680</v>
      </c>
      <c r="H23" s="421">
        <v>680</v>
      </c>
      <c r="I23" s="421">
        <v>680</v>
      </c>
      <c r="J23" s="422" t="s">
        <v>38</v>
      </c>
      <c r="K23" s="422" t="s">
        <v>30</v>
      </c>
      <c r="L23" s="423">
        <v>10200000</v>
      </c>
      <c r="M23" s="423">
        <v>10200000</v>
      </c>
      <c r="N23" s="423">
        <v>10200000</v>
      </c>
      <c r="O23" s="423">
        <v>10200000</v>
      </c>
      <c r="P23" s="423">
        <v>10200000</v>
      </c>
      <c r="Q23" s="420" t="s">
        <v>79</v>
      </c>
    </row>
    <row r="24" spans="1:17" ht="30" x14ac:dyDescent="0.25">
      <c r="A24" s="414"/>
      <c r="B24" s="580"/>
      <c r="C24" s="598"/>
      <c r="D24" s="420" t="s">
        <v>62</v>
      </c>
      <c r="E24" s="421">
        <v>100</v>
      </c>
      <c r="F24" s="421">
        <v>120</v>
      </c>
      <c r="G24" s="421">
        <v>150</v>
      </c>
      <c r="H24" s="421">
        <v>80</v>
      </c>
      <c r="I24" s="421">
        <v>180</v>
      </c>
      <c r="J24" s="422" t="s">
        <v>38</v>
      </c>
      <c r="K24" s="422" t="s">
        <v>30</v>
      </c>
      <c r="L24" s="423">
        <v>3000000</v>
      </c>
      <c r="M24" s="423">
        <v>3600000</v>
      </c>
      <c r="N24" s="423">
        <v>4500000</v>
      </c>
      <c r="O24" s="423">
        <v>2400000</v>
      </c>
      <c r="P24" s="423">
        <v>5400000</v>
      </c>
      <c r="Q24" s="420" t="s">
        <v>80</v>
      </c>
    </row>
    <row r="25" spans="1:17" ht="61.5" customHeight="1" x14ac:dyDescent="0.25">
      <c r="A25" s="414">
        <v>5</v>
      </c>
      <c r="B25" s="578" t="s">
        <v>86</v>
      </c>
      <c r="C25" s="594"/>
      <c r="D25" s="420" t="s">
        <v>63</v>
      </c>
      <c r="E25" s="421">
        <v>100</v>
      </c>
      <c r="F25" s="421">
        <v>120</v>
      </c>
      <c r="G25" s="421">
        <v>150</v>
      </c>
      <c r="H25" s="421">
        <v>80</v>
      </c>
      <c r="I25" s="421">
        <v>180</v>
      </c>
      <c r="J25" s="422" t="s">
        <v>38</v>
      </c>
      <c r="K25" s="422" t="s">
        <v>30</v>
      </c>
      <c r="L25" s="423">
        <v>1200000</v>
      </c>
      <c r="M25" s="423">
        <v>1500000</v>
      </c>
      <c r="N25" s="423">
        <v>80000</v>
      </c>
      <c r="O25" s="423">
        <v>1800000</v>
      </c>
      <c r="P25" s="423">
        <v>1000000</v>
      </c>
      <c r="Q25" s="420" t="s">
        <v>40</v>
      </c>
    </row>
    <row r="26" spans="1:17" ht="59.25" customHeight="1" x14ac:dyDescent="0.25">
      <c r="A26" s="414"/>
      <c r="B26" s="579"/>
      <c r="C26" s="420" t="s">
        <v>20</v>
      </c>
      <c r="D26" s="420" t="s">
        <v>81</v>
      </c>
      <c r="E26" s="421">
        <v>4</v>
      </c>
      <c r="F26" s="421">
        <v>4</v>
      </c>
      <c r="G26" s="421">
        <v>4</v>
      </c>
      <c r="H26" s="421">
        <v>4</v>
      </c>
      <c r="I26" s="421">
        <v>4</v>
      </c>
      <c r="J26" s="422" t="s">
        <v>38</v>
      </c>
      <c r="K26" s="422" t="s">
        <v>30</v>
      </c>
      <c r="L26" s="423">
        <v>2400000</v>
      </c>
      <c r="M26" s="423">
        <v>2400000</v>
      </c>
      <c r="N26" s="423">
        <v>2400000</v>
      </c>
      <c r="O26" s="423">
        <v>2400000</v>
      </c>
      <c r="P26" s="423">
        <v>2400000</v>
      </c>
      <c r="Q26" s="420" t="s">
        <v>82</v>
      </c>
    </row>
    <row r="27" spans="1:17" ht="58.5" customHeight="1" x14ac:dyDescent="0.25">
      <c r="A27" s="414"/>
      <c r="B27" s="579"/>
      <c r="C27" s="420" t="s">
        <v>21</v>
      </c>
      <c r="D27" s="420" t="s">
        <v>83</v>
      </c>
      <c r="E27" s="421">
        <v>2</v>
      </c>
      <c r="F27" s="421">
        <v>2</v>
      </c>
      <c r="G27" s="421">
        <v>2</v>
      </c>
      <c r="H27" s="421">
        <v>2</v>
      </c>
      <c r="I27" s="421">
        <v>2</v>
      </c>
      <c r="J27" s="422" t="s">
        <v>38</v>
      </c>
      <c r="K27" s="422" t="s">
        <v>30</v>
      </c>
      <c r="L27" s="423">
        <v>10200000</v>
      </c>
      <c r="M27" s="423">
        <v>10200000</v>
      </c>
      <c r="N27" s="423">
        <v>10200000</v>
      </c>
      <c r="O27" s="423">
        <v>10200000</v>
      </c>
      <c r="P27" s="423">
        <v>10200000</v>
      </c>
      <c r="Q27" s="420" t="s">
        <v>84</v>
      </c>
    </row>
    <row r="28" spans="1:17" ht="55.5" customHeight="1" x14ac:dyDescent="0.25">
      <c r="A28" s="414"/>
      <c r="B28" s="579"/>
      <c r="C28" s="587" t="s">
        <v>19</v>
      </c>
      <c r="D28" s="420" t="s">
        <v>37</v>
      </c>
      <c r="E28" s="421">
        <v>12</v>
      </c>
      <c r="F28" s="421">
        <v>12</v>
      </c>
      <c r="G28" s="421">
        <v>12</v>
      </c>
      <c r="H28" s="421">
        <v>12</v>
      </c>
      <c r="I28" s="421">
        <v>12</v>
      </c>
      <c r="J28" s="422" t="s">
        <v>38</v>
      </c>
      <c r="K28" s="422" t="s">
        <v>30</v>
      </c>
      <c r="L28" s="423">
        <v>1020000</v>
      </c>
      <c r="M28" s="423">
        <v>1020000</v>
      </c>
      <c r="N28" s="423">
        <v>1020000</v>
      </c>
      <c r="O28" s="423">
        <v>1020000</v>
      </c>
      <c r="P28" s="423">
        <v>1020000</v>
      </c>
      <c r="Q28" s="420" t="s">
        <v>58</v>
      </c>
    </row>
    <row r="29" spans="1:17" ht="45" x14ac:dyDescent="0.25">
      <c r="A29" s="59"/>
      <c r="B29" s="580"/>
      <c r="C29" s="594"/>
      <c r="D29" s="421">
        <v>350</v>
      </c>
      <c r="E29" s="421">
        <v>350</v>
      </c>
      <c r="F29" s="421">
        <v>350</v>
      </c>
      <c r="G29" s="421">
        <v>350</v>
      </c>
      <c r="H29" s="421">
        <v>350</v>
      </c>
      <c r="I29" s="422" t="s">
        <v>38</v>
      </c>
      <c r="J29" s="422" t="s">
        <v>46</v>
      </c>
      <c r="K29" s="423" t="s">
        <v>46</v>
      </c>
      <c r="L29" s="423">
        <v>12600000</v>
      </c>
      <c r="M29" s="423">
        <v>12600000</v>
      </c>
      <c r="N29" s="423">
        <v>12600000</v>
      </c>
      <c r="O29" s="423">
        <v>12600000</v>
      </c>
      <c r="P29" s="429">
        <v>12600000</v>
      </c>
      <c r="Q29" s="420" t="s">
        <v>85</v>
      </c>
    </row>
    <row r="30" spans="1:17" ht="18.75" x14ac:dyDescent="0.25">
      <c r="A30" s="9"/>
      <c r="B30" s="430" t="s">
        <v>10</v>
      </c>
      <c r="C30" s="430"/>
      <c r="D30" s="113"/>
      <c r="E30" s="421"/>
      <c r="F30" s="421"/>
      <c r="G30" s="421"/>
      <c r="H30" s="421"/>
      <c r="I30" s="421"/>
      <c r="J30" s="423"/>
      <c r="K30" s="423"/>
      <c r="L30" s="423"/>
      <c r="M30" s="423"/>
      <c r="N30" s="423"/>
      <c r="O30" s="423"/>
      <c r="P30" s="423"/>
      <c r="Q30" s="112"/>
    </row>
    <row r="31" spans="1:17" ht="18.75" x14ac:dyDescent="0.25">
      <c r="A31" s="9"/>
      <c r="B31" s="112"/>
      <c r="C31" s="112"/>
      <c r="D31" s="430"/>
      <c r="E31" s="431"/>
      <c r="F31" s="431"/>
      <c r="G31" s="431"/>
      <c r="H31" s="431"/>
      <c r="I31" s="431"/>
      <c r="J31" s="432"/>
      <c r="K31" s="432"/>
      <c r="L31" s="432">
        <v>1037382900</v>
      </c>
      <c r="M31" s="432">
        <f>SUM(M4:M30)</f>
        <v>1646890020</v>
      </c>
      <c r="N31" s="432">
        <f>SUM(N4:N30)</f>
        <v>1677568804</v>
      </c>
      <c r="O31" s="432">
        <f>SUM(O4:O30)</f>
        <v>1715657060</v>
      </c>
      <c r="P31" s="432">
        <f>SUM(P4:P30)</f>
        <v>1159461828</v>
      </c>
      <c r="Q31" s="112"/>
    </row>
  </sheetData>
  <mergeCells count="20">
    <mergeCell ref="Q2:Q3"/>
    <mergeCell ref="C28:C29"/>
    <mergeCell ref="B25:B29"/>
    <mergeCell ref="B19:B24"/>
    <mergeCell ref="L2:P2"/>
    <mergeCell ref="C19:C20"/>
    <mergeCell ref="C23:C25"/>
    <mergeCell ref="C1:L1"/>
    <mergeCell ref="B15:B18"/>
    <mergeCell ref="E2:I2"/>
    <mergeCell ref="J2:K2"/>
    <mergeCell ref="C4:C5"/>
    <mergeCell ref="C6:C7"/>
    <mergeCell ref="B11:B14"/>
    <mergeCell ref="C8:C11"/>
    <mergeCell ref="A4:A8"/>
    <mergeCell ref="B4:B8"/>
    <mergeCell ref="B2:B3"/>
    <mergeCell ref="C2:C3"/>
    <mergeCell ref="D2:D3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72"/>
  <sheetViews>
    <sheetView workbookViewId="0">
      <pane ySplit="6" topLeftCell="A7" activePane="bottomLeft" state="frozen"/>
      <selection activeCell="H8" sqref="H8"/>
      <selection pane="bottomLeft" activeCell="M66" sqref="M66:Q66"/>
    </sheetView>
  </sheetViews>
  <sheetFormatPr defaultColWidth="8.85546875" defaultRowHeight="15" x14ac:dyDescent="0.25"/>
  <cols>
    <col min="1" max="1" width="8.42578125" style="68" customWidth="1"/>
    <col min="2" max="2" width="7.85546875" style="68" customWidth="1"/>
    <col min="3" max="3" width="44.140625" style="68" customWidth="1"/>
    <col min="4" max="4" width="21.85546875" style="68" customWidth="1"/>
    <col min="5" max="5" width="8.85546875" style="68"/>
    <col min="6" max="7" width="13.85546875" style="68" customWidth="1"/>
    <col min="8" max="11" width="11.140625" style="68" bestFit="1" customWidth="1"/>
    <col min="12" max="12" width="16.85546875" style="68" customWidth="1"/>
    <col min="13" max="13" width="20.140625" style="68" customWidth="1"/>
    <col min="14" max="14" width="18.42578125" style="68" customWidth="1"/>
    <col min="15" max="15" width="21.85546875" style="68" customWidth="1"/>
    <col min="16" max="16" width="19" style="68" customWidth="1"/>
    <col min="17" max="17" width="20" style="68" customWidth="1"/>
    <col min="18" max="16384" width="8.85546875" style="68"/>
  </cols>
  <sheetData>
    <row r="1" spans="1:17" ht="27" customHeight="1" thickBot="1" x14ac:dyDescent="0.35">
      <c r="A1" s="488"/>
      <c r="B1" s="602" t="s">
        <v>477</v>
      </c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3"/>
    </row>
    <row r="2" spans="1:17" ht="24.95" customHeight="1" x14ac:dyDescent="0.25">
      <c r="A2" s="439" t="s">
        <v>230</v>
      </c>
      <c r="B2" s="440"/>
      <c r="C2" s="441" t="s">
        <v>231</v>
      </c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87"/>
    </row>
    <row r="3" spans="1:17" s="69" customFormat="1" ht="34.5" customHeight="1" x14ac:dyDescent="0.25">
      <c r="A3" s="607" t="s">
        <v>467</v>
      </c>
      <c r="B3" s="608"/>
      <c r="C3" s="609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s="69" customFormat="1" ht="65.099999999999994" customHeight="1" x14ac:dyDescent="0.25">
      <c r="A4" s="433"/>
      <c r="B4" s="610" t="s">
        <v>468</v>
      </c>
      <c r="C4" s="611"/>
      <c r="D4" s="472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</row>
    <row r="5" spans="1:17" s="69" customFormat="1" x14ac:dyDescent="0.25">
      <c r="A5" s="433"/>
      <c r="B5" s="433"/>
      <c r="C5" s="433" t="s">
        <v>232</v>
      </c>
      <c r="D5" s="434"/>
      <c r="E5" s="435"/>
      <c r="F5" s="435"/>
      <c r="G5" s="435"/>
      <c r="H5" s="612" t="s">
        <v>233</v>
      </c>
      <c r="I5" s="612"/>
      <c r="J5" s="612"/>
      <c r="K5" s="612"/>
      <c r="L5" s="612"/>
      <c r="M5" s="612" t="s">
        <v>234</v>
      </c>
      <c r="N5" s="612"/>
      <c r="O5" s="612"/>
      <c r="P5" s="612"/>
      <c r="Q5" s="612"/>
    </row>
    <row r="6" spans="1:17" s="69" customFormat="1" x14ac:dyDescent="0.25">
      <c r="A6" s="72"/>
      <c r="B6" s="72"/>
      <c r="C6" s="72" t="s">
        <v>235</v>
      </c>
      <c r="D6" s="72" t="s">
        <v>91</v>
      </c>
      <c r="E6" s="72" t="s">
        <v>236</v>
      </c>
      <c r="F6" s="72" t="s">
        <v>237</v>
      </c>
      <c r="G6" s="72" t="s">
        <v>93</v>
      </c>
      <c r="H6" s="72">
        <v>2017</v>
      </c>
      <c r="I6" s="72">
        <v>2018</v>
      </c>
      <c r="J6" s="72">
        <v>2019</v>
      </c>
      <c r="K6" s="72">
        <v>2020</v>
      </c>
      <c r="L6" s="72">
        <v>2021</v>
      </c>
      <c r="M6" s="73">
        <f>H6</f>
        <v>2017</v>
      </c>
      <c r="N6" s="73">
        <f t="shared" ref="N6:Q6" si="0">I6</f>
        <v>2018</v>
      </c>
      <c r="O6" s="73">
        <f t="shared" si="0"/>
        <v>2019</v>
      </c>
      <c r="P6" s="73">
        <f t="shared" si="0"/>
        <v>2020</v>
      </c>
      <c r="Q6" s="73">
        <f t="shared" si="0"/>
        <v>2021</v>
      </c>
    </row>
    <row r="7" spans="1:17" s="69" customFormat="1" ht="24" customHeight="1" x14ac:dyDescent="0.25">
      <c r="A7" s="433">
        <v>1</v>
      </c>
      <c r="B7" s="604"/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6"/>
    </row>
    <row r="8" spans="1:17" s="69" customFormat="1" x14ac:dyDescent="0.25">
      <c r="A8" s="71"/>
      <c r="B8" s="71">
        <v>1.1000000000000001</v>
      </c>
      <c r="C8" s="599" t="s">
        <v>469</v>
      </c>
      <c r="D8" s="600"/>
      <c r="E8" s="600"/>
      <c r="F8" s="600"/>
      <c r="G8" s="600"/>
      <c r="H8" s="600"/>
      <c r="I8" s="600"/>
      <c r="J8" s="600"/>
      <c r="K8" s="600"/>
      <c r="L8" s="600"/>
      <c r="M8" s="600"/>
      <c r="N8" s="600"/>
      <c r="O8" s="600"/>
      <c r="P8" s="600"/>
      <c r="Q8" s="601"/>
    </row>
    <row r="9" spans="1:17" x14ac:dyDescent="0.25">
      <c r="A9" s="74"/>
      <c r="B9" s="74" t="s">
        <v>238</v>
      </c>
      <c r="C9" s="75" t="s">
        <v>239</v>
      </c>
      <c r="D9" s="74"/>
      <c r="E9" s="74"/>
      <c r="F9" s="74"/>
      <c r="G9" s="74"/>
      <c r="H9" s="74"/>
      <c r="I9" s="74"/>
      <c r="J9" s="74"/>
      <c r="K9" s="74"/>
      <c r="L9" s="74"/>
      <c r="M9" s="76">
        <f>$G9*H9</f>
        <v>0</v>
      </c>
      <c r="N9" s="76">
        <f t="shared" ref="N9:Q9" si="1">$G9*I9</f>
        <v>0</v>
      </c>
      <c r="O9" s="76">
        <f t="shared" si="1"/>
        <v>0</v>
      </c>
      <c r="P9" s="76">
        <f t="shared" si="1"/>
        <v>0</v>
      </c>
      <c r="Q9" s="76">
        <f t="shared" si="1"/>
        <v>0</v>
      </c>
    </row>
    <row r="10" spans="1:17" x14ac:dyDescent="0.25">
      <c r="A10" s="74"/>
      <c r="B10" s="74" t="s">
        <v>240</v>
      </c>
      <c r="C10" s="75" t="s">
        <v>241</v>
      </c>
      <c r="D10" s="77">
        <v>25000</v>
      </c>
      <c r="E10" s="77">
        <v>50000</v>
      </c>
      <c r="F10" s="74"/>
      <c r="G10" s="77">
        <v>1250000000</v>
      </c>
      <c r="H10" s="77"/>
      <c r="I10" s="77"/>
      <c r="J10" s="77"/>
      <c r="K10" s="77"/>
      <c r="L10" s="77"/>
      <c r="M10" s="78">
        <v>375000000</v>
      </c>
      <c r="N10" s="78">
        <v>312500000</v>
      </c>
      <c r="O10" s="78">
        <v>250000000</v>
      </c>
      <c r="P10" s="78">
        <v>187500000</v>
      </c>
      <c r="Q10" s="78">
        <v>125000000</v>
      </c>
    </row>
    <row r="11" spans="1:17" x14ac:dyDescent="0.25">
      <c r="A11" s="74"/>
      <c r="B11" s="74" t="s">
        <v>242</v>
      </c>
      <c r="C11" s="75" t="s">
        <v>243</v>
      </c>
      <c r="D11" s="77">
        <v>4000</v>
      </c>
      <c r="E11" s="77">
        <v>450000</v>
      </c>
      <c r="F11" s="74"/>
      <c r="G11" s="77">
        <v>1800000000</v>
      </c>
      <c r="H11" s="74"/>
      <c r="I11" s="74"/>
      <c r="J11" s="74"/>
      <c r="K11" s="74"/>
      <c r="L11" s="74"/>
      <c r="M11" s="78">
        <v>540000000</v>
      </c>
      <c r="N11" s="78">
        <v>450000000</v>
      </c>
      <c r="O11" s="78">
        <v>360000000</v>
      </c>
      <c r="P11" s="78">
        <v>270000000</v>
      </c>
      <c r="Q11" s="78">
        <v>180000000</v>
      </c>
    </row>
    <row r="12" spans="1:17" ht="30" x14ac:dyDescent="0.25">
      <c r="A12" s="74"/>
      <c r="B12" s="74" t="s">
        <v>244</v>
      </c>
      <c r="C12" s="75" t="s">
        <v>245</v>
      </c>
      <c r="D12" s="77">
        <v>6000</v>
      </c>
      <c r="E12" s="77">
        <v>2200000</v>
      </c>
      <c r="F12" s="74"/>
      <c r="G12" s="77">
        <v>13200000000</v>
      </c>
      <c r="H12" s="74"/>
      <c r="I12" s="74"/>
      <c r="J12" s="74"/>
      <c r="K12" s="74"/>
      <c r="L12" s="74"/>
      <c r="M12" s="78">
        <v>3960000000</v>
      </c>
      <c r="N12" s="78">
        <v>3300000000</v>
      </c>
      <c r="O12" s="78">
        <v>2640000000</v>
      </c>
      <c r="P12" s="78">
        <v>1980000000</v>
      </c>
      <c r="Q12" s="78">
        <v>1320000000</v>
      </c>
    </row>
    <row r="13" spans="1:17" x14ac:dyDescent="0.25">
      <c r="A13" s="74"/>
      <c r="B13" s="74" t="s">
        <v>246</v>
      </c>
      <c r="C13" s="75" t="s">
        <v>247</v>
      </c>
      <c r="D13" s="77">
        <v>3500</v>
      </c>
      <c r="E13" s="77">
        <v>100000</v>
      </c>
      <c r="F13" s="74"/>
      <c r="G13" s="77">
        <v>350000000</v>
      </c>
      <c r="H13" s="74"/>
      <c r="I13" s="74"/>
      <c r="J13" s="74"/>
      <c r="K13" s="74"/>
      <c r="L13" s="74"/>
      <c r="M13" s="78">
        <v>105000000</v>
      </c>
      <c r="N13" s="78">
        <v>87500000</v>
      </c>
      <c r="O13" s="78">
        <v>70000000</v>
      </c>
      <c r="P13" s="78">
        <v>52500000</v>
      </c>
      <c r="Q13" s="78">
        <v>35000000</v>
      </c>
    </row>
    <row r="14" spans="1:17" ht="30" x14ac:dyDescent="0.25">
      <c r="A14" s="74"/>
      <c r="B14" s="74" t="s">
        <v>248</v>
      </c>
      <c r="C14" s="75" t="s">
        <v>249</v>
      </c>
      <c r="D14" s="74">
        <v>150</v>
      </c>
      <c r="E14" s="77">
        <v>1500000</v>
      </c>
      <c r="F14" s="74"/>
      <c r="G14" s="77">
        <v>225600000</v>
      </c>
      <c r="H14" s="74"/>
      <c r="I14" s="74"/>
      <c r="J14" s="74"/>
      <c r="K14" s="74"/>
      <c r="L14" s="74"/>
      <c r="M14" s="78">
        <v>67500000</v>
      </c>
      <c r="N14" s="78">
        <v>56250000</v>
      </c>
      <c r="O14" s="78">
        <v>45000000</v>
      </c>
      <c r="P14" s="78">
        <v>33750000</v>
      </c>
      <c r="Q14" s="78">
        <v>22500000</v>
      </c>
    </row>
    <row r="15" spans="1:17" x14ac:dyDescent="0.25">
      <c r="A15" s="74"/>
      <c r="B15" s="74" t="s">
        <v>250</v>
      </c>
      <c r="C15" s="75" t="s">
        <v>251</v>
      </c>
      <c r="D15" s="77">
        <v>4200</v>
      </c>
      <c r="E15" s="77">
        <v>500000</v>
      </c>
      <c r="F15" s="74"/>
      <c r="G15" s="77">
        <v>2100000000</v>
      </c>
      <c r="H15" s="74"/>
      <c r="I15" s="74"/>
      <c r="J15" s="74"/>
      <c r="K15" s="74"/>
      <c r="L15" s="74"/>
      <c r="M15" s="78">
        <v>630000000</v>
      </c>
      <c r="N15" s="78">
        <v>525000000</v>
      </c>
      <c r="O15" s="78">
        <v>420000000</v>
      </c>
      <c r="P15" s="78">
        <v>315000000</v>
      </c>
      <c r="Q15" s="78">
        <v>210000000</v>
      </c>
    </row>
    <row r="16" spans="1:17" ht="30" x14ac:dyDescent="0.25">
      <c r="A16" s="74"/>
      <c r="B16" s="74" t="s">
        <v>252</v>
      </c>
      <c r="C16" s="75" t="s">
        <v>253</v>
      </c>
      <c r="D16" s="77">
        <v>9500000</v>
      </c>
      <c r="E16" s="74">
        <v>100</v>
      </c>
      <c r="F16" s="74" t="s">
        <v>254</v>
      </c>
      <c r="G16" s="77">
        <v>950000000</v>
      </c>
      <c r="H16" s="74"/>
      <c r="I16" s="74"/>
      <c r="J16" s="74"/>
      <c r="K16" s="74"/>
      <c r="L16" s="74"/>
      <c r="M16" s="78">
        <v>285000000</v>
      </c>
      <c r="N16" s="78">
        <v>237500000</v>
      </c>
      <c r="O16" s="78">
        <v>209500000</v>
      </c>
      <c r="P16" s="78">
        <v>142500000</v>
      </c>
      <c r="Q16" s="78">
        <v>109500000</v>
      </c>
    </row>
    <row r="17" spans="1:17" x14ac:dyDescent="0.25">
      <c r="A17" s="74"/>
      <c r="B17" s="74" t="s">
        <v>255</v>
      </c>
      <c r="C17" s="75" t="s">
        <v>256</v>
      </c>
      <c r="D17" s="77">
        <v>450000</v>
      </c>
      <c r="E17" s="74">
        <v>1500</v>
      </c>
      <c r="F17" s="74"/>
      <c r="G17" s="77">
        <v>675000000</v>
      </c>
      <c r="H17" s="74"/>
      <c r="I17" s="74"/>
      <c r="J17" s="74"/>
      <c r="K17" s="74"/>
      <c r="L17" s="74"/>
      <c r="M17" s="78">
        <v>202500000</v>
      </c>
      <c r="N17" s="78">
        <v>168750000</v>
      </c>
      <c r="O17" s="78">
        <v>138000000</v>
      </c>
      <c r="P17" s="78">
        <v>101250000</v>
      </c>
      <c r="Q17" s="78">
        <v>67500000</v>
      </c>
    </row>
    <row r="18" spans="1:17" x14ac:dyDescent="0.25">
      <c r="A18" s="74"/>
      <c r="B18" s="74" t="s">
        <v>257</v>
      </c>
      <c r="C18" s="75" t="s">
        <v>258</v>
      </c>
      <c r="D18" s="77">
        <v>850000</v>
      </c>
      <c r="E18" s="74">
        <v>1000</v>
      </c>
      <c r="F18" s="74"/>
      <c r="G18" s="77">
        <v>850000000</v>
      </c>
      <c r="H18" s="74"/>
      <c r="I18" s="74"/>
      <c r="J18" s="74"/>
      <c r="K18" s="74"/>
      <c r="L18" s="74"/>
      <c r="M18" s="78">
        <v>255000000</v>
      </c>
      <c r="N18" s="78">
        <v>212500000</v>
      </c>
      <c r="O18" s="78">
        <v>170000000</v>
      </c>
      <c r="P18" s="78">
        <v>127500000</v>
      </c>
      <c r="Q18" s="78">
        <v>85000000</v>
      </c>
    </row>
    <row r="19" spans="1:17" x14ac:dyDescent="0.25">
      <c r="A19" s="74"/>
      <c r="B19" s="74"/>
      <c r="C19" s="75" t="s">
        <v>259</v>
      </c>
      <c r="D19" s="77">
        <v>800000</v>
      </c>
      <c r="E19" s="74">
        <v>1200</v>
      </c>
      <c r="F19" s="74"/>
      <c r="G19" s="77">
        <v>960000000</v>
      </c>
      <c r="H19" s="74"/>
      <c r="I19" s="74"/>
      <c r="J19" s="74"/>
      <c r="K19" s="74"/>
      <c r="L19" s="74"/>
      <c r="M19" s="78">
        <v>288000000</v>
      </c>
      <c r="N19" s="78">
        <v>240000000</v>
      </c>
      <c r="O19" s="78">
        <v>192000000</v>
      </c>
      <c r="P19" s="78">
        <v>144000000</v>
      </c>
      <c r="Q19" s="78">
        <v>96000000</v>
      </c>
    </row>
    <row r="20" spans="1:17" s="69" customFormat="1" x14ac:dyDescent="0.25">
      <c r="A20" s="79"/>
      <c r="B20" s="79"/>
      <c r="C20" s="80"/>
      <c r="D20" s="79"/>
      <c r="E20" s="79"/>
      <c r="F20" s="79"/>
      <c r="G20" s="79">
        <f t="shared" ref="G20" si="2">D20*E20*F20</f>
        <v>0</v>
      </c>
      <c r="H20" s="79"/>
      <c r="I20" s="79"/>
      <c r="J20" s="79"/>
      <c r="K20" s="79"/>
      <c r="L20" s="79"/>
      <c r="M20" s="534">
        <f>SUM(M10:M19)</f>
        <v>6708000000</v>
      </c>
      <c r="N20" s="534">
        <f>SUM(N10:N19)</f>
        <v>5590000000</v>
      </c>
      <c r="O20" s="534">
        <f>SUM(O10:O19)</f>
        <v>4494500000</v>
      </c>
      <c r="P20" s="534">
        <f>SUM(P10:P19)</f>
        <v>3354000000</v>
      </c>
      <c r="Q20" s="534">
        <f>SUM(Q10:Q19)</f>
        <v>2250500000</v>
      </c>
    </row>
    <row r="21" spans="1:17" s="69" customFormat="1" ht="24.75" customHeight="1" x14ac:dyDescent="0.25">
      <c r="A21" s="71"/>
      <c r="B21" s="71">
        <v>1.2</v>
      </c>
      <c r="C21" s="599" t="s">
        <v>470</v>
      </c>
      <c r="D21" s="600"/>
      <c r="E21" s="600"/>
      <c r="F21" s="600"/>
      <c r="G21" s="600"/>
      <c r="H21" s="600"/>
      <c r="I21" s="600"/>
      <c r="J21" s="600"/>
      <c r="K21" s="600"/>
      <c r="L21" s="600"/>
      <c r="M21" s="600"/>
      <c r="N21" s="600"/>
      <c r="O21" s="600"/>
      <c r="P21" s="600"/>
      <c r="Q21" s="601"/>
    </row>
    <row r="22" spans="1:17" ht="30" x14ac:dyDescent="0.25">
      <c r="A22" s="74"/>
      <c r="B22" s="74" t="s">
        <v>260</v>
      </c>
      <c r="C22" s="75" t="s">
        <v>261</v>
      </c>
      <c r="D22" s="77">
        <v>258889</v>
      </c>
      <c r="E22" s="74">
        <v>90</v>
      </c>
      <c r="F22" s="74" t="s">
        <v>262</v>
      </c>
      <c r="G22" s="77">
        <v>23711000</v>
      </c>
      <c r="H22" s="74"/>
      <c r="I22" s="74"/>
      <c r="J22" s="74"/>
      <c r="K22" s="74"/>
      <c r="L22" s="74"/>
      <c r="M22" s="78">
        <v>6990000</v>
      </c>
      <c r="N22" s="78">
        <v>5965000</v>
      </c>
      <c r="O22" s="78">
        <v>4690000</v>
      </c>
      <c r="P22" s="78">
        <v>3671000</v>
      </c>
      <c r="Q22" s="78">
        <v>2395000</v>
      </c>
    </row>
    <row r="23" spans="1:17" ht="45" x14ac:dyDescent="0.25">
      <c r="A23" s="74"/>
      <c r="B23" s="74" t="s">
        <v>263</v>
      </c>
      <c r="C23" s="75" t="s">
        <v>264</v>
      </c>
      <c r="D23" s="77">
        <v>110000</v>
      </c>
      <c r="E23" s="74">
        <v>900</v>
      </c>
      <c r="F23" s="74" t="s">
        <v>265</v>
      </c>
      <c r="G23" s="77">
        <v>99000000</v>
      </c>
      <c r="H23" s="74"/>
      <c r="I23" s="74"/>
      <c r="J23" s="74"/>
      <c r="K23" s="74"/>
      <c r="L23" s="74"/>
      <c r="M23" s="78">
        <v>29700000</v>
      </c>
      <c r="N23" s="78">
        <v>25300000</v>
      </c>
      <c r="O23" s="78">
        <v>19800000</v>
      </c>
      <c r="P23" s="78">
        <v>15400000</v>
      </c>
      <c r="Q23" s="78">
        <v>9900000</v>
      </c>
    </row>
    <row r="24" spans="1:17" x14ac:dyDescent="0.2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6"/>
      <c r="N24" s="76"/>
      <c r="O24" s="76"/>
      <c r="P24" s="76"/>
      <c r="Q24" s="76"/>
    </row>
    <row r="25" spans="1:17" s="69" customFormat="1" x14ac:dyDescent="0.25">
      <c r="A25" s="79"/>
      <c r="B25" s="79"/>
      <c r="C25" s="79" t="s">
        <v>266</v>
      </c>
      <c r="D25" s="79"/>
      <c r="E25" s="79"/>
      <c r="F25" s="79"/>
      <c r="G25" s="79">
        <f t="shared" ref="G25" si="3">D25*E25*F25</f>
        <v>0</v>
      </c>
      <c r="H25" s="79"/>
      <c r="I25" s="79"/>
      <c r="J25" s="79"/>
      <c r="K25" s="79"/>
      <c r="L25" s="79"/>
      <c r="M25" s="534">
        <f>SUM(M22:M24)</f>
        <v>36690000</v>
      </c>
      <c r="N25" s="534">
        <f>SUM(N22:N24)</f>
        <v>31265000</v>
      </c>
      <c r="O25" s="534">
        <f>SUM(O22:O24)</f>
        <v>24490000</v>
      </c>
      <c r="P25" s="534">
        <f>SUM(P22:P24)</f>
        <v>19071000</v>
      </c>
      <c r="Q25" s="534">
        <f>SUM(Q22:Q24)</f>
        <v>12295000</v>
      </c>
    </row>
    <row r="26" spans="1:17" s="69" customFormat="1" x14ac:dyDescent="0.25">
      <c r="A26" s="71"/>
      <c r="B26" s="71">
        <v>1.3</v>
      </c>
      <c r="C26" s="599" t="s">
        <v>471</v>
      </c>
      <c r="D26" s="600"/>
      <c r="E26" s="600"/>
      <c r="F26" s="600"/>
      <c r="G26" s="600"/>
      <c r="H26" s="600"/>
      <c r="I26" s="600"/>
      <c r="J26" s="600"/>
      <c r="K26" s="600"/>
      <c r="L26" s="600"/>
      <c r="M26" s="600"/>
      <c r="N26" s="600"/>
      <c r="O26" s="600"/>
      <c r="P26" s="600"/>
      <c r="Q26" s="601"/>
    </row>
    <row r="27" spans="1:17" x14ac:dyDescent="0.25">
      <c r="A27" s="74"/>
      <c r="B27" s="74" t="s">
        <v>267</v>
      </c>
      <c r="C27" s="81" t="s">
        <v>268</v>
      </c>
      <c r="D27" s="74"/>
      <c r="E27" s="74"/>
      <c r="F27" s="74"/>
      <c r="G27" s="74">
        <f>D27*E27*F27</f>
        <v>0</v>
      </c>
      <c r="H27" s="74"/>
      <c r="I27" s="74"/>
      <c r="J27" s="74"/>
      <c r="K27" s="74"/>
      <c r="L27" s="74"/>
      <c r="M27" s="76">
        <f>$G27*H27</f>
        <v>0</v>
      </c>
      <c r="N27" s="76">
        <f>$G27*I27</f>
        <v>0</v>
      </c>
      <c r="O27" s="76">
        <f>$G27*J27</f>
        <v>0</v>
      </c>
      <c r="P27" s="76">
        <f>$G27*K27</f>
        <v>0</v>
      </c>
      <c r="Q27" s="76">
        <f>$G27*L27</f>
        <v>0</v>
      </c>
    </row>
    <row r="28" spans="1:17" x14ac:dyDescent="0.25">
      <c r="A28" s="74"/>
      <c r="B28" s="74" t="s">
        <v>269</v>
      </c>
      <c r="C28" s="75" t="s">
        <v>270</v>
      </c>
      <c r="D28" s="74" t="s">
        <v>271</v>
      </c>
      <c r="E28" s="77">
        <v>27625</v>
      </c>
      <c r="F28" s="74" t="s">
        <v>272</v>
      </c>
      <c r="G28" s="74" t="s">
        <v>273</v>
      </c>
      <c r="H28" s="74"/>
      <c r="I28" s="74"/>
      <c r="J28" s="74"/>
      <c r="K28" s="74"/>
      <c r="L28" s="74"/>
      <c r="M28" s="78">
        <v>142417500</v>
      </c>
      <c r="N28" s="78">
        <v>118681250</v>
      </c>
      <c r="O28" s="78">
        <v>94945000</v>
      </c>
      <c r="P28" s="78">
        <v>71208750</v>
      </c>
      <c r="Q28" s="78">
        <v>47472500</v>
      </c>
    </row>
    <row r="29" spans="1:17" x14ac:dyDescent="0.25">
      <c r="A29" s="74"/>
      <c r="B29" s="74" t="s">
        <v>274</v>
      </c>
      <c r="C29" s="75"/>
      <c r="D29" s="74"/>
      <c r="E29" s="74"/>
      <c r="F29" s="74"/>
      <c r="G29" s="74">
        <f t="shared" ref="G29:G31" si="4">D29*E29*F29</f>
        <v>0</v>
      </c>
      <c r="H29" s="74"/>
      <c r="I29" s="74"/>
      <c r="J29" s="74"/>
      <c r="K29" s="74"/>
      <c r="L29" s="74"/>
      <c r="M29" s="76">
        <f t="shared" ref="M29:Q31" si="5">$G29*H29</f>
        <v>0</v>
      </c>
      <c r="N29" s="76">
        <f t="shared" si="5"/>
        <v>0</v>
      </c>
      <c r="O29" s="76">
        <f t="shared" si="5"/>
        <v>0</v>
      </c>
      <c r="P29" s="76">
        <f t="shared" si="5"/>
        <v>0</v>
      </c>
      <c r="Q29" s="76">
        <f t="shared" si="5"/>
        <v>0</v>
      </c>
    </row>
    <row r="30" spans="1:17" x14ac:dyDescent="0.25">
      <c r="A30" s="74"/>
      <c r="B30" s="74" t="s">
        <v>275</v>
      </c>
      <c r="C30" s="75"/>
      <c r="D30" s="74"/>
      <c r="E30" s="74"/>
      <c r="F30" s="74"/>
      <c r="G30" s="74">
        <f t="shared" si="4"/>
        <v>0</v>
      </c>
      <c r="H30" s="74"/>
      <c r="I30" s="74"/>
      <c r="J30" s="74"/>
      <c r="K30" s="74"/>
      <c r="L30" s="74"/>
      <c r="M30" s="76">
        <f t="shared" si="5"/>
        <v>0</v>
      </c>
      <c r="N30" s="76">
        <f t="shared" si="5"/>
        <v>0</v>
      </c>
      <c r="O30" s="76">
        <f t="shared" si="5"/>
        <v>0</v>
      </c>
      <c r="P30" s="76">
        <f t="shared" si="5"/>
        <v>0</v>
      </c>
      <c r="Q30" s="76">
        <f t="shared" si="5"/>
        <v>0</v>
      </c>
    </row>
    <row r="31" spans="1:17" x14ac:dyDescent="0.25">
      <c r="A31" s="74"/>
      <c r="B31" s="74" t="s">
        <v>276</v>
      </c>
      <c r="C31" s="75" t="s">
        <v>277</v>
      </c>
      <c r="D31" s="74"/>
      <c r="E31" s="74"/>
      <c r="F31" s="74"/>
      <c r="G31" s="74">
        <f t="shared" si="4"/>
        <v>0</v>
      </c>
      <c r="H31" s="74"/>
      <c r="I31" s="74"/>
      <c r="J31" s="74"/>
      <c r="K31" s="74"/>
      <c r="L31" s="74"/>
      <c r="M31" s="76">
        <f t="shared" si="5"/>
        <v>0</v>
      </c>
      <c r="N31" s="76">
        <f t="shared" si="5"/>
        <v>0</v>
      </c>
      <c r="O31" s="76">
        <f t="shared" si="5"/>
        <v>0</v>
      </c>
      <c r="P31" s="76">
        <f t="shared" si="5"/>
        <v>0</v>
      </c>
      <c r="Q31" s="76">
        <f t="shared" si="5"/>
        <v>0</v>
      </c>
    </row>
    <row r="32" spans="1:17" ht="30" x14ac:dyDescent="0.25">
      <c r="A32" s="74"/>
      <c r="B32" s="74" t="s">
        <v>278</v>
      </c>
      <c r="C32" s="75" t="s">
        <v>279</v>
      </c>
      <c r="D32" s="77">
        <v>3500000</v>
      </c>
      <c r="E32" s="74">
        <v>200</v>
      </c>
      <c r="F32" s="74" t="s">
        <v>280</v>
      </c>
      <c r="G32" s="77">
        <v>700000000</v>
      </c>
      <c r="H32" s="74"/>
      <c r="I32" s="74"/>
      <c r="J32" s="74"/>
      <c r="K32" s="74"/>
      <c r="L32" s="74"/>
      <c r="M32" s="78">
        <v>210000000</v>
      </c>
      <c r="N32" s="78">
        <v>175000000</v>
      </c>
      <c r="O32" s="78">
        <v>140000000</v>
      </c>
      <c r="P32" s="78">
        <v>105000000</v>
      </c>
      <c r="Q32" s="78">
        <v>70000000</v>
      </c>
    </row>
    <row r="33" spans="1:17" x14ac:dyDescent="0.2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6"/>
      <c r="N33" s="76"/>
      <c r="O33" s="76"/>
      <c r="P33" s="76"/>
      <c r="Q33" s="76"/>
    </row>
    <row r="34" spans="1:17" s="69" customFormat="1" x14ac:dyDescent="0.25">
      <c r="A34" s="79"/>
      <c r="B34" s="79"/>
      <c r="C34" s="79" t="s">
        <v>266</v>
      </c>
      <c r="D34" s="79"/>
      <c r="E34" s="79"/>
      <c r="F34" s="79"/>
      <c r="G34" s="79">
        <f t="shared" ref="G34" si="6">D34*E34*F34</f>
        <v>0</v>
      </c>
      <c r="H34" s="79"/>
      <c r="I34" s="79"/>
      <c r="J34" s="79"/>
      <c r="K34" s="79"/>
      <c r="L34" s="79"/>
      <c r="M34" s="79">
        <f>SUM(M27:M33)</f>
        <v>352417500</v>
      </c>
      <c r="N34" s="79">
        <f>SUM(N27:N33)</f>
        <v>293681250</v>
      </c>
      <c r="O34" s="79">
        <f>SUM(O27:O33)</f>
        <v>234945000</v>
      </c>
      <c r="P34" s="79">
        <f>SUM(P27:P33)</f>
        <v>176208750</v>
      </c>
      <c r="Q34" s="79">
        <f>SUM(Q27:Q33)</f>
        <v>117472500</v>
      </c>
    </row>
    <row r="35" spans="1:17" s="86" customFormat="1" ht="18.75" x14ac:dyDescent="0.3">
      <c r="A35" s="82"/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5"/>
      <c r="N35" s="85"/>
      <c r="O35" s="85"/>
      <c r="P35" s="85"/>
      <c r="Q35" s="85"/>
    </row>
    <row r="36" spans="1:17" s="69" customFormat="1" x14ac:dyDescent="0.25">
      <c r="A36" s="433">
        <v>2</v>
      </c>
      <c r="B36" s="604"/>
      <c r="C36" s="605"/>
      <c r="D36" s="605"/>
      <c r="E36" s="605"/>
      <c r="F36" s="605"/>
      <c r="G36" s="605"/>
      <c r="H36" s="605"/>
      <c r="I36" s="605"/>
      <c r="J36" s="605"/>
      <c r="K36" s="605"/>
      <c r="L36" s="605"/>
      <c r="M36" s="605"/>
      <c r="N36" s="605"/>
      <c r="O36" s="605"/>
      <c r="P36" s="605"/>
      <c r="Q36" s="606"/>
    </row>
    <row r="37" spans="1:17" s="69" customFormat="1" x14ac:dyDescent="0.25">
      <c r="A37" s="71"/>
      <c r="B37" s="71">
        <v>2.1</v>
      </c>
      <c r="C37" s="599" t="s">
        <v>472</v>
      </c>
      <c r="D37" s="600"/>
      <c r="E37" s="600"/>
      <c r="F37" s="600"/>
      <c r="G37" s="600"/>
      <c r="H37" s="600"/>
      <c r="I37" s="600"/>
      <c r="J37" s="600"/>
      <c r="K37" s="600"/>
      <c r="L37" s="600"/>
      <c r="M37" s="600"/>
      <c r="N37" s="600"/>
      <c r="O37" s="600"/>
      <c r="P37" s="600"/>
      <c r="Q37" s="601"/>
    </row>
    <row r="38" spans="1:17" ht="30" x14ac:dyDescent="0.25">
      <c r="A38" s="74"/>
      <c r="B38" s="74" t="s">
        <v>281</v>
      </c>
      <c r="C38" s="75" t="s">
        <v>282</v>
      </c>
      <c r="D38" s="77">
        <v>1100000</v>
      </c>
      <c r="E38" s="74">
        <v>170</v>
      </c>
      <c r="F38" s="77" t="s">
        <v>283</v>
      </c>
      <c r="G38" s="77">
        <v>187000000</v>
      </c>
      <c r="H38" s="74"/>
      <c r="I38" s="74"/>
      <c r="J38" s="74"/>
      <c r="K38" s="74"/>
      <c r="L38" s="74"/>
      <c r="M38" s="78">
        <v>56100000</v>
      </c>
      <c r="N38" s="78">
        <v>46750000</v>
      </c>
      <c r="O38" s="78">
        <v>37400000</v>
      </c>
      <c r="P38" s="78">
        <v>28050000</v>
      </c>
      <c r="Q38" s="78">
        <v>18700000</v>
      </c>
    </row>
    <row r="39" spans="1:17" x14ac:dyDescent="0.2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6"/>
      <c r="N39" s="76"/>
      <c r="O39" s="76"/>
      <c r="P39" s="76"/>
      <c r="Q39" s="76"/>
    </row>
    <row r="40" spans="1:17" s="69" customFormat="1" x14ac:dyDescent="0.25">
      <c r="A40" s="79"/>
      <c r="B40" s="79"/>
      <c r="C40" s="79" t="s">
        <v>266</v>
      </c>
      <c r="D40" s="79"/>
      <c r="E40" s="79"/>
      <c r="F40" s="79"/>
      <c r="G40" s="79">
        <f t="shared" ref="G40" si="7">D40*E40*F40</f>
        <v>0</v>
      </c>
      <c r="H40" s="79"/>
      <c r="I40" s="79"/>
      <c r="J40" s="79"/>
      <c r="K40" s="79"/>
      <c r="L40" s="79"/>
      <c r="M40" s="79">
        <f t="shared" ref="M40:Q40" si="8">$G40*H40</f>
        <v>0</v>
      </c>
      <c r="N40" s="79">
        <f t="shared" si="8"/>
        <v>0</v>
      </c>
      <c r="O40" s="79">
        <f t="shared" si="8"/>
        <v>0</v>
      </c>
      <c r="P40" s="79">
        <f t="shared" si="8"/>
        <v>0</v>
      </c>
      <c r="Q40" s="79">
        <f t="shared" si="8"/>
        <v>0</v>
      </c>
    </row>
    <row r="41" spans="1:17" s="69" customFormat="1" x14ac:dyDescent="0.25">
      <c r="A41" s="79"/>
      <c r="B41" s="79"/>
      <c r="C41" s="87" t="s">
        <v>293</v>
      </c>
      <c r="D41" s="88"/>
      <c r="E41" s="88"/>
      <c r="F41" s="88"/>
      <c r="G41" s="88"/>
      <c r="H41" s="88"/>
      <c r="I41" s="88"/>
      <c r="J41" s="88"/>
      <c r="K41" s="88"/>
      <c r="L41" s="88"/>
      <c r="M41" s="535">
        <f>SUM(M38:M40)</f>
        <v>56100000</v>
      </c>
      <c r="N41" s="535">
        <f>SUM(N38:N40)</f>
        <v>46750000</v>
      </c>
      <c r="O41" s="535">
        <f>SUM(O38:O40)</f>
        <v>37400000</v>
      </c>
      <c r="P41" s="535">
        <f>SUM(P38:P40)</f>
        <v>28050000</v>
      </c>
      <c r="Q41" s="536">
        <f>SUM(Q38:Q40)</f>
        <v>18700000</v>
      </c>
    </row>
    <row r="42" spans="1:17" s="69" customFormat="1" x14ac:dyDescent="0.25">
      <c r="A42" s="71"/>
      <c r="B42" s="71">
        <v>2.2000000000000002</v>
      </c>
      <c r="C42" s="599" t="s">
        <v>473</v>
      </c>
      <c r="D42" s="600"/>
      <c r="E42" s="600"/>
      <c r="F42" s="600"/>
      <c r="G42" s="600"/>
      <c r="H42" s="600"/>
      <c r="I42" s="600"/>
      <c r="J42" s="600"/>
      <c r="K42" s="600"/>
      <c r="L42" s="600"/>
      <c r="M42" s="600"/>
      <c r="N42" s="600"/>
      <c r="O42" s="600"/>
      <c r="P42" s="600"/>
      <c r="Q42" s="601"/>
    </row>
    <row r="43" spans="1:17" x14ac:dyDescent="0.25">
      <c r="A43" s="74"/>
      <c r="B43" s="74" t="s">
        <v>294</v>
      </c>
      <c r="C43" s="90" t="s">
        <v>295</v>
      </c>
      <c r="D43" s="77">
        <v>25000</v>
      </c>
      <c r="E43" s="74">
        <v>360</v>
      </c>
      <c r="F43" s="74"/>
      <c r="G43" s="77">
        <v>108000000</v>
      </c>
      <c r="H43" s="74"/>
      <c r="I43" s="74"/>
      <c r="J43" s="74"/>
      <c r="K43" s="74"/>
      <c r="L43" s="74"/>
      <c r="M43" s="78">
        <v>32400000</v>
      </c>
      <c r="N43" s="78">
        <v>27000000</v>
      </c>
      <c r="O43" s="78">
        <v>21600000</v>
      </c>
      <c r="P43" s="78">
        <v>16200000</v>
      </c>
      <c r="Q43" s="78">
        <v>10800000</v>
      </c>
    </row>
    <row r="44" spans="1:17" x14ac:dyDescent="0.25">
      <c r="A44" s="74"/>
      <c r="B44" s="74" t="s">
        <v>296</v>
      </c>
      <c r="C44" s="75" t="s">
        <v>297</v>
      </c>
      <c r="D44" s="77">
        <v>45000000</v>
      </c>
      <c r="E44" s="74"/>
      <c r="F44" s="74"/>
      <c r="G44" s="77">
        <v>225000000</v>
      </c>
      <c r="H44" s="74"/>
      <c r="I44" s="74"/>
      <c r="J44" s="74"/>
      <c r="K44" s="74"/>
      <c r="L44" s="74"/>
      <c r="M44" s="78">
        <v>45000000</v>
      </c>
      <c r="N44" s="78">
        <v>45000000</v>
      </c>
      <c r="O44" s="78">
        <v>45000000</v>
      </c>
      <c r="P44" s="78">
        <v>45000000</v>
      </c>
      <c r="Q44" s="78">
        <v>45000000</v>
      </c>
    </row>
    <row r="45" spans="1:17" x14ac:dyDescent="0.25">
      <c r="A45" s="74"/>
      <c r="B45" s="74" t="s">
        <v>298</v>
      </c>
      <c r="C45" s="75" t="s">
        <v>299</v>
      </c>
      <c r="D45" s="77">
        <v>1400000</v>
      </c>
      <c r="E45" s="74">
        <v>50</v>
      </c>
      <c r="F45" s="74"/>
      <c r="G45" s="77">
        <v>7000000</v>
      </c>
      <c r="H45" s="74"/>
      <c r="I45" s="74"/>
      <c r="J45" s="74"/>
      <c r="K45" s="74"/>
      <c r="L45" s="74"/>
      <c r="M45" s="78">
        <v>1400000</v>
      </c>
      <c r="N45" s="78">
        <v>1400000</v>
      </c>
      <c r="O45" s="78">
        <v>1400000</v>
      </c>
      <c r="P45" s="78">
        <v>1400000</v>
      </c>
      <c r="Q45" s="78">
        <v>1400000</v>
      </c>
    </row>
    <row r="46" spans="1:17" x14ac:dyDescent="0.25">
      <c r="A46" s="74"/>
      <c r="B46" s="74" t="s">
        <v>300</v>
      </c>
      <c r="C46" s="75" t="s">
        <v>301</v>
      </c>
      <c r="D46" s="77">
        <v>1000000</v>
      </c>
      <c r="E46" s="74"/>
      <c r="F46" s="74"/>
      <c r="G46" s="77">
        <v>5000000</v>
      </c>
      <c r="H46" s="74"/>
      <c r="I46" s="74"/>
      <c r="J46" s="74"/>
      <c r="K46" s="74"/>
      <c r="L46" s="74"/>
      <c r="M46" s="78">
        <v>1000000</v>
      </c>
      <c r="N46" s="78">
        <v>1000000</v>
      </c>
      <c r="O46" s="78">
        <v>1000000</v>
      </c>
      <c r="P46" s="78">
        <v>1000000</v>
      </c>
      <c r="Q46" s="78">
        <v>1000000</v>
      </c>
    </row>
    <row r="47" spans="1:17" x14ac:dyDescent="0.2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6"/>
      <c r="N47" s="76"/>
      <c r="O47" s="76"/>
      <c r="P47" s="76"/>
      <c r="Q47" s="76"/>
    </row>
    <row r="48" spans="1:17" s="69" customFormat="1" x14ac:dyDescent="0.25">
      <c r="A48" s="79"/>
      <c r="B48" s="79"/>
      <c r="C48" s="79" t="s">
        <v>266</v>
      </c>
      <c r="D48" s="79"/>
      <c r="E48" s="79"/>
      <c r="F48" s="79"/>
      <c r="G48" s="79">
        <f t="shared" ref="G48" si="9">D48*E48*F48</f>
        <v>0</v>
      </c>
      <c r="H48" s="79"/>
      <c r="I48" s="79"/>
      <c r="J48" s="79"/>
      <c r="K48" s="79"/>
      <c r="L48" s="79"/>
      <c r="M48" s="534">
        <f>SUM(M43:M47)</f>
        <v>79800000</v>
      </c>
      <c r="N48" s="534">
        <f>SUM(N43:N47)</f>
        <v>74400000</v>
      </c>
      <c r="O48" s="534">
        <f>SUM(O43:O47)</f>
        <v>69000000</v>
      </c>
      <c r="P48" s="534">
        <f>SUM(P43:P47)</f>
        <v>63600000</v>
      </c>
      <c r="Q48" s="534">
        <f>SUM(Q43:Q47)</f>
        <v>58200000</v>
      </c>
    </row>
    <row r="49" spans="1:17" s="69" customFormat="1" x14ac:dyDescent="0.25">
      <c r="A49" s="79"/>
      <c r="B49" s="79"/>
      <c r="C49" s="87" t="s">
        <v>308</v>
      </c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9"/>
    </row>
    <row r="50" spans="1:17" s="69" customFormat="1" x14ac:dyDescent="0.25">
      <c r="A50" s="71"/>
      <c r="B50" s="71">
        <v>2.2999999999999998</v>
      </c>
      <c r="C50" s="599" t="s">
        <v>474</v>
      </c>
      <c r="D50" s="600"/>
      <c r="E50" s="600"/>
      <c r="F50" s="600"/>
      <c r="G50" s="600"/>
      <c r="H50" s="600"/>
      <c r="I50" s="600"/>
      <c r="J50" s="600"/>
      <c r="K50" s="600"/>
      <c r="L50" s="600"/>
      <c r="M50" s="600"/>
      <c r="N50" s="600"/>
      <c r="O50" s="600"/>
      <c r="P50" s="600"/>
      <c r="Q50" s="601"/>
    </row>
    <row r="51" spans="1:17" ht="25.5" customHeight="1" x14ac:dyDescent="0.25">
      <c r="A51" s="74"/>
      <c r="B51" s="74" t="s">
        <v>309</v>
      </c>
      <c r="C51" s="91" t="s">
        <v>310</v>
      </c>
      <c r="D51" s="74"/>
      <c r="E51" s="74"/>
      <c r="F51" s="74"/>
      <c r="G51" s="74">
        <f>D51*E51*F51</f>
        <v>0</v>
      </c>
      <c r="H51" s="74"/>
      <c r="I51" s="74"/>
      <c r="J51" s="74"/>
      <c r="K51" s="74"/>
      <c r="L51" s="74"/>
      <c r="M51" s="76">
        <f t="shared" ref="M51:Q55" si="10">$G51*H51</f>
        <v>0</v>
      </c>
      <c r="N51" s="76">
        <f t="shared" si="10"/>
        <v>0</v>
      </c>
      <c r="O51" s="76">
        <f t="shared" si="10"/>
        <v>0</v>
      </c>
      <c r="P51" s="76">
        <f t="shared" si="10"/>
        <v>0</v>
      </c>
      <c r="Q51" s="76">
        <f t="shared" si="10"/>
        <v>0</v>
      </c>
    </row>
    <row r="52" spans="1:17" x14ac:dyDescent="0.25">
      <c r="A52" s="74"/>
      <c r="B52" s="74" t="s">
        <v>311</v>
      </c>
      <c r="C52" s="91" t="s">
        <v>312</v>
      </c>
      <c r="D52" s="74"/>
      <c r="E52" s="74"/>
      <c r="F52" s="74"/>
      <c r="G52" s="74">
        <f t="shared" ref="G52:G55" si="11">D52*E52*F52</f>
        <v>0</v>
      </c>
      <c r="H52" s="74"/>
      <c r="I52" s="74"/>
      <c r="J52" s="74"/>
      <c r="K52" s="74"/>
      <c r="L52" s="74"/>
      <c r="M52" s="76">
        <f t="shared" si="10"/>
        <v>0</v>
      </c>
      <c r="N52" s="76">
        <f t="shared" si="10"/>
        <v>0</v>
      </c>
      <c r="O52" s="76">
        <f t="shared" si="10"/>
        <v>0</v>
      </c>
      <c r="P52" s="76">
        <f t="shared" si="10"/>
        <v>0</v>
      </c>
      <c r="Q52" s="76">
        <f t="shared" si="10"/>
        <v>0</v>
      </c>
    </row>
    <row r="53" spans="1:17" x14ac:dyDescent="0.25">
      <c r="A53" s="74"/>
      <c r="B53" s="74" t="s">
        <v>313</v>
      </c>
      <c r="C53" s="91" t="s">
        <v>314</v>
      </c>
      <c r="D53" s="74"/>
      <c r="E53" s="74"/>
      <c r="F53" s="74"/>
      <c r="G53" s="74">
        <f t="shared" si="11"/>
        <v>0</v>
      </c>
      <c r="H53" s="74"/>
      <c r="I53" s="74"/>
      <c r="J53" s="74"/>
      <c r="K53" s="74"/>
      <c r="L53" s="74"/>
      <c r="M53" s="76">
        <f t="shared" si="10"/>
        <v>0</v>
      </c>
      <c r="N53" s="76">
        <f t="shared" si="10"/>
        <v>0</v>
      </c>
      <c r="O53" s="76">
        <f t="shared" si="10"/>
        <v>0</v>
      </c>
      <c r="P53" s="76">
        <f t="shared" si="10"/>
        <v>0</v>
      </c>
      <c r="Q53" s="76">
        <f t="shared" si="10"/>
        <v>0</v>
      </c>
    </row>
    <row r="54" spans="1:17" x14ac:dyDescent="0.25">
      <c r="A54" s="74"/>
      <c r="B54" s="74" t="s">
        <v>315</v>
      </c>
      <c r="C54" s="74" t="s">
        <v>316</v>
      </c>
      <c r="D54" s="74"/>
      <c r="E54" s="74"/>
      <c r="F54" s="74"/>
      <c r="G54" s="74">
        <f t="shared" si="11"/>
        <v>0</v>
      </c>
      <c r="H54" s="74"/>
      <c r="I54" s="74"/>
      <c r="J54" s="74"/>
      <c r="K54" s="74"/>
      <c r="L54" s="74"/>
      <c r="M54" s="76">
        <f t="shared" si="10"/>
        <v>0</v>
      </c>
      <c r="N54" s="76">
        <f t="shared" si="10"/>
        <v>0</v>
      </c>
      <c r="O54" s="76">
        <f t="shared" si="10"/>
        <v>0</v>
      </c>
      <c r="P54" s="76">
        <f t="shared" si="10"/>
        <v>0</v>
      </c>
      <c r="Q54" s="76">
        <f t="shared" si="10"/>
        <v>0</v>
      </c>
    </row>
    <row r="55" spans="1:17" x14ac:dyDescent="0.25">
      <c r="A55" s="74"/>
      <c r="B55" s="74" t="s">
        <v>317</v>
      </c>
      <c r="C55" s="74" t="s">
        <v>318</v>
      </c>
      <c r="D55" s="74"/>
      <c r="E55" s="74"/>
      <c r="F55" s="74"/>
      <c r="G55" s="74">
        <f t="shared" si="11"/>
        <v>0</v>
      </c>
      <c r="H55" s="74"/>
      <c r="I55" s="74"/>
      <c r="J55" s="74"/>
      <c r="K55" s="74"/>
      <c r="L55" s="74"/>
      <c r="M55" s="76">
        <f t="shared" si="10"/>
        <v>0</v>
      </c>
      <c r="N55" s="76">
        <f t="shared" si="10"/>
        <v>0</v>
      </c>
      <c r="O55" s="76">
        <f t="shared" si="10"/>
        <v>0</v>
      </c>
      <c r="P55" s="76">
        <f t="shared" si="10"/>
        <v>0</v>
      </c>
      <c r="Q55" s="76">
        <f t="shared" si="10"/>
        <v>0</v>
      </c>
    </row>
    <row r="56" spans="1:17" x14ac:dyDescent="0.2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6"/>
      <c r="N56" s="76"/>
      <c r="O56" s="76"/>
      <c r="P56" s="76"/>
      <c r="Q56" s="76"/>
    </row>
    <row r="57" spans="1:17" s="69" customFormat="1" x14ac:dyDescent="0.25">
      <c r="A57" s="79"/>
      <c r="B57" s="79"/>
      <c r="C57" s="79" t="s">
        <v>266</v>
      </c>
      <c r="D57" s="79"/>
      <c r="E57" s="79"/>
      <c r="F57" s="79"/>
      <c r="G57" s="79">
        <f t="shared" ref="G57" si="12">D57*E57*F57</f>
        <v>0</v>
      </c>
      <c r="H57" s="79"/>
      <c r="I57" s="79"/>
      <c r="J57" s="79"/>
      <c r="K57" s="79"/>
      <c r="L57" s="79"/>
      <c r="M57" s="79">
        <f t="shared" ref="M57:Q57" si="13">$G57*H57</f>
        <v>0</v>
      </c>
      <c r="N57" s="79">
        <f t="shared" si="13"/>
        <v>0</v>
      </c>
      <c r="O57" s="79">
        <f t="shared" si="13"/>
        <v>0</v>
      </c>
      <c r="P57" s="79">
        <f t="shared" si="13"/>
        <v>0</v>
      </c>
      <c r="Q57" s="79">
        <f t="shared" si="13"/>
        <v>0</v>
      </c>
    </row>
    <row r="58" spans="1:17" s="86" customFormat="1" ht="18.75" x14ac:dyDescent="0.3">
      <c r="A58" s="82"/>
      <c r="B58" s="83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5"/>
      <c r="N58" s="85"/>
      <c r="O58" s="85"/>
      <c r="P58" s="85"/>
      <c r="Q58" s="85"/>
    </row>
    <row r="59" spans="1:17" s="86" customFormat="1" ht="18.75" x14ac:dyDescent="0.3">
      <c r="A59" s="92"/>
      <c r="B59" s="93"/>
      <c r="C59" s="87" t="s">
        <v>320</v>
      </c>
      <c r="D59" s="94"/>
      <c r="E59" s="94"/>
      <c r="F59" s="94"/>
      <c r="G59" s="94"/>
      <c r="H59" s="94"/>
      <c r="I59" s="94"/>
      <c r="J59" s="94"/>
      <c r="K59" s="94"/>
      <c r="L59" s="94"/>
      <c r="M59" s="95"/>
      <c r="N59" s="95"/>
      <c r="O59" s="95"/>
      <c r="P59" s="95"/>
      <c r="Q59" s="95"/>
    </row>
    <row r="60" spans="1:17" x14ac:dyDescent="0.25">
      <c r="B60" s="71">
        <v>2.2999999999999998</v>
      </c>
      <c r="C60" s="599" t="s">
        <v>520</v>
      </c>
      <c r="D60" s="600"/>
      <c r="E60" s="600"/>
      <c r="F60" s="600"/>
      <c r="G60" s="600"/>
      <c r="H60" s="600"/>
      <c r="I60" s="600"/>
      <c r="J60" s="600"/>
      <c r="K60" s="600"/>
      <c r="L60" s="600"/>
      <c r="M60" s="600"/>
      <c r="N60" s="600"/>
      <c r="O60" s="600"/>
      <c r="P60" s="600"/>
      <c r="Q60" s="601"/>
    </row>
    <row r="61" spans="1:17" x14ac:dyDescent="0.25">
      <c r="B61" s="74" t="s">
        <v>309</v>
      </c>
      <c r="C61" s="74" t="s">
        <v>321</v>
      </c>
      <c r="D61" s="77">
        <v>4000</v>
      </c>
      <c r="E61" s="77">
        <v>102000</v>
      </c>
      <c r="F61" s="74" t="s">
        <v>322</v>
      </c>
      <c r="G61" s="77">
        <v>408000000</v>
      </c>
      <c r="H61" s="74"/>
      <c r="I61" s="74"/>
      <c r="J61" s="74"/>
      <c r="K61" s="74"/>
      <c r="L61" s="74"/>
      <c r="M61" s="78">
        <v>68000000</v>
      </c>
      <c r="N61" s="78">
        <v>102000000</v>
      </c>
      <c r="O61" s="78">
        <v>136000000</v>
      </c>
      <c r="P61" s="78">
        <v>68000000</v>
      </c>
      <c r="Q61" s="78">
        <v>34000000</v>
      </c>
    </row>
    <row r="62" spans="1:17" x14ac:dyDescent="0.25">
      <c r="B62" s="74" t="s">
        <v>311</v>
      </c>
      <c r="C62" s="74" t="s">
        <v>323</v>
      </c>
      <c r="D62" s="77">
        <v>16000</v>
      </c>
      <c r="E62" s="77">
        <v>18700</v>
      </c>
      <c r="F62" s="74" t="s">
        <v>324</v>
      </c>
      <c r="G62" s="77">
        <v>299200000</v>
      </c>
      <c r="H62" s="74"/>
      <c r="I62" s="74"/>
      <c r="J62" s="74"/>
      <c r="K62" s="74"/>
      <c r="L62" s="74"/>
      <c r="M62" s="78">
        <v>54400000</v>
      </c>
      <c r="N62" s="78">
        <v>81600000</v>
      </c>
      <c r="O62" s="78">
        <v>81600000</v>
      </c>
      <c r="P62" s="78">
        <v>54400000</v>
      </c>
      <c r="Q62" s="78">
        <v>27200000</v>
      </c>
    </row>
    <row r="63" spans="1:17" x14ac:dyDescent="0.2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6"/>
      <c r="N63" s="76"/>
      <c r="O63" s="76"/>
      <c r="P63" s="76"/>
      <c r="Q63" s="76"/>
    </row>
    <row r="64" spans="1:17" x14ac:dyDescent="0.25">
      <c r="B64" s="79"/>
      <c r="C64" s="79" t="s">
        <v>266</v>
      </c>
      <c r="D64" s="79"/>
      <c r="E64" s="79"/>
      <c r="F64" s="79"/>
      <c r="G64" s="79">
        <f t="shared" ref="G64" si="14">D64*E64*F64</f>
        <v>0</v>
      </c>
      <c r="H64" s="79"/>
      <c r="I64" s="79"/>
      <c r="J64" s="79"/>
      <c r="K64" s="79"/>
      <c r="L64" s="79"/>
      <c r="M64" s="534">
        <f>SUM(M61:M63)</f>
        <v>122400000</v>
      </c>
      <c r="N64" s="534">
        <f>SUM(N61:N63)</f>
        <v>183600000</v>
      </c>
      <c r="O64" s="534">
        <f>SUM(O61:O63)</f>
        <v>217600000</v>
      </c>
      <c r="P64" s="534">
        <f>SUM(P61:P63)</f>
        <v>122400000</v>
      </c>
      <c r="Q64" s="534">
        <f>SUM(Q61:Q63)</f>
        <v>61200000</v>
      </c>
    </row>
    <row r="65" spans="2:17" x14ac:dyDescent="0.2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6"/>
      <c r="N65" s="76"/>
      <c r="O65" s="76"/>
      <c r="P65" s="76"/>
      <c r="Q65" s="76"/>
    </row>
    <row r="66" spans="2:17" ht="24.95" customHeight="1" x14ac:dyDescent="0.25">
      <c r="B66" s="499"/>
      <c r="C66" s="499" t="s">
        <v>266</v>
      </c>
      <c r="D66" s="499"/>
      <c r="E66" s="499"/>
      <c r="F66" s="499"/>
      <c r="G66" s="499">
        <f t="shared" ref="G66" si="15">D66*E66*F66</f>
        <v>0</v>
      </c>
      <c r="H66" s="499"/>
      <c r="I66" s="499"/>
      <c r="J66" s="499"/>
      <c r="K66" s="499"/>
      <c r="L66" s="499"/>
      <c r="M66" s="538">
        <f>M20+M25+M34+M41+M48+M64</f>
        <v>7355407500</v>
      </c>
      <c r="N66" s="538">
        <f>N20+N25+N34+N41+N48+N64</f>
        <v>6219696250</v>
      </c>
      <c r="O66" s="538">
        <f>O20+O25+O34+O41+O48+O64</f>
        <v>5077935000</v>
      </c>
      <c r="P66" s="538">
        <f>P20+P25+P34+P41+P48+P64</f>
        <v>3763329750</v>
      </c>
      <c r="Q66" s="538">
        <f>Q20+Q25+Q34+Q41+Q48+Q64</f>
        <v>2518367500</v>
      </c>
    </row>
    <row r="72" spans="2:17" x14ac:dyDescent="0.25">
      <c r="Q72" s="537"/>
    </row>
  </sheetData>
  <mergeCells count="14">
    <mergeCell ref="C60:Q60"/>
    <mergeCell ref="B1:Q1"/>
    <mergeCell ref="C21:Q21"/>
    <mergeCell ref="C26:Q26"/>
    <mergeCell ref="B36:Q36"/>
    <mergeCell ref="C37:Q37"/>
    <mergeCell ref="C42:Q42"/>
    <mergeCell ref="C50:Q50"/>
    <mergeCell ref="A3:C3"/>
    <mergeCell ref="B4:C4"/>
    <mergeCell ref="H5:L5"/>
    <mergeCell ref="M5:Q5"/>
    <mergeCell ref="B7:Q7"/>
    <mergeCell ref="C8:Q8"/>
  </mergeCells>
  <dataValidations disablePrompts="1" count="1">
    <dataValidation type="list" allowBlank="1" showInputMessage="1" showErrorMessage="1" sqref="C2">
      <formula1>"EDUCATION,GOVERNANCE,AGRICULTURE,EMERGENCY_PREPAREDNESS,HEALTH,WASH,WOMEN_AFFAIRS(SOCIAL_PROTECTION"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1"/>
  <sheetViews>
    <sheetView workbookViewId="0">
      <selection activeCell="D10" sqref="D10"/>
    </sheetView>
  </sheetViews>
  <sheetFormatPr defaultColWidth="8.85546875" defaultRowHeight="15" x14ac:dyDescent="0.25"/>
  <cols>
    <col min="1" max="1" width="3.7109375" customWidth="1"/>
    <col min="2" max="2" width="7.85546875" customWidth="1"/>
    <col min="3" max="3" width="28.85546875" customWidth="1"/>
    <col min="4" max="4" width="27.85546875" customWidth="1"/>
    <col min="5" max="5" width="9.140625" customWidth="1"/>
    <col min="7" max="7" width="13.85546875" customWidth="1"/>
    <col min="8" max="8" width="16.42578125" customWidth="1"/>
    <col min="9" max="9" width="8.42578125" customWidth="1"/>
    <col min="10" max="10" width="6.28515625" customWidth="1"/>
    <col min="11" max="11" width="8.28515625" customWidth="1"/>
    <col min="12" max="12" width="8.7109375" customWidth="1"/>
    <col min="13" max="13" width="7.85546875" customWidth="1"/>
    <col min="14" max="14" width="18.7109375" customWidth="1"/>
    <col min="15" max="15" width="18.42578125" customWidth="1"/>
    <col min="16" max="17" width="16.85546875" bestFit="1" customWidth="1"/>
    <col min="18" max="18" width="28.140625" customWidth="1"/>
  </cols>
  <sheetData>
    <row r="1" spans="1:18" ht="33.950000000000003" customHeight="1" x14ac:dyDescent="0.35">
      <c r="A1" s="614" t="s">
        <v>518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</row>
    <row r="2" spans="1:18" ht="24.95" customHeight="1" x14ac:dyDescent="0.25">
      <c r="A2" s="482" t="s">
        <v>230</v>
      </c>
      <c r="B2" s="483"/>
      <c r="C2" s="484" t="s">
        <v>325</v>
      </c>
      <c r="D2" s="484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6"/>
    </row>
    <row r="3" spans="1:18" x14ac:dyDescent="0.25">
      <c r="A3" s="617" t="s">
        <v>482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9"/>
      <c r="R3" s="489"/>
    </row>
    <row r="4" spans="1:18" x14ac:dyDescent="0.25">
      <c r="A4" s="489"/>
      <c r="B4" s="620" t="s">
        <v>89</v>
      </c>
      <c r="C4" s="621"/>
      <c r="D4" s="490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</row>
    <row r="5" spans="1:18" x14ac:dyDescent="0.25">
      <c r="A5" s="473"/>
      <c r="B5" s="474"/>
      <c r="C5" s="475" t="s">
        <v>235</v>
      </c>
      <c r="D5" s="473" t="s">
        <v>232</v>
      </c>
      <c r="E5" s="476"/>
      <c r="F5" s="477"/>
      <c r="G5" s="477"/>
      <c r="H5" s="477"/>
      <c r="I5" s="622" t="s">
        <v>233</v>
      </c>
      <c r="J5" s="622"/>
      <c r="K5" s="622"/>
      <c r="L5" s="622"/>
      <c r="M5" s="622"/>
      <c r="N5" s="623" t="s">
        <v>234</v>
      </c>
      <c r="O5" s="623"/>
      <c r="P5" s="623"/>
      <c r="Q5" s="623"/>
      <c r="R5" s="623"/>
    </row>
    <row r="6" spans="1:18" x14ac:dyDescent="0.25">
      <c r="A6" s="475"/>
      <c r="B6" s="478"/>
      <c r="C6" s="7"/>
      <c r="D6" s="475"/>
      <c r="E6" s="475" t="s">
        <v>91</v>
      </c>
      <c r="F6" s="475" t="s">
        <v>236</v>
      </c>
      <c r="G6" s="475" t="s">
        <v>237</v>
      </c>
      <c r="H6" s="475" t="s">
        <v>93</v>
      </c>
      <c r="I6" s="475">
        <v>2017</v>
      </c>
      <c r="J6" s="475">
        <v>2018</v>
      </c>
      <c r="K6" s="475">
        <v>2019</v>
      </c>
      <c r="L6" s="475">
        <v>2020</v>
      </c>
      <c r="M6" s="475">
        <v>2021</v>
      </c>
      <c r="N6" s="479">
        <f>I6</f>
        <v>2017</v>
      </c>
      <c r="O6" s="479">
        <f>J6</f>
        <v>2018</v>
      </c>
      <c r="P6" s="479">
        <f>K6</f>
        <v>2019</v>
      </c>
      <c r="Q6" s="479">
        <f>L6</f>
        <v>2020</v>
      </c>
      <c r="R6" s="479">
        <f>M6</f>
        <v>2021</v>
      </c>
    </row>
    <row r="7" spans="1:18" x14ac:dyDescent="0.25">
      <c r="A7" s="489">
        <v>1</v>
      </c>
      <c r="B7" s="620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624"/>
      <c r="R7" s="621"/>
    </row>
    <row r="8" spans="1:18" x14ac:dyDescent="0.25">
      <c r="A8" s="473"/>
      <c r="B8" s="474">
        <v>1.1000000000000001</v>
      </c>
      <c r="C8" s="625"/>
      <c r="D8" s="626"/>
      <c r="E8" s="626"/>
      <c r="F8" s="626"/>
      <c r="G8" s="626"/>
      <c r="H8" s="626"/>
      <c r="I8" s="626"/>
      <c r="J8" s="626"/>
      <c r="K8" s="626"/>
      <c r="L8" s="626"/>
      <c r="M8" s="626"/>
      <c r="N8" s="626"/>
      <c r="O8" s="626"/>
      <c r="P8" s="626"/>
      <c r="Q8" s="626"/>
      <c r="R8" s="627"/>
    </row>
    <row r="9" spans="1:18" ht="54" customHeight="1" x14ac:dyDescent="0.25">
      <c r="A9" s="9"/>
      <c r="B9" s="500" t="s">
        <v>238</v>
      </c>
      <c r="C9" s="613" t="s">
        <v>483</v>
      </c>
      <c r="D9" s="480" t="s">
        <v>484</v>
      </c>
      <c r="E9" s="491"/>
      <c r="F9" s="500"/>
      <c r="G9" s="500"/>
      <c r="H9" s="501">
        <f>E9*F9</f>
        <v>0</v>
      </c>
      <c r="I9" s="500"/>
      <c r="J9" s="500">
        <v>1</v>
      </c>
      <c r="K9" s="500"/>
      <c r="L9" s="500"/>
      <c r="M9" s="500"/>
      <c r="N9" s="502"/>
      <c r="O9" s="502">
        <f t="shared" ref="O9:R26" si="0">$H9*J9</f>
        <v>0</v>
      </c>
      <c r="P9" s="502">
        <f t="shared" si="0"/>
        <v>0</v>
      </c>
      <c r="Q9" s="502">
        <f t="shared" si="0"/>
        <v>0</v>
      </c>
      <c r="R9" s="502">
        <f t="shared" si="0"/>
        <v>0</v>
      </c>
    </row>
    <row r="10" spans="1:18" ht="33.950000000000003" customHeight="1" x14ac:dyDescent="0.25">
      <c r="A10" s="9"/>
      <c r="B10" s="500"/>
      <c r="C10" s="613"/>
      <c r="D10" s="480" t="s">
        <v>485</v>
      </c>
      <c r="E10" s="491">
        <v>250</v>
      </c>
      <c r="F10" s="500">
        <v>2</v>
      </c>
      <c r="G10" s="500">
        <v>55</v>
      </c>
      <c r="H10" s="501">
        <f>E10*F10*G10</f>
        <v>27500</v>
      </c>
      <c r="I10" s="500"/>
      <c r="J10" s="500">
        <v>1</v>
      </c>
      <c r="K10" s="500"/>
      <c r="L10" s="500"/>
      <c r="M10" s="500"/>
      <c r="N10" s="502"/>
      <c r="O10" s="503">
        <f t="shared" ref="O10:O19" si="1">H10</f>
        <v>27500</v>
      </c>
      <c r="P10" s="502"/>
      <c r="Q10" s="502"/>
      <c r="R10" s="502"/>
    </row>
    <row r="11" spans="1:18" ht="33.950000000000003" customHeight="1" x14ac:dyDescent="0.25">
      <c r="A11" s="9"/>
      <c r="B11" s="500"/>
      <c r="C11" s="613"/>
      <c r="D11" s="480" t="s">
        <v>486</v>
      </c>
      <c r="E11" s="491">
        <v>1000</v>
      </c>
      <c r="F11" s="500">
        <v>2</v>
      </c>
      <c r="G11" s="500">
        <v>55</v>
      </c>
      <c r="H11" s="501">
        <f t="shared" ref="H11:H12" si="2">E11*F11*G11</f>
        <v>110000</v>
      </c>
      <c r="I11" s="500"/>
      <c r="J11" s="500">
        <v>1</v>
      </c>
      <c r="K11" s="500"/>
      <c r="L11" s="500"/>
      <c r="M11" s="500"/>
      <c r="N11" s="502"/>
      <c r="O11" s="503">
        <f t="shared" si="1"/>
        <v>110000</v>
      </c>
      <c r="P11" s="502"/>
      <c r="Q11" s="502"/>
      <c r="R11" s="502"/>
    </row>
    <row r="12" spans="1:18" ht="45" x14ac:dyDescent="0.25">
      <c r="A12" s="9"/>
      <c r="B12" s="500"/>
      <c r="C12" s="613"/>
      <c r="D12" s="480" t="s">
        <v>487</v>
      </c>
      <c r="E12" s="491">
        <v>10000</v>
      </c>
      <c r="F12" s="500">
        <v>2</v>
      </c>
      <c r="G12" s="500">
        <v>2</v>
      </c>
      <c r="H12" s="501">
        <f t="shared" si="2"/>
        <v>40000</v>
      </c>
      <c r="I12" s="500"/>
      <c r="J12" s="500">
        <v>1</v>
      </c>
      <c r="K12" s="500"/>
      <c r="L12" s="500"/>
      <c r="M12" s="500"/>
      <c r="N12" s="502"/>
      <c r="O12" s="503">
        <f t="shared" si="1"/>
        <v>40000</v>
      </c>
      <c r="P12" s="502"/>
      <c r="Q12" s="502"/>
      <c r="R12" s="502"/>
    </row>
    <row r="13" spans="1:18" x14ac:dyDescent="0.25">
      <c r="A13" s="9"/>
      <c r="B13" s="500"/>
      <c r="C13" s="613"/>
      <c r="D13" s="480" t="s">
        <v>488</v>
      </c>
      <c r="E13" s="492">
        <v>500</v>
      </c>
      <c r="F13" s="504">
        <v>55</v>
      </c>
      <c r="G13" s="500"/>
      <c r="H13" s="505">
        <f t="shared" ref="H13" si="3">E13*F13</f>
        <v>27500</v>
      </c>
      <c r="I13" s="500"/>
      <c r="J13" s="500">
        <v>1</v>
      </c>
      <c r="K13" s="500"/>
      <c r="L13" s="500"/>
      <c r="M13" s="500"/>
      <c r="N13" s="502"/>
      <c r="O13" s="503">
        <f t="shared" si="1"/>
        <v>27500</v>
      </c>
      <c r="P13" s="502"/>
      <c r="Q13" s="502"/>
      <c r="R13" s="502"/>
    </row>
    <row r="14" spans="1:18" x14ac:dyDescent="0.25">
      <c r="A14" s="9"/>
      <c r="B14" s="500"/>
      <c r="C14" s="506" t="s">
        <v>489</v>
      </c>
      <c r="D14" s="480"/>
      <c r="E14" s="492"/>
      <c r="F14" s="504"/>
      <c r="G14" s="500"/>
      <c r="H14" s="507">
        <f>SUM(H10:H13)</f>
        <v>205000</v>
      </c>
      <c r="I14" s="500"/>
      <c r="J14" s="500"/>
      <c r="K14" s="500"/>
      <c r="L14" s="500"/>
      <c r="M14" s="500"/>
      <c r="N14" s="502"/>
      <c r="O14" s="508">
        <f t="shared" si="1"/>
        <v>205000</v>
      </c>
      <c r="P14" s="502"/>
      <c r="Q14" s="502"/>
      <c r="R14" s="502"/>
    </row>
    <row r="15" spans="1:18" ht="30" x14ac:dyDescent="0.25">
      <c r="A15" s="9"/>
      <c r="B15" s="500"/>
      <c r="C15" s="613" t="s">
        <v>490</v>
      </c>
      <c r="D15" s="480" t="s">
        <v>491</v>
      </c>
      <c r="E15" s="491">
        <v>250</v>
      </c>
      <c r="F15" s="500">
        <v>1</v>
      </c>
      <c r="G15" s="500">
        <v>1237</v>
      </c>
      <c r="H15" s="501">
        <f>E15*F15*G15</f>
        <v>309250</v>
      </c>
      <c r="I15" s="500"/>
      <c r="J15" s="500">
        <v>1</v>
      </c>
      <c r="K15" s="500">
        <v>1</v>
      </c>
      <c r="L15" s="500">
        <v>1</v>
      </c>
      <c r="M15" s="500">
        <v>1</v>
      </c>
      <c r="N15" s="502"/>
      <c r="O15" s="503">
        <f t="shared" si="1"/>
        <v>309250</v>
      </c>
      <c r="P15" s="502"/>
      <c r="Q15" s="502"/>
      <c r="R15" s="502"/>
    </row>
    <row r="16" spans="1:18" ht="30" x14ac:dyDescent="0.25">
      <c r="A16" s="9"/>
      <c r="B16" s="500"/>
      <c r="C16" s="613"/>
      <c r="D16" s="480" t="s">
        <v>492</v>
      </c>
      <c r="E16" s="491">
        <v>1000</v>
      </c>
      <c r="F16" s="500">
        <v>1</v>
      </c>
      <c r="G16" s="500">
        <v>1237</v>
      </c>
      <c r="H16" s="501">
        <f t="shared" ref="H16:H17" si="4">E16*F16*G16</f>
        <v>1237000</v>
      </c>
      <c r="I16" s="500"/>
      <c r="J16" s="500">
        <v>1</v>
      </c>
      <c r="K16" s="500">
        <v>1</v>
      </c>
      <c r="L16" s="500">
        <v>1</v>
      </c>
      <c r="M16" s="500">
        <v>1</v>
      </c>
      <c r="N16" s="502"/>
      <c r="O16" s="503">
        <f t="shared" si="1"/>
        <v>1237000</v>
      </c>
      <c r="P16" s="502"/>
      <c r="Q16" s="502"/>
      <c r="R16" s="502"/>
    </row>
    <row r="17" spans="1:18" ht="30" x14ac:dyDescent="0.25">
      <c r="A17" s="9"/>
      <c r="B17" s="500"/>
      <c r="C17" s="613"/>
      <c r="D17" s="480" t="s">
        <v>493</v>
      </c>
      <c r="E17" s="491">
        <v>7000</v>
      </c>
      <c r="F17" s="500">
        <v>1</v>
      </c>
      <c r="G17" s="500">
        <v>1237</v>
      </c>
      <c r="H17" s="501">
        <f t="shared" si="4"/>
        <v>8659000</v>
      </c>
      <c r="I17" s="500"/>
      <c r="J17" s="500">
        <v>1</v>
      </c>
      <c r="K17" s="500">
        <v>1</v>
      </c>
      <c r="L17" s="500">
        <v>1</v>
      </c>
      <c r="M17" s="500">
        <v>1</v>
      </c>
      <c r="N17" s="502"/>
      <c r="O17" s="503">
        <f t="shared" si="1"/>
        <v>8659000</v>
      </c>
      <c r="P17" s="502"/>
      <c r="Q17" s="502"/>
      <c r="R17" s="502"/>
    </row>
    <row r="18" spans="1:18" x14ac:dyDescent="0.25">
      <c r="A18" s="9"/>
      <c r="B18" s="500"/>
      <c r="C18" s="613"/>
      <c r="D18" s="480" t="s">
        <v>494</v>
      </c>
      <c r="E18" s="492">
        <v>200</v>
      </c>
      <c r="F18" s="504">
        <v>1</v>
      </c>
      <c r="G18" s="504">
        <v>1237</v>
      </c>
      <c r="H18" s="505">
        <f>E18*F18*G18</f>
        <v>247400</v>
      </c>
      <c r="I18" s="500"/>
      <c r="J18" s="500">
        <v>1</v>
      </c>
      <c r="K18" s="500">
        <v>1</v>
      </c>
      <c r="L18" s="500">
        <v>1</v>
      </c>
      <c r="M18" s="500">
        <v>1</v>
      </c>
      <c r="N18" s="502"/>
      <c r="O18" s="503">
        <f t="shared" si="1"/>
        <v>247400</v>
      </c>
      <c r="P18" s="502"/>
      <c r="Q18" s="502"/>
      <c r="R18" s="502"/>
    </row>
    <row r="19" spans="1:18" x14ac:dyDescent="0.25">
      <c r="A19" s="9"/>
      <c r="B19" s="500"/>
      <c r="C19" s="506" t="s">
        <v>489</v>
      </c>
      <c r="D19" s="480"/>
      <c r="E19" s="492"/>
      <c r="F19" s="504"/>
      <c r="G19" s="504"/>
      <c r="H19" s="507">
        <f>SUM(H15:H18)</f>
        <v>10452650</v>
      </c>
      <c r="I19" s="500"/>
      <c r="J19" s="500"/>
      <c r="K19" s="500"/>
      <c r="L19" s="500"/>
      <c r="M19" s="500"/>
      <c r="N19" s="502"/>
      <c r="O19" s="503">
        <f t="shared" si="1"/>
        <v>10452650</v>
      </c>
      <c r="P19" s="502"/>
      <c r="Q19" s="502"/>
      <c r="R19" s="502"/>
    </row>
    <row r="20" spans="1:18" ht="30" x14ac:dyDescent="0.25">
      <c r="A20" s="9"/>
      <c r="B20" s="500"/>
      <c r="C20" s="615" t="s">
        <v>495</v>
      </c>
      <c r="D20" s="493" t="s">
        <v>496</v>
      </c>
      <c r="E20" s="494">
        <v>700</v>
      </c>
      <c r="F20" s="509">
        <v>5</v>
      </c>
      <c r="G20" s="500">
        <v>1237</v>
      </c>
      <c r="H20" s="501">
        <f>E20*F20*G20</f>
        <v>4329500</v>
      </c>
      <c r="I20" s="500"/>
      <c r="J20" s="500">
        <v>1</v>
      </c>
      <c r="K20" s="500">
        <v>1</v>
      </c>
      <c r="L20" s="500">
        <v>1</v>
      </c>
      <c r="M20" s="500">
        <v>1</v>
      </c>
      <c r="N20" s="502">
        <f t="shared" ref="N20:R28" si="5">$H20*I20</f>
        <v>0</v>
      </c>
      <c r="O20" s="502">
        <f t="shared" si="5"/>
        <v>4329500</v>
      </c>
      <c r="P20" s="502">
        <f t="shared" si="5"/>
        <v>4329500</v>
      </c>
      <c r="Q20" s="502">
        <f t="shared" si="5"/>
        <v>4329500</v>
      </c>
      <c r="R20" s="502">
        <f t="shared" si="5"/>
        <v>4329500</v>
      </c>
    </row>
    <row r="21" spans="1:18" ht="45" x14ac:dyDescent="0.25">
      <c r="A21" s="9"/>
      <c r="B21" s="500" t="s">
        <v>242</v>
      </c>
      <c r="C21" s="615"/>
      <c r="D21" s="493" t="s">
        <v>497</v>
      </c>
      <c r="E21" s="500">
        <v>500</v>
      </c>
      <c r="F21" s="500">
        <v>5</v>
      </c>
      <c r="G21" s="500">
        <v>1237</v>
      </c>
      <c r="H21" s="501">
        <f>E21*F21*G21</f>
        <v>3092500</v>
      </c>
      <c r="I21" s="500"/>
      <c r="J21" s="500">
        <v>1</v>
      </c>
      <c r="K21" s="500">
        <v>1</v>
      </c>
      <c r="L21" s="500">
        <v>1</v>
      </c>
      <c r="M21" s="500">
        <v>1</v>
      </c>
      <c r="N21" s="502">
        <f t="shared" si="5"/>
        <v>0</v>
      </c>
      <c r="O21" s="502">
        <f t="shared" si="0"/>
        <v>3092500</v>
      </c>
      <c r="P21" s="502">
        <f t="shared" si="0"/>
        <v>3092500</v>
      </c>
      <c r="Q21" s="502">
        <f t="shared" si="0"/>
        <v>3092500</v>
      </c>
      <c r="R21" s="502">
        <f t="shared" si="0"/>
        <v>3092500</v>
      </c>
    </row>
    <row r="22" spans="1:18" x14ac:dyDescent="0.25">
      <c r="A22" s="9"/>
      <c r="B22" s="500"/>
      <c r="C22" s="510" t="s">
        <v>489</v>
      </c>
      <c r="D22" s="493"/>
      <c r="E22" s="500"/>
      <c r="F22" s="500"/>
      <c r="G22" s="500"/>
      <c r="H22" s="511">
        <f>SUM(H20:H21)</f>
        <v>7422000</v>
      </c>
      <c r="I22" s="500"/>
      <c r="J22" s="500"/>
      <c r="K22" s="500"/>
      <c r="L22" s="500"/>
      <c r="M22" s="500"/>
      <c r="N22" s="502"/>
      <c r="O22" s="502">
        <f>O20+O21</f>
        <v>7422000</v>
      </c>
      <c r="P22" s="502">
        <f t="shared" ref="P22:R22" si="6">P20+P21</f>
        <v>7422000</v>
      </c>
      <c r="Q22" s="502">
        <f t="shared" si="6"/>
        <v>7422000</v>
      </c>
      <c r="R22" s="502">
        <f t="shared" si="6"/>
        <v>7422000</v>
      </c>
    </row>
    <row r="23" spans="1:18" ht="30" x14ac:dyDescent="0.25">
      <c r="A23" s="9"/>
      <c r="B23" s="500" t="s">
        <v>244</v>
      </c>
      <c r="C23" s="615" t="s">
        <v>498</v>
      </c>
      <c r="D23" s="493" t="s">
        <v>499</v>
      </c>
      <c r="E23" s="495">
        <v>100000</v>
      </c>
      <c r="F23" s="512">
        <v>1</v>
      </c>
      <c r="G23" s="500">
        <v>17</v>
      </c>
      <c r="H23" s="501">
        <f t="shared" ref="H23:H24" si="7">E23*F23*G23</f>
        <v>1700000</v>
      </c>
      <c r="I23" s="500"/>
      <c r="J23" s="500">
        <v>1</v>
      </c>
      <c r="K23" s="500">
        <v>1</v>
      </c>
      <c r="L23" s="500">
        <v>1</v>
      </c>
      <c r="M23" s="500">
        <v>1</v>
      </c>
      <c r="N23" s="502">
        <f t="shared" si="5"/>
        <v>0</v>
      </c>
      <c r="O23" s="502">
        <f t="shared" si="0"/>
        <v>1700000</v>
      </c>
      <c r="P23" s="502">
        <f t="shared" si="0"/>
        <v>1700000</v>
      </c>
      <c r="Q23" s="502">
        <f t="shared" si="0"/>
        <v>1700000</v>
      </c>
      <c r="R23" s="502">
        <f t="shared" si="0"/>
        <v>1700000</v>
      </c>
    </row>
    <row r="24" spans="1:18" ht="30" x14ac:dyDescent="0.25">
      <c r="A24" s="9"/>
      <c r="B24" s="500"/>
      <c r="C24" s="615"/>
      <c r="D24" s="493" t="s">
        <v>500</v>
      </c>
      <c r="E24" s="496">
        <v>5000</v>
      </c>
      <c r="F24" s="500">
        <v>4</v>
      </c>
      <c r="G24" s="500">
        <v>24</v>
      </c>
      <c r="H24" s="501">
        <f t="shared" si="7"/>
        <v>480000</v>
      </c>
      <c r="I24" s="500"/>
      <c r="J24" s="500">
        <v>1</v>
      </c>
      <c r="K24" s="500">
        <v>1</v>
      </c>
      <c r="L24" s="500">
        <v>1</v>
      </c>
      <c r="M24" s="500">
        <v>1</v>
      </c>
      <c r="N24" s="502"/>
      <c r="O24" s="503">
        <f>H24</f>
        <v>480000</v>
      </c>
      <c r="P24" s="503">
        <f>O24</f>
        <v>480000</v>
      </c>
      <c r="Q24" s="503">
        <f>P24</f>
        <v>480000</v>
      </c>
      <c r="R24" s="503">
        <f>Q24</f>
        <v>480000</v>
      </c>
    </row>
    <row r="25" spans="1:18" x14ac:dyDescent="0.25">
      <c r="A25" s="9"/>
      <c r="B25" s="500"/>
      <c r="C25" s="510" t="s">
        <v>489</v>
      </c>
      <c r="D25" s="493"/>
      <c r="E25" s="496"/>
      <c r="F25" s="500"/>
      <c r="G25" s="500"/>
      <c r="H25" s="511">
        <f>SUM(H23:H24)</f>
        <v>2180000</v>
      </c>
      <c r="I25" s="500"/>
      <c r="J25" s="500"/>
      <c r="K25" s="500"/>
      <c r="L25" s="500"/>
      <c r="M25" s="500"/>
      <c r="N25" s="502"/>
      <c r="O25" s="503">
        <f>O23+O24</f>
        <v>2180000</v>
      </c>
      <c r="P25" s="503">
        <f t="shared" ref="P25:R25" si="8">P23+P24</f>
        <v>2180000</v>
      </c>
      <c r="Q25" s="503">
        <f t="shared" si="8"/>
        <v>2180000</v>
      </c>
      <c r="R25" s="503">
        <f t="shared" si="8"/>
        <v>2180000</v>
      </c>
    </row>
    <row r="26" spans="1:18" ht="60" x14ac:dyDescent="0.25">
      <c r="A26" s="9"/>
      <c r="B26" s="500" t="s">
        <v>248</v>
      </c>
      <c r="C26" s="497" t="s">
        <v>501</v>
      </c>
      <c r="D26" s="493" t="s">
        <v>502</v>
      </c>
      <c r="E26" s="509">
        <v>1100</v>
      </c>
      <c r="F26" s="500">
        <v>3</v>
      </c>
      <c r="G26" s="509">
        <v>6250</v>
      </c>
      <c r="H26" s="513">
        <f>E26*F26*G26</f>
        <v>20625000</v>
      </c>
      <c r="I26" s="500"/>
      <c r="J26" s="500">
        <v>1</v>
      </c>
      <c r="K26" s="500">
        <v>1</v>
      </c>
      <c r="L26" s="500">
        <v>1</v>
      </c>
      <c r="M26" s="500">
        <v>1</v>
      </c>
      <c r="N26" s="502">
        <f t="shared" si="5"/>
        <v>0</v>
      </c>
      <c r="O26" s="502">
        <f t="shared" si="0"/>
        <v>20625000</v>
      </c>
      <c r="P26" s="502">
        <f t="shared" si="0"/>
        <v>20625000</v>
      </c>
      <c r="Q26" s="502">
        <f t="shared" si="0"/>
        <v>20625000</v>
      </c>
      <c r="R26" s="502">
        <f t="shared" si="0"/>
        <v>20625000</v>
      </c>
    </row>
    <row r="27" spans="1:18" x14ac:dyDescent="0.25">
      <c r="A27" s="9"/>
      <c r="B27" s="500"/>
      <c r="C27" s="500"/>
      <c r="D27" s="500"/>
      <c r="E27" s="500"/>
      <c r="F27" s="500"/>
      <c r="G27" s="500"/>
      <c r="H27" s="500"/>
      <c r="I27" s="500"/>
      <c r="J27" s="500"/>
      <c r="K27" s="500"/>
      <c r="L27" s="500"/>
      <c r="M27" s="500"/>
      <c r="N27" s="502"/>
      <c r="O27" s="502"/>
      <c r="P27" s="502"/>
      <c r="Q27" s="502"/>
      <c r="R27" s="502"/>
    </row>
    <row r="28" spans="1:18" x14ac:dyDescent="0.25">
      <c r="A28" s="481"/>
      <c r="B28" s="514"/>
      <c r="C28" s="514" t="s">
        <v>503</v>
      </c>
      <c r="D28" s="514"/>
      <c r="E28" s="514"/>
      <c r="F28" s="514"/>
      <c r="G28" s="514"/>
      <c r="H28" s="515">
        <f>H26</f>
        <v>20625000</v>
      </c>
      <c r="I28" s="514"/>
      <c r="J28" s="514"/>
      <c r="K28" s="514"/>
      <c r="L28" s="514"/>
      <c r="M28" s="514"/>
      <c r="N28" s="514">
        <f t="shared" si="5"/>
        <v>0</v>
      </c>
      <c r="O28" s="516">
        <f>O26</f>
        <v>20625000</v>
      </c>
      <c r="P28" s="516">
        <f t="shared" ref="P28:R28" si="9">P26</f>
        <v>20625000</v>
      </c>
      <c r="Q28" s="516">
        <f t="shared" si="9"/>
        <v>20625000</v>
      </c>
      <c r="R28" s="516">
        <f t="shared" si="9"/>
        <v>20625000</v>
      </c>
    </row>
    <row r="29" spans="1:18" x14ac:dyDescent="0.25">
      <c r="A29" s="473"/>
      <c r="B29" s="517">
        <v>1.2</v>
      </c>
      <c r="C29" s="616"/>
      <c r="D29" s="616"/>
      <c r="E29" s="616"/>
      <c r="F29" s="616"/>
      <c r="G29" s="616"/>
      <c r="H29" s="616"/>
      <c r="I29" s="616"/>
      <c r="J29" s="616"/>
      <c r="K29" s="616"/>
      <c r="L29" s="616"/>
      <c r="M29" s="616"/>
      <c r="N29" s="616"/>
      <c r="O29" s="616"/>
      <c r="P29" s="616"/>
      <c r="Q29" s="616"/>
      <c r="R29" s="616"/>
    </row>
    <row r="30" spans="1:18" x14ac:dyDescent="0.25">
      <c r="A30" s="473"/>
      <c r="B30" s="517"/>
      <c r="C30" s="517" t="s">
        <v>504</v>
      </c>
      <c r="D30" s="517"/>
      <c r="E30" s="517"/>
      <c r="F30" s="517"/>
      <c r="G30" s="517"/>
      <c r="H30" s="517"/>
      <c r="I30" s="517"/>
      <c r="J30" s="517"/>
      <c r="K30" s="517"/>
      <c r="L30" s="517"/>
      <c r="M30" s="517"/>
      <c r="N30" s="517"/>
      <c r="O30" s="517"/>
      <c r="P30" s="517"/>
      <c r="Q30" s="517"/>
      <c r="R30" s="517"/>
    </row>
    <row r="31" spans="1:18" ht="45" x14ac:dyDescent="0.25">
      <c r="A31" s="9"/>
      <c r="B31" s="500" t="s">
        <v>260</v>
      </c>
      <c r="C31" s="497" t="s">
        <v>505</v>
      </c>
      <c r="D31" s="493" t="s">
        <v>506</v>
      </c>
      <c r="E31" s="496">
        <v>150</v>
      </c>
      <c r="F31" s="500">
        <v>270</v>
      </c>
      <c r="G31" s="509">
        <v>16837</v>
      </c>
      <c r="H31" s="518">
        <f>E31*F31*G31</f>
        <v>681898500</v>
      </c>
      <c r="I31" s="500"/>
      <c r="J31" s="500">
        <v>270</v>
      </c>
      <c r="K31" s="500">
        <v>270</v>
      </c>
      <c r="L31" s="500">
        <v>270</v>
      </c>
      <c r="M31" s="500">
        <v>270</v>
      </c>
      <c r="N31" s="502">
        <f>$H31*I31</f>
        <v>0</v>
      </c>
      <c r="O31" s="519">
        <v>681898500</v>
      </c>
      <c r="P31" s="519">
        <v>698945962.5</v>
      </c>
      <c r="Q31" s="519">
        <v>716419611.5625</v>
      </c>
      <c r="R31" s="519">
        <v>734330101.8515625</v>
      </c>
    </row>
    <row r="32" spans="1:18" ht="45" x14ac:dyDescent="0.25">
      <c r="A32" s="9"/>
      <c r="B32" s="500" t="s">
        <v>507</v>
      </c>
      <c r="C32" s="493" t="s">
        <v>508</v>
      </c>
      <c r="D32" s="493" t="s">
        <v>509</v>
      </c>
      <c r="E32" s="498">
        <v>10</v>
      </c>
      <c r="F32" s="500">
        <v>72</v>
      </c>
      <c r="G32" s="509">
        <v>50452</v>
      </c>
      <c r="H32" s="518">
        <f t="shared" ref="H32" si="10">E32*F32*G32</f>
        <v>36325440</v>
      </c>
      <c r="I32" s="500"/>
      <c r="J32" s="500">
        <v>1</v>
      </c>
      <c r="K32" s="500">
        <v>1</v>
      </c>
      <c r="L32" s="500">
        <v>1</v>
      </c>
      <c r="M32" s="500">
        <v>1</v>
      </c>
      <c r="N32" s="502">
        <f t="shared" ref="N32:R33" si="11">$H32*I32</f>
        <v>0</v>
      </c>
      <c r="O32" s="520">
        <f t="shared" si="11"/>
        <v>36325440</v>
      </c>
      <c r="P32" s="520">
        <f t="shared" si="11"/>
        <v>36325440</v>
      </c>
      <c r="Q32" s="520">
        <f t="shared" si="11"/>
        <v>36325440</v>
      </c>
      <c r="R32" s="520">
        <f t="shared" si="11"/>
        <v>36325440</v>
      </c>
    </row>
    <row r="33" spans="1:18" x14ac:dyDescent="0.25">
      <c r="A33" s="9"/>
      <c r="B33" s="500"/>
      <c r="C33" s="521" t="s">
        <v>489</v>
      </c>
      <c r="D33" s="500"/>
      <c r="E33" s="500"/>
      <c r="F33" s="500"/>
      <c r="G33" s="500"/>
      <c r="H33" s="522">
        <f>SUM(H31:H32)</f>
        <v>718223940</v>
      </c>
      <c r="I33" s="500"/>
      <c r="J33" s="500"/>
      <c r="K33" s="500"/>
      <c r="L33" s="500"/>
      <c r="M33" s="500"/>
      <c r="N33" s="502">
        <f t="shared" si="11"/>
        <v>0</v>
      </c>
      <c r="O33" s="523">
        <f>O31+O32</f>
        <v>718223940</v>
      </c>
      <c r="P33" s="523">
        <f t="shared" ref="P33:R33" si="12">P31+P32</f>
        <v>735271402.5</v>
      </c>
      <c r="Q33" s="523">
        <f t="shared" si="12"/>
        <v>752745051.5625</v>
      </c>
      <c r="R33" s="523">
        <f t="shared" si="12"/>
        <v>770655541.8515625</v>
      </c>
    </row>
    <row r="34" spans="1:18" ht="23.1" customHeight="1" x14ac:dyDescent="0.25">
      <c r="A34" s="489"/>
      <c r="B34" s="517">
        <v>1.3</v>
      </c>
      <c r="C34" s="616"/>
      <c r="D34" s="616"/>
      <c r="E34" s="616"/>
      <c r="F34" s="616"/>
      <c r="G34" s="616"/>
      <c r="H34" s="616"/>
      <c r="I34" s="616"/>
      <c r="J34" s="616"/>
      <c r="K34" s="616"/>
      <c r="L34" s="616"/>
      <c r="M34" s="616"/>
      <c r="N34" s="616"/>
      <c r="O34" s="616"/>
      <c r="P34" s="616"/>
      <c r="Q34" s="616"/>
      <c r="R34" s="616"/>
    </row>
    <row r="35" spans="1:18" ht="15" customHeight="1" x14ac:dyDescent="0.25">
      <c r="A35" s="489"/>
      <c r="B35" s="517"/>
      <c r="C35" s="517" t="s">
        <v>510</v>
      </c>
      <c r="D35" s="517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517"/>
      <c r="Q35" s="517"/>
      <c r="R35" s="517"/>
    </row>
    <row r="36" spans="1:18" ht="60" x14ac:dyDescent="0.25">
      <c r="A36" s="9"/>
      <c r="B36" s="500" t="s">
        <v>269</v>
      </c>
      <c r="C36" s="493" t="s">
        <v>511</v>
      </c>
      <c r="D36" s="493" t="s">
        <v>512</v>
      </c>
      <c r="E36" s="491">
        <v>300000</v>
      </c>
      <c r="F36" s="500"/>
      <c r="G36" s="500"/>
      <c r="H36" s="509">
        <f>E36</f>
        <v>300000</v>
      </c>
      <c r="I36" s="500"/>
      <c r="J36" s="500">
        <v>1</v>
      </c>
      <c r="K36" s="500">
        <v>1</v>
      </c>
      <c r="L36" s="500">
        <v>1</v>
      </c>
      <c r="M36" s="500">
        <v>1</v>
      </c>
      <c r="N36" s="502">
        <f t="shared" ref="N36:R40" si="13">$H36*I36</f>
        <v>0</v>
      </c>
      <c r="O36" s="502">
        <f t="shared" si="13"/>
        <v>300000</v>
      </c>
      <c r="P36" s="502">
        <f t="shared" si="13"/>
        <v>300000</v>
      </c>
      <c r="Q36" s="502">
        <f t="shared" si="13"/>
        <v>300000</v>
      </c>
      <c r="R36" s="502">
        <f t="shared" si="13"/>
        <v>300000</v>
      </c>
    </row>
    <row r="37" spans="1:18" ht="75" x14ac:dyDescent="0.25">
      <c r="A37" s="9"/>
      <c r="B37" s="500" t="s">
        <v>274</v>
      </c>
      <c r="C37" s="613" t="s">
        <v>513</v>
      </c>
      <c r="D37" s="493" t="s">
        <v>514</v>
      </c>
      <c r="E37" s="491">
        <v>60000</v>
      </c>
      <c r="F37" s="500">
        <v>1</v>
      </c>
      <c r="G37" s="500">
        <v>1</v>
      </c>
      <c r="H37" s="518">
        <f t="shared" ref="H37:H39" si="14">E37*F37*G37</f>
        <v>60000</v>
      </c>
      <c r="I37" s="500"/>
      <c r="J37" s="500">
        <v>1</v>
      </c>
      <c r="K37" s="500">
        <v>1</v>
      </c>
      <c r="L37" s="500">
        <v>1</v>
      </c>
      <c r="M37" s="500">
        <v>1</v>
      </c>
      <c r="N37" s="502">
        <f t="shared" si="13"/>
        <v>0</v>
      </c>
      <c r="O37" s="520">
        <f t="shared" si="13"/>
        <v>60000</v>
      </c>
      <c r="P37" s="520">
        <f t="shared" si="13"/>
        <v>60000</v>
      </c>
      <c r="Q37" s="520">
        <f t="shared" si="13"/>
        <v>60000</v>
      </c>
      <c r="R37" s="520">
        <f t="shared" si="13"/>
        <v>60000</v>
      </c>
    </row>
    <row r="38" spans="1:18" ht="60" x14ac:dyDescent="0.25">
      <c r="A38" s="9"/>
      <c r="B38" s="500"/>
      <c r="C38" s="613"/>
      <c r="D38" s="493" t="s">
        <v>515</v>
      </c>
      <c r="E38" s="491">
        <v>50000</v>
      </c>
      <c r="F38" s="500">
        <v>1</v>
      </c>
      <c r="G38" s="500">
        <v>3</v>
      </c>
      <c r="H38" s="518">
        <f t="shared" si="14"/>
        <v>150000</v>
      </c>
      <c r="I38" s="500"/>
      <c r="J38" s="500">
        <v>1</v>
      </c>
      <c r="K38" s="500">
        <v>1</v>
      </c>
      <c r="L38" s="500">
        <v>1</v>
      </c>
      <c r="M38" s="500">
        <v>1</v>
      </c>
      <c r="N38" s="502"/>
      <c r="O38" s="519">
        <f>H38</f>
        <v>150000</v>
      </c>
      <c r="P38" s="519">
        <f>O38</f>
        <v>150000</v>
      </c>
      <c r="Q38" s="519">
        <f>P38</f>
        <v>150000</v>
      </c>
      <c r="R38" s="519">
        <f>Q38</f>
        <v>150000</v>
      </c>
    </row>
    <row r="39" spans="1:18" ht="60" x14ac:dyDescent="0.25">
      <c r="A39" s="9"/>
      <c r="B39" s="500" t="s">
        <v>275</v>
      </c>
      <c r="C39" s="497" t="s">
        <v>516</v>
      </c>
      <c r="D39" s="493" t="s">
        <v>517</v>
      </c>
      <c r="E39" s="491">
        <v>300000</v>
      </c>
      <c r="F39" s="500">
        <v>1</v>
      </c>
      <c r="G39" s="500">
        <v>1</v>
      </c>
      <c r="H39" s="500">
        <f t="shared" si="14"/>
        <v>300000</v>
      </c>
      <c r="I39" s="500"/>
      <c r="J39" s="500"/>
      <c r="K39" s="500"/>
      <c r="L39" s="500"/>
      <c r="M39" s="500"/>
      <c r="N39" s="502">
        <f t="shared" si="13"/>
        <v>0</v>
      </c>
      <c r="O39" s="502">
        <f t="shared" si="13"/>
        <v>0</v>
      </c>
      <c r="P39" s="502">
        <f t="shared" si="13"/>
        <v>0</v>
      </c>
      <c r="Q39" s="502">
        <f t="shared" si="13"/>
        <v>0</v>
      </c>
      <c r="R39" s="502">
        <f t="shared" si="13"/>
        <v>0</v>
      </c>
    </row>
    <row r="40" spans="1:18" x14ac:dyDescent="0.25">
      <c r="A40" s="9"/>
      <c r="B40" s="500"/>
      <c r="C40" s="521" t="s">
        <v>489</v>
      </c>
      <c r="D40" s="500"/>
      <c r="E40" s="500"/>
      <c r="F40" s="500"/>
      <c r="G40" s="500"/>
      <c r="H40" s="524">
        <f>SUM(H36:H39)</f>
        <v>810000</v>
      </c>
      <c r="I40" s="500"/>
      <c r="J40" s="500"/>
      <c r="K40" s="500"/>
      <c r="L40" s="500"/>
      <c r="M40" s="500"/>
      <c r="N40" s="502">
        <f t="shared" si="13"/>
        <v>0</v>
      </c>
      <c r="O40" s="519">
        <f>H40</f>
        <v>810000</v>
      </c>
      <c r="P40" s="519">
        <f>O40</f>
        <v>810000</v>
      </c>
      <c r="Q40" s="519">
        <f>P40</f>
        <v>810000</v>
      </c>
      <c r="R40" s="519">
        <f>Q40</f>
        <v>810000</v>
      </c>
    </row>
    <row r="41" spans="1:18" ht="21.95" customHeight="1" x14ac:dyDescent="0.25">
      <c r="A41" s="489"/>
      <c r="B41" s="517"/>
      <c r="C41" s="517" t="s">
        <v>266</v>
      </c>
      <c r="D41" s="517"/>
      <c r="E41" s="517"/>
      <c r="F41" s="517"/>
      <c r="G41" s="517"/>
      <c r="H41" s="525">
        <f>H14+H19+H22+H25+H28+H33+H40</f>
        <v>759918590</v>
      </c>
      <c r="I41" s="517"/>
      <c r="J41" s="517"/>
      <c r="K41" s="517"/>
      <c r="L41" s="517"/>
      <c r="M41" s="517"/>
      <c r="N41" s="517">
        <f>$H41*I41</f>
        <v>0</v>
      </c>
      <c r="O41" s="525">
        <f>O40+O33+O28+O25+O22+O19</f>
        <v>759713590</v>
      </c>
      <c r="P41" s="525">
        <f t="shared" ref="P41:R41" si="15">P40+P33+P28+P25+P22+P19</f>
        <v>766308402.5</v>
      </c>
      <c r="Q41" s="525">
        <f t="shared" si="15"/>
        <v>783782051.5625</v>
      </c>
      <c r="R41" s="525">
        <f t="shared" si="15"/>
        <v>801692541.8515625</v>
      </c>
    </row>
  </sheetData>
  <mergeCells count="14">
    <mergeCell ref="C37:C38"/>
    <mergeCell ref="A1:R1"/>
    <mergeCell ref="C9:C13"/>
    <mergeCell ref="C15:C18"/>
    <mergeCell ref="C20:C21"/>
    <mergeCell ref="C23:C24"/>
    <mergeCell ref="C29:R29"/>
    <mergeCell ref="C34:R34"/>
    <mergeCell ref="A3:Q3"/>
    <mergeCell ref="B4:C4"/>
    <mergeCell ref="I5:M5"/>
    <mergeCell ref="N5:R5"/>
    <mergeCell ref="B7:R7"/>
    <mergeCell ref="C8:R8"/>
  </mergeCells>
  <dataValidations count="1">
    <dataValidation type="list" allowBlank="1" showInputMessage="1" showErrorMessage="1" sqref="C2:D2">
      <formula1>"EDUCATION,GOVERNANCE,AGRICULTURE,EMERGENCY_PREPAREDNESS,HEALTH,WASH,WOMEN_AFFAIRS(SOCIAL_PROTECTION"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7"/>
  <sheetViews>
    <sheetView showGridLines="0" view="pageBreakPreview" zoomScale="89" zoomScaleNormal="75" zoomScaleSheetLayoutView="89" zoomScalePageLayoutView="75" workbookViewId="0">
      <pane ySplit="4" topLeftCell="A5" activePane="bottomLeft" state="frozen"/>
      <selection pane="bottomLeft" activeCell="K60" sqref="K60"/>
    </sheetView>
  </sheetViews>
  <sheetFormatPr defaultColWidth="8.85546875" defaultRowHeight="15" x14ac:dyDescent="0.25"/>
  <cols>
    <col min="1" max="1" width="36.85546875" style="145" customWidth="1"/>
    <col min="2" max="2" width="36.85546875" style="106" customWidth="1"/>
    <col min="3" max="3" width="38.140625" style="106" customWidth="1"/>
    <col min="4" max="4" width="16.85546875" style="106" customWidth="1"/>
    <col min="5" max="5" width="18.42578125" style="106" customWidth="1"/>
    <col min="6" max="6" width="22.85546875" style="106" customWidth="1"/>
    <col min="7" max="11" width="17.28515625" style="106" customWidth="1"/>
    <col min="12" max="12" width="24.42578125" style="106" customWidth="1"/>
    <col min="13" max="16384" width="8.85546875" style="106"/>
  </cols>
  <sheetData>
    <row r="1" spans="1:12" ht="35.1" customHeight="1" thickBot="1" x14ac:dyDescent="0.3">
      <c r="A1" s="630" t="s">
        <v>476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2" x14ac:dyDescent="0.25">
      <c r="A2" s="628" t="s">
        <v>89</v>
      </c>
      <c r="B2" s="629"/>
      <c r="C2" s="412"/>
      <c r="D2" s="413"/>
      <c r="E2" s="413"/>
      <c r="F2" s="413"/>
      <c r="G2" s="413"/>
      <c r="H2" s="413"/>
      <c r="I2" s="413"/>
      <c r="J2" s="413"/>
      <c r="K2" s="105"/>
      <c r="L2" s="105"/>
    </row>
    <row r="3" spans="1:12" x14ac:dyDescent="0.25">
      <c r="A3" s="107"/>
      <c r="B3" s="108"/>
      <c r="C3" s="108"/>
      <c r="D3" s="108"/>
      <c r="E3" s="109"/>
      <c r="F3" s="98"/>
      <c r="G3" s="636" t="s">
        <v>22</v>
      </c>
      <c r="H3" s="636"/>
      <c r="I3" s="636"/>
      <c r="J3" s="636"/>
      <c r="K3" s="636"/>
      <c r="L3" s="105"/>
    </row>
    <row r="4" spans="1:12" x14ac:dyDescent="0.25">
      <c r="A4" s="104"/>
      <c r="B4" s="109" t="s">
        <v>90</v>
      </c>
      <c r="C4" s="104"/>
      <c r="D4" s="104" t="s">
        <v>91</v>
      </c>
      <c r="E4" s="104" t="s">
        <v>92</v>
      </c>
      <c r="F4" s="104" t="s">
        <v>93</v>
      </c>
      <c r="G4" s="104">
        <v>2017</v>
      </c>
      <c r="H4" s="104">
        <v>2018</v>
      </c>
      <c r="I4" s="104">
        <v>2019</v>
      </c>
      <c r="J4" s="104">
        <v>2020</v>
      </c>
      <c r="K4" s="104">
        <v>2021</v>
      </c>
      <c r="L4" s="110" t="s">
        <v>94</v>
      </c>
    </row>
    <row r="5" spans="1:12" ht="24" customHeight="1" x14ac:dyDescent="0.25">
      <c r="A5" s="101" t="s">
        <v>95</v>
      </c>
      <c r="B5" s="637" t="str">
        <f>[6]Objectives!B4</f>
        <v>Breastfeeding promotion and support, taking into account policies and recommendations of HIV and infant feeding</v>
      </c>
      <c r="C5" s="637"/>
      <c r="D5" s="637"/>
      <c r="E5" s="637"/>
      <c r="F5" s="99"/>
      <c r="G5" s="111">
        <v>2830000</v>
      </c>
      <c r="H5" s="111">
        <v>2830000</v>
      </c>
      <c r="I5" s="111">
        <v>2830000</v>
      </c>
      <c r="J5" s="111">
        <v>2830000</v>
      </c>
      <c r="K5" s="111">
        <v>2830000</v>
      </c>
      <c r="L5" s="112"/>
    </row>
    <row r="6" spans="1:12" ht="29.25" customHeight="1" x14ac:dyDescent="0.25">
      <c r="A6" s="638" t="str">
        <f>[6]Objectives!C4</f>
        <v>1.  Early initiation of breastfeeding within 30 minutes of delivery           2. Sensitization for EBF for six months and continued breastfeeding until two years of age and 12 months for HIV-exposed infants</v>
      </c>
      <c r="B6" s="639" t="s">
        <v>96</v>
      </c>
      <c r="C6" s="113" t="s">
        <v>97</v>
      </c>
      <c r="D6" s="114">
        <v>20000</v>
      </c>
      <c r="E6" s="51">
        <v>17</v>
      </c>
      <c r="F6" s="115">
        <f>D6*E6</f>
        <v>340000</v>
      </c>
      <c r="G6" s="116"/>
      <c r="H6" s="116"/>
      <c r="I6" s="116"/>
      <c r="J6" s="116"/>
      <c r="K6" s="116"/>
      <c r="L6" s="112"/>
    </row>
    <row r="7" spans="1:12" x14ac:dyDescent="0.25">
      <c r="A7" s="638"/>
      <c r="B7" s="640"/>
      <c r="C7" s="113" t="s">
        <v>98</v>
      </c>
      <c r="D7" s="114">
        <v>15000</v>
      </c>
      <c r="E7" s="51">
        <f>17*8</f>
        <v>136</v>
      </c>
      <c r="F7" s="115">
        <f t="shared" ref="F7:F14" si="0">D7*E7</f>
        <v>2040000</v>
      </c>
      <c r="G7" s="116"/>
      <c r="H7" s="116"/>
      <c r="I7" s="116"/>
      <c r="J7" s="116"/>
      <c r="K7" s="116"/>
      <c r="L7" s="112"/>
    </row>
    <row r="8" spans="1:12" x14ac:dyDescent="0.25">
      <c r="A8" s="638"/>
      <c r="B8" s="640"/>
      <c r="C8" s="113" t="s">
        <v>99</v>
      </c>
      <c r="D8" s="114">
        <v>30000</v>
      </c>
      <c r="E8" s="51">
        <v>15</v>
      </c>
      <c r="F8" s="115">
        <f t="shared" si="0"/>
        <v>450000</v>
      </c>
      <c r="G8" s="116"/>
      <c r="H8" s="116"/>
      <c r="I8" s="116"/>
      <c r="J8" s="116"/>
      <c r="K8" s="116"/>
      <c r="L8" s="112"/>
    </row>
    <row r="9" spans="1:12" x14ac:dyDescent="0.25">
      <c r="A9" s="638"/>
      <c r="B9" s="640"/>
      <c r="C9" s="113"/>
      <c r="D9" s="114"/>
      <c r="E9" s="51"/>
      <c r="F9" s="115">
        <f t="shared" si="0"/>
        <v>0</v>
      </c>
      <c r="G9" s="116"/>
      <c r="H9" s="116"/>
      <c r="I9" s="116"/>
      <c r="J9" s="116"/>
      <c r="K9" s="116"/>
      <c r="L9" s="112"/>
    </row>
    <row r="10" spans="1:12" x14ac:dyDescent="0.25">
      <c r="A10" s="638"/>
      <c r="B10" s="640"/>
      <c r="C10" s="113"/>
      <c r="D10" s="114"/>
      <c r="E10" s="51"/>
      <c r="F10" s="115">
        <f t="shared" si="0"/>
        <v>0</v>
      </c>
      <c r="G10" s="116"/>
      <c r="H10" s="116"/>
      <c r="I10" s="116"/>
      <c r="J10" s="116"/>
      <c r="K10" s="116"/>
      <c r="L10" s="112"/>
    </row>
    <row r="11" spans="1:12" x14ac:dyDescent="0.25">
      <c r="A11" s="638"/>
      <c r="B11" s="640"/>
      <c r="C11" s="113"/>
      <c r="D11" s="114"/>
      <c r="E11" s="51"/>
      <c r="F11" s="115">
        <f t="shared" si="0"/>
        <v>0</v>
      </c>
      <c r="G11" s="116"/>
      <c r="H11" s="116"/>
      <c r="I11" s="116"/>
      <c r="J11" s="116"/>
      <c r="K11" s="116"/>
      <c r="L11" s="112"/>
    </row>
    <row r="12" spans="1:12" x14ac:dyDescent="0.25">
      <c r="A12" s="638"/>
      <c r="B12" s="640"/>
      <c r="C12" s="112"/>
      <c r="E12" s="51"/>
      <c r="F12" s="115">
        <f>D19*E12</f>
        <v>0</v>
      </c>
      <c r="G12" s="116"/>
      <c r="H12" s="116"/>
      <c r="I12" s="116"/>
      <c r="J12" s="116"/>
      <c r="K12" s="116"/>
      <c r="L12" s="112"/>
    </row>
    <row r="13" spans="1:12" x14ac:dyDescent="0.25">
      <c r="A13" s="638"/>
      <c r="B13" s="640"/>
      <c r="C13" s="112"/>
      <c r="D13" s="114"/>
      <c r="E13" s="51"/>
      <c r="F13" s="115">
        <f t="shared" si="0"/>
        <v>0</v>
      </c>
      <c r="G13" s="116"/>
      <c r="H13" s="116"/>
      <c r="I13" s="116"/>
      <c r="J13" s="116"/>
      <c r="K13" s="116"/>
      <c r="L13" s="112"/>
    </row>
    <row r="14" spans="1:12" x14ac:dyDescent="0.25">
      <c r="A14" s="638"/>
      <c r="B14" s="641"/>
      <c r="C14" s="112"/>
      <c r="D14" s="114"/>
      <c r="E14" s="51"/>
      <c r="F14" s="115">
        <f t="shared" si="0"/>
        <v>0</v>
      </c>
      <c r="G14" s="116"/>
      <c r="H14" s="116"/>
      <c r="I14" s="116"/>
      <c r="J14" s="116"/>
      <c r="K14" s="116"/>
      <c r="L14" s="112"/>
    </row>
    <row r="15" spans="1:12" ht="24" customHeight="1" x14ac:dyDescent="0.25">
      <c r="A15" s="117"/>
      <c r="B15" s="118"/>
      <c r="C15" s="119"/>
      <c r="D15" s="120"/>
      <c r="E15" s="100"/>
      <c r="F15" s="121">
        <f>SUM(F6:F14)</f>
        <v>2830000</v>
      </c>
      <c r="G15" s="116"/>
      <c r="H15" s="116"/>
      <c r="I15" s="116"/>
      <c r="J15" s="116"/>
      <c r="K15" s="116"/>
      <c r="L15" s="112"/>
    </row>
    <row r="16" spans="1:12" x14ac:dyDescent="0.25">
      <c r="A16" s="117"/>
      <c r="B16" s="122" t="s">
        <v>100</v>
      </c>
      <c r="C16" s="122"/>
      <c r="F16" s="112"/>
      <c r="G16" s="123">
        <f>SUM(G5:G15)</f>
        <v>2830000</v>
      </c>
      <c r="H16" s="124">
        <f>SUM(H5:H15)</f>
        <v>2830000</v>
      </c>
      <c r="I16" s="124">
        <f t="shared" ref="I16:K16" si="1">SUM(I5:I15)</f>
        <v>2830000</v>
      </c>
      <c r="J16" s="124">
        <f t="shared" si="1"/>
        <v>2830000</v>
      </c>
      <c r="K16" s="124">
        <f t="shared" si="1"/>
        <v>2830000</v>
      </c>
      <c r="L16" s="112"/>
    </row>
    <row r="17" spans="1:12" ht="24" customHeight="1" x14ac:dyDescent="0.25">
      <c r="A17" s="101" t="s">
        <v>101</v>
      </c>
      <c r="B17" s="642" t="s">
        <v>102</v>
      </c>
      <c r="C17" s="642"/>
      <c r="D17" s="642"/>
      <c r="E17" s="642"/>
      <c r="F17" s="99"/>
      <c r="G17" s="111"/>
      <c r="H17" s="111"/>
      <c r="I17" s="111"/>
      <c r="J17" s="111"/>
      <c r="K17" s="111"/>
      <c r="L17" s="112"/>
    </row>
    <row r="18" spans="1:12" ht="19.5" customHeight="1" x14ac:dyDescent="0.25">
      <c r="A18" s="638" t="str">
        <f>[6]Objectives!C5</f>
        <v>1. Encourage Behaviour change promotion to follow international best practices through Enlightengment Campaings               2.  Provision of CIYCF counselling    3. Provision of nutrient-dense complementary foods for children under two</v>
      </c>
      <c r="B18" s="639" t="s">
        <v>103</v>
      </c>
      <c r="C18" s="113" t="s">
        <v>104</v>
      </c>
      <c r="D18" s="114">
        <v>20000</v>
      </c>
      <c r="E18" s="51">
        <v>17</v>
      </c>
      <c r="F18" s="115">
        <f>D18*E18</f>
        <v>340000</v>
      </c>
      <c r="G18" s="116">
        <v>1774800</v>
      </c>
      <c r="H18" s="116">
        <v>1774800</v>
      </c>
      <c r="I18" s="116">
        <v>1774800</v>
      </c>
      <c r="J18" s="116">
        <v>1774800</v>
      </c>
      <c r="K18" s="116">
        <v>1774800</v>
      </c>
      <c r="L18" s="112"/>
    </row>
    <row r="19" spans="1:12" ht="30" x14ac:dyDescent="0.25">
      <c r="A19" s="638"/>
      <c r="B19" s="640"/>
      <c r="C19" s="113" t="s">
        <v>105</v>
      </c>
      <c r="D19" s="114">
        <v>5000</v>
      </c>
      <c r="E19" s="51">
        <v>102</v>
      </c>
      <c r="F19" s="115">
        <f t="shared" ref="F19:F23" si="2">D19*E19</f>
        <v>510000</v>
      </c>
      <c r="G19" s="116"/>
      <c r="H19" s="116"/>
      <c r="I19" s="116"/>
      <c r="J19" s="116"/>
      <c r="K19" s="116"/>
      <c r="L19" s="112"/>
    </row>
    <row r="20" spans="1:12" x14ac:dyDescent="0.25">
      <c r="A20" s="638"/>
      <c r="B20" s="640"/>
      <c r="C20" s="113" t="s">
        <v>106</v>
      </c>
      <c r="D20" s="114">
        <v>2000</v>
      </c>
      <c r="E20" s="51">
        <v>34</v>
      </c>
      <c r="F20" s="115">
        <f t="shared" si="2"/>
        <v>68000</v>
      </c>
      <c r="G20" s="116"/>
      <c r="H20" s="116"/>
      <c r="I20" s="116"/>
      <c r="J20" s="116"/>
      <c r="K20" s="116"/>
      <c r="L20" s="112"/>
    </row>
    <row r="21" spans="1:12" ht="45" x14ac:dyDescent="0.25">
      <c r="A21" s="638"/>
      <c r="B21" s="640"/>
      <c r="C21" s="113" t="s">
        <v>107</v>
      </c>
      <c r="D21" s="114">
        <v>10000</v>
      </c>
      <c r="E21" s="438">
        <v>34</v>
      </c>
      <c r="F21" s="115">
        <f t="shared" si="2"/>
        <v>340000</v>
      </c>
      <c r="G21" s="116"/>
      <c r="H21" s="116"/>
      <c r="I21" s="116"/>
      <c r="J21" s="116"/>
      <c r="K21" s="116"/>
      <c r="L21" s="112"/>
    </row>
    <row r="22" spans="1:12" x14ac:dyDescent="0.25">
      <c r="A22" s="638"/>
      <c r="B22" s="640"/>
      <c r="C22" s="113" t="s">
        <v>108</v>
      </c>
      <c r="D22" s="114">
        <v>5000</v>
      </c>
      <c r="E22" s="51">
        <v>102</v>
      </c>
      <c r="F22" s="115">
        <f t="shared" si="2"/>
        <v>510000</v>
      </c>
      <c r="G22" s="116"/>
      <c r="H22" s="116"/>
      <c r="I22" s="116"/>
      <c r="J22" s="116"/>
      <c r="K22" s="116"/>
      <c r="L22" s="112"/>
    </row>
    <row r="23" spans="1:12" x14ac:dyDescent="0.25">
      <c r="A23" s="638"/>
      <c r="B23" s="640"/>
      <c r="C23" s="112" t="s">
        <v>109</v>
      </c>
      <c r="D23" s="114">
        <v>200</v>
      </c>
      <c r="E23" s="51">
        <v>34</v>
      </c>
      <c r="F23" s="115">
        <f t="shared" si="2"/>
        <v>6800</v>
      </c>
      <c r="G23" s="116"/>
      <c r="H23" s="116"/>
      <c r="I23" s="116"/>
      <c r="J23" s="116"/>
      <c r="K23" s="116"/>
      <c r="L23" s="112"/>
    </row>
    <row r="24" spans="1:12" x14ac:dyDescent="0.25">
      <c r="A24" s="638"/>
      <c r="B24" s="640"/>
      <c r="E24" s="51"/>
      <c r="F24" s="115">
        <f>D40*E24</f>
        <v>0</v>
      </c>
      <c r="G24" s="116"/>
      <c r="H24" s="116"/>
      <c r="I24" s="116"/>
      <c r="J24" s="116"/>
      <c r="K24" s="116"/>
      <c r="L24" s="112"/>
    </row>
    <row r="25" spans="1:12" x14ac:dyDescent="0.25">
      <c r="A25" s="638"/>
      <c r="B25" s="640"/>
      <c r="E25" s="51"/>
      <c r="F25" s="115"/>
      <c r="G25" s="116"/>
      <c r="H25" s="116"/>
      <c r="I25" s="116"/>
      <c r="J25" s="116"/>
      <c r="K25" s="116"/>
      <c r="L25" s="112"/>
    </row>
    <row r="26" spans="1:12" x14ac:dyDescent="0.25">
      <c r="A26" s="638"/>
      <c r="B26" s="640"/>
      <c r="C26" s="112"/>
      <c r="D26" s="114"/>
      <c r="E26" s="51"/>
      <c r="F26" s="115"/>
      <c r="G26" s="116"/>
      <c r="H26" s="116"/>
      <c r="I26" s="116"/>
      <c r="J26" s="116"/>
      <c r="K26" s="116"/>
      <c r="L26" s="112"/>
    </row>
    <row r="27" spans="1:12" x14ac:dyDescent="0.25">
      <c r="A27" s="638"/>
      <c r="B27" s="641"/>
      <c r="C27" s="113"/>
      <c r="D27" s="114"/>
      <c r="E27" s="51"/>
      <c r="F27" s="115"/>
      <c r="G27" s="116"/>
      <c r="H27" s="116"/>
      <c r="I27" s="116"/>
      <c r="J27" s="116"/>
      <c r="K27" s="116"/>
      <c r="L27" s="112"/>
    </row>
    <row r="28" spans="1:12" x14ac:dyDescent="0.25">
      <c r="A28" s="117"/>
      <c r="B28" s="98"/>
      <c r="C28" s="105"/>
      <c r="D28" s="120"/>
      <c r="E28" s="100"/>
      <c r="F28" s="125">
        <f>SUM(F18:F27)</f>
        <v>1774800</v>
      </c>
      <c r="G28" s="116"/>
      <c r="H28" s="116"/>
      <c r="I28" s="116"/>
      <c r="J28" s="116"/>
      <c r="K28" s="116"/>
      <c r="L28" s="112"/>
    </row>
    <row r="29" spans="1:12" x14ac:dyDescent="0.25">
      <c r="A29" s="117"/>
      <c r="B29" s="126" t="s">
        <v>100</v>
      </c>
      <c r="C29" s="126"/>
      <c r="D29" s="127"/>
      <c r="E29" s="127"/>
      <c r="F29" s="105"/>
      <c r="G29" s="124">
        <f>G18</f>
        <v>1774800</v>
      </c>
      <c r="H29" s="124">
        <f t="shared" ref="H29:K29" si="3">H18</f>
        <v>1774800</v>
      </c>
      <c r="I29" s="124">
        <f t="shared" si="3"/>
        <v>1774800</v>
      </c>
      <c r="J29" s="124">
        <f t="shared" si="3"/>
        <v>1774800</v>
      </c>
      <c r="K29" s="124">
        <f t="shared" si="3"/>
        <v>1774800</v>
      </c>
      <c r="L29" s="112"/>
    </row>
    <row r="30" spans="1:12" ht="23.1" customHeight="1" x14ac:dyDescent="0.25">
      <c r="A30" s="101" t="s">
        <v>110</v>
      </c>
      <c r="B30" s="643" t="str">
        <f>[6]Objectives!B6</f>
        <v>Intervention Focusing on Maternal Nutrition</v>
      </c>
      <c r="C30" s="643"/>
      <c r="D30" s="643"/>
      <c r="E30" s="643"/>
      <c r="F30" s="101"/>
      <c r="G30" s="111"/>
      <c r="H30" s="111"/>
      <c r="I30" s="111"/>
      <c r="J30" s="111"/>
      <c r="K30" s="111"/>
      <c r="L30" s="112"/>
    </row>
    <row r="31" spans="1:12" ht="33" customHeight="1" x14ac:dyDescent="0.25">
      <c r="A31" s="638" t="str">
        <f>[6]Objectives!B7</f>
        <v>Create demand to increase access to Ante-natal services</v>
      </c>
      <c r="B31" s="639" t="str">
        <f>[6]Objectives!C7</f>
        <v xml:space="preserve">1. Enlightment Campaings for Neonatal outreach and safe motherhood programs at Community levels,                               2. Radio Jingles and Phone in Programmes                                         3. Kanuri/Hausa  and Fulfulde local Dialets songs </v>
      </c>
      <c r="C31" s="113" t="s">
        <v>97</v>
      </c>
      <c r="D31" s="114">
        <v>20000</v>
      </c>
      <c r="E31" s="51">
        <v>17</v>
      </c>
      <c r="F31" s="114">
        <f>D31*E31</f>
        <v>340000</v>
      </c>
      <c r="G31" s="116">
        <v>2830000</v>
      </c>
      <c r="H31" s="116">
        <v>2830000</v>
      </c>
      <c r="I31" s="116">
        <v>2830000</v>
      </c>
      <c r="J31" s="116">
        <v>2830000</v>
      </c>
      <c r="K31" s="116">
        <v>2830000</v>
      </c>
      <c r="L31" s="112"/>
    </row>
    <row r="32" spans="1:12" x14ac:dyDescent="0.25">
      <c r="A32" s="638"/>
      <c r="B32" s="640"/>
      <c r="C32" s="113" t="s">
        <v>98</v>
      </c>
      <c r="D32" s="114">
        <v>15000</v>
      </c>
      <c r="E32" s="51">
        <f>17*8</f>
        <v>136</v>
      </c>
      <c r="F32" s="128">
        <f>D32*E32</f>
        <v>2040000</v>
      </c>
      <c r="G32" s="116"/>
      <c r="H32" s="116"/>
      <c r="I32" s="116"/>
      <c r="J32" s="116"/>
      <c r="K32" s="116"/>
      <c r="L32" s="112"/>
    </row>
    <row r="33" spans="1:12" ht="60.95" customHeight="1" x14ac:dyDescent="0.25">
      <c r="A33" s="638"/>
      <c r="B33" s="641"/>
      <c r="C33" s="113" t="s">
        <v>99</v>
      </c>
      <c r="D33" s="114">
        <v>30000</v>
      </c>
      <c r="E33" s="51">
        <v>15</v>
      </c>
      <c r="F33" s="114">
        <f>D33*E33</f>
        <v>450000</v>
      </c>
      <c r="G33" s="116"/>
      <c r="H33" s="116"/>
      <c r="I33" s="116"/>
      <c r="J33" s="116"/>
      <c r="K33" s="116"/>
      <c r="L33" s="112"/>
    </row>
    <row r="34" spans="1:12" x14ac:dyDescent="0.25">
      <c r="A34" s="117"/>
      <c r="B34" s="118"/>
      <c r="C34" s="105"/>
      <c r="D34" s="105"/>
      <c r="E34" s="100"/>
      <c r="F34" s="121">
        <f>SUM(F31:F33)</f>
        <v>2830000</v>
      </c>
      <c r="G34" s="150"/>
      <c r="H34" s="150"/>
      <c r="I34" s="150"/>
      <c r="J34" s="150"/>
      <c r="K34" s="150"/>
      <c r="L34" s="112"/>
    </row>
    <row r="35" spans="1:12" x14ac:dyDescent="0.25">
      <c r="A35" s="117"/>
      <c r="B35" s="126" t="s">
        <v>100</v>
      </c>
      <c r="C35" s="148"/>
      <c r="D35" s="127"/>
      <c r="E35" s="127"/>
      <c r="F35" s="149"/>
      <c r="G35" s="151">
        <f>G31</f>
        <v>2830000</v>
      </c>
      <c r="H35" s="151">
        <f t="shared" ref="H35:K35" si="4">H31</f>
        <v>2830000</v>
      </c>
      <c r="I35" s="151">
        <f t="shared" si="4"/>
        <v>2830000</v>
      </c>
      <c r="J35" s="151">
        <f t="shared" si="4"/>
        <v>2830000</v>
      </c>
      <c r="K35" s="151">
        <f t="shared" si="4"/>
        <v>2830000</v>
      </c>
      <c r="L35" s="112"/>
    </row>
    <row r="36" spans="1:12" ht="23.1" customHeight="1" x14ac:dyDescent="0.25">
      <c r="A36" s="101" t="s">
        <v>111</v>
      </c>
      <c r="B36" s="642" t="str">
        <f>[6]Objectives!B9</f>
        <v>Interventions Focusing on Poverty Allivaitions</v>
      </c>
      <c r="C36" s="642"/>
      <c r="D36" s="642"/>
      <c r="E36" s="642"/>
      <c r="F36" s="101"/>
      <c r="G36" s="152"/>
      <c r="H36" s="152"/>
      <c r="I36" s="152"/>
      <c r="J36" s="152"/>
      <c r="K36" s="152"/>
      <c r="L36" s="112"/>
    </row>
    <row r="37" spans="1:12" ht="21" customHeight="1" x14ac:dyDescent="0.25">
      <c r="A37" s="117" t="str">
        <f>[6]Objectives!B10</f>
        <v xml:space="preserve">Poverty Reduction </v>
      </c>
      <c r="B37" s="578" t="s">
        <v>112</v>
      </c>
      <c r="C37" s="113" t="s">
        <v>113</v>
      </c>
      <c r="D37" s="112">
        <v>15000</v>
      </c>
      <c r="E37" s="51">
        <v>952</v>
      </c>
      <c r="F37" s="114">
        <f>D37*E37</f>
        <v>14280000</v>
      </c>
      <c r="G37" s="150">
        <v>14280000</v>
      </c>
      <c r="H37" s="150">
        <v>14280000</v>
      </c>
      <c r="I37" s="150">
        <v>14280000</v>
      </c>
      <c r="J37" s="150">
        <v>14280000</v>
      </c>
      <c r="K37" s="150">
        <v>14280000</v>
      </c>
      <c r="L37" s="112"/>
    </row>
    <row r="38" spans="1:12" x14ac:dyDescent="0.25">
      <c r="A38" s="117"/>
      <c r="B38" s="579"/>
      <c r="C38" s="113" t="s">
        <v>114</v>
      </c>
      <c r="D38" s="112">
        <v>5000</v>
      </c>
      <c r="E38" s="51">
        <v>17</v>
      </c>
      <c r="F38" s="114">
        <f>D38*E38</f>
        <v>85000</v>
      </c>
      <c r="G38" s="150"/>
      <c r="H38" s="150"/>
      <c r="I38" s="150"/>
      <c r="J38" s="150"/>
      <c r="K38" s="150"/>
      <c r="L38" s="112"/>
    </row>
    <row r="39" spans="1:12" x14ac:dyDescent="0.25">
      <c r="A39" s="117"/>
      <c r="B39" s="579"/>
      <c r="C39" s="112" t="s">
        <v>115</v>
      </c>
      <c r="D39" s="112">
        <v>1500</v>
      </c>
      <c r="E39" s="51">
        <v>3560</v>
      </c>
      <c r="F39" s="114">
        <f t="shared" ref="F39:F44" si="5">D39*E39</f>
        <v>5340000</v>
      </c>
      <c r="G39" s="150"/>
      <c r="H39" s="150"/>
      <c r="I39" s="150"/>
      <c r="J39" s="150"/>
      <c r="K39" s="150"/>
      <c r="L39" s="112"/>
    </row>
    <row r="40" spans="1:12" x14ac:dyDescent="0.25">
      <c r="A40" s="117"/>
      <c r="B40" s="579"/>
      <c r="C40" s="112" t="s">
        <v>116</v>
      </c>
      <c r="D40" s="114">
        <v>1000</v>
      </c>
      <c r="E40" s="51">
        <v>3565</v>
      </c>
      <c r="F40" s="114">
        <f t="shared" si="5"/>
        <v>3565000</v>
      </c>
      <c r="G40" s="150"/>
      <c r="H40" s="150"/>
      <c r="I40" s="150"/>
      <c r="J40" s="150"/>
      <c r="K40" s="150"/>
      <c r="L40" s="112"/>
    </row>
    <row r="41" spans="1:12" x14ac:dyDescent="0.25">
      <c r="A41" s="117"/>
      <c r="B41" s="580"/>
      <c r="C41" s="112" t="s">
        <v>117</v>
      </c>
      <c r="D41" s="114">
        <v>1500</v>
      </c>
      <c r="E41" s="51">
        <v>3565</v>
      </c>
      <c r="F41" s="114">
        <f t="shared" si="5"/>
        <v>5347500</v>
      </c>
      <c r="G41" s="150"/>
      <c r="H41" s="150"/>
      <c r="I41" s="150"/>
      <c r="J41" s="150"/>
      <c r="K41" s="150"/>
      <c r="L41" s="112"/>
    </row>
    <row r="42" spans="1:12" x14ac:dyDescent="0.25">
      <c r="A42" s="117"/>
      <c r="B42" s="102"/>
      <c r="C42" s="113" t="s">
        <v>118</v>
      </c>
      <c r="D42" s="114">
        <v>1000</v>
      </c>
      <c r="E42" s="51">
        <v>3560</v>
      </c>
      <c r="F42" s="114">
        <f t="shared" si="5"/>
        <v>3560000</v>
      </c>
      <c r="G42" s="150"/>
      <c r="H42" s="150"/>
      <c r="I42" s="150"/>
      <c r="J42" s="150"/>
      <c r="K42" s="150"/>
      <c r="L42" s="112"/>
    </row>
    <row r="43" spans="1:12" ht="30" x14ac:dyDescent="0.25">
      <c r="A43" s="117"/>
      <c r="B43" s="102"/>
      <c r="C43" s="113" t="s">
        <v>119</v>
      </c>
      <c r="D43" s="114">
        <v>20000</v>
      </c>
      <c r="E43" s="51">
        <v>17</v>
      </c>
      <c r="F43" s="114">
        <f t="shared" si="5"/>
        <v>340000</v>
      </c>
      <c r="G43" s="150"/>
      <c r="H43" s="150"/>
      <c r="I43" s="150"/>
      <c r="J43" s="150"/>
      <c r="K43" s="150"/>
      <c r="L43" s="112"/>
    </row>
    <row r="44" spans="1:12" ht="30" x14ac:dyDescent="0.25">
      <c r="A44" s="117"/>
      <c r="B44" s="102"/>
      <c r="C44" s="113" t="s">
        <v>120</v>
      </c>
      <c r="D44" s="114">
        <v>15000</v>
      </c>
      <c r="E44" s="51">
        <v>136</v>
      </c>
      <c r="F44" s="114">
        <f t="shared" si="5"/>
        <v>2040000</v>
      </c>
      <c r="G44" s="150"/>
      <c r="H44" s="150"/>
      <c r="I44" s="150"/>
      <c r="J44" s="150"/>
      <c r="K44" s="150"/>
      <c r="L44" s="112"/>
    </row>
    <row r="45" spans="1:12" x14ac:dyDescent="0.25">
      <c r="A45" s="117"/>
      <c r="B45" s="102"/>
      <c r="C45" s="112"/>
      <c r="D45" s="114"/>
      <c r="E45" s="51"/>
      <c r="F45" s="114"/>
      <c r="G45" s="150"/>
      <c r="H45" s="150"/>
      <c r="I45" s="150"/>
      <c r="J45" s="150"/>
      <c r="K45" s="150"/>
      <c r="L45" s="112"/>
    </row>
    <row r="46" spans="1:12" ht="21.95" customHeight="1" x14ac:dyDescent="0.25">
      <c r="A46" s="117"/>
      <c r="B46" s="98"/>
      <c r="C46" s="105"/>
      <c r="D46" s="105"/>
      <c r="E46" s="100"/>
      <c r="F46" s="125">
        <f>SUM(F37:F37)</f>
        <v>14280000</v>
      </c>
      <c r="G46" s="150"/>
      <c r="H46" s="150"/>
      <c r="I46" s="150"/>
      <c r="J46" s="150"/>
      <c r="K46" s="150"/>
      <c r="L46" s="112"/>
    </row>
    <row r="47" spans="1:12" x14ac:dyDescent="0.25">
      <c r="A47" s="117"/>
      <c r="G47" s="150"/>
      <c r="H47" s="150"/>
      <c r="I47" s="150"/>
      <c r="J47" s="150"/>
      <c r="K47" s="150"/>
      <c r="L47" s="112"/>
    </row>
    <row r="48" spans="1:12" x14ac:dyDescent="0.25">
      <c r="A48" s="117"/>
      <c r="B48" s="129"/>
      <c r="C48" s="130"/>
      <c r="D48" s="130"/>
      <c r="E48" s="130"/>
      <c r="F48" s="131"/>
      <c r="G48" s="150"/>
      <c r="H48" s="150"/>
      <c r="I48" s="150"/>
      <c r="J48" s="150"/>
      <c r="K48" s="150"/>
      <c r="L48" s="112"/>
    </row>
    <row r="49" spans="1:12" x14ac:dyDescent="0.25">
      <c r="A49" s="117"/>
      <c r="B49" s="132"/>
      <c r="C49" s="133"/>
      <c r="D49" s="112"/>
      <c r="E49" s="112"/>
      <c r="F49" s="112"/>
      <c r="G49" s="151">
        <f>G37</f>
        <v>14280000</v>
      </c>
      <c r="H49" s="151">
        <f t="shared" ref="H49:K49" si="6">H37</f>
        <v>14280000</v>
      </c>
      <c r="I49" s="151">
        <f t="shared" si="6"/>
        <v>14280000</v>
      </c>
      <c r="J49" s="151">
        <f t="shared" si="6"/>
        <v>14280000</v>
      </c>
      <c r="K49" s="151">
        <f t="shared" si="6"/>
        <v>14280000</v>
      </c>
      <c r="L49" s="112"/>
    </row>
    <row r="50" spans="1:12" x14ac:dyDescent="0.25">
      <c r="A50" s="104"/>
      <c r="B50" s="98"/>
      <c r="C50" s="110"/>
      <c r="D50" s="105"/>
      <c r="E50" s="105"/>
      <c r="F50" s="105"/>
      <c r="G50" s="153"/>
      <c r="H50" s="153"/>
      <c r="I50" s="153"/>
      <c r="J50" s="153"/>
      <c r="K50" s="153"/>
      <c r="L50" s="112"/>
    </row>
    <row r="51" spans="1:12" ht="60" x14ac:dyDescent="0.25">
      <c r="A51" s="117"/>
      <c r="B51" s="134" t="s">
        <v>121</v>
      </c>
      <c r="C51" s="135" t="s">
        <v>122</v>
      </c>
      <c r="D51" s="136">
        <v>40000</v>
      </c>
      <c r="E51" s="130">
        <v>1200</v>
      </c>
      <c r="F51" s="131">
        <f>D51*E51</f>
        <v>48000000</v>
      </c>
      <c r="G51" s="633">
        <v>138800000</v>
      </c>
      <c r="H51" s="633">
        <v>138800000</v>
      </c>
      <c r="I51" s="633">
        <v>138800000</v>
      </c>
      <c r="J51" s="633">
        <v>138800000</v>
      </c>
      <c r="K51" s="633">
        <v>138800000</v>
      </c>
      <c r="L51" s="112"/>
    </row>
    <row r="52" spans="1:12" x14ac:dyDescent="0.25">
      <c r="A52" s="117"/>
      <c r="B52" s="134"/>
      <c r="C52" s="135" t="s">
        <v>123</v>
      </c>
      <c r="D52" s="136">
        <v>30000</v>
      </c>
      <c r="E52" s="130">
        <v>500</v>
      </c>
      <c r="F52" s="131">
        <f t="shared" ref="F52:F55" si="7">D52*E52</f>
        <v>15000000</v>
      </c>
      <c r="G52" s="634"/>
      <c r="H52" s="634"/>
      <c r="I52" s="634"/>
      <c r="J52" s="634"/>
      <c r="K52" s="634"/>
      <c r="L52" s="112"/>
    </row>
    <row r="53" spans="1:12" ht="30" x14ac:dyDescent="0.25">
      <c r="A53" s="117"/>
      <c r="B53" s="134"/>
      <c r="C53" s="135" t="s">
        <v>124</v>
      </c>
      <c r="D53" s="136">
        <v>50000</v>
      </c>
      <c r="E53" s="137">
        <v>1000</v>
      </c>
      <c r="F53" s="131">
        <f t="shared" si="7"/>
        <v>50000000</v>
      </c>
      <c r="G53" s="634"/>
      <c r="H53" s="634"/>
      <c r="I53" s="634"/>
      <c r="J53" s="634"/>
      <c r="K53" s="634"/>
      <c r="L53" s="112"/>
    </row>
    <row r="54" spans="1:12" ht="30" x14ac:dyDescent="0.25">
      <c r="A54" s="117"/>
      <c r="B54" s="134"/>
      <c r="C54" s="135" t="s">
        <v>125</v>
      </c>
      <c r="D54" s="136">
        <v>30000</v>
      </c>
      <c r="E54" s="130">
        <v>860</v>
      </c>
      <c r="F54" s="131">
        <f t="shared" si="7"/>
        <v>25800000</v>
      </c>
      <c r="G54" s="634"/>
      <c r="H54" s="634"/>
      <c r="I54" s="634"/>
      <c r="J54" s="634"/>
      <c r="K54" s="634"/>
      <c r="L54" s="112"/>
    </row>
    <row r="55" spans="1:12" x14ac:dyDescent="0.25">
      <c r="A55" s="117"/>
      <c r="B55" s="134"/>
      <c r="C55" s="135"/>
      <c r="D55" s="136"/>
      <c r="E55" s="130"/>
      <c r="F55" s="131">
        <f t="shared" si="7"/>
        <v>0</v>
      </c>
      <c r="G55" s="634"/>
      <c r="H55" s="634"/>
      <c r="I55" s="634"/>
      <c r="J55" s="634"/>
      <c r="K55" s="634"/>
      <c r="L55" s="112"/>
    </row>
    <row r="56" spans="1:12" ht="18" customHeight="1" x14ac:dyDescent="0.25">
      <c r="A56" s="117"/>
      <c r="B56" s="98"/>
      <c r="C56" s="110"/>
      <c r="D56" s="105"/>
      <c r="E56" s="105"/>
      <c r="F56" s="121">
        <f>SUM(F51:F55)</f>
        <v>138800000</v>
      </c>
      <c r="G56" s="634"/>
      <c r="H56" s="634"/>
      <c r="I56" s="634"/>
      <c r="J56" s="634"/>
      <c r="K56" s="634"/>
      <c r="L56" s="112"/>
    </row>
    <row r="57" spans="1:12" x14ac:dyDescent="0.25">
      <c r="A57" s="117"/>
      <c r="B57" s="138"/>
      <c r="C57" s="139"/>
      <c r="D57" s="138"/>
      <c r="E57" s="138"/>
      <c r="F57" s="140"/>
      <c r="G57" s="634"/>
      <c r="H57" s="634"/>
      <c r="I57" s="634"/>
      <c r="J57" s="634"/>
      <c r="K57" s="634"/>
      <c r="L57" s="112"/>
    </row>
    <row r="58" spans="1:12" x14ac:dyDescent="0.25">
      <c r="A58" s="117"/>
      <c r="B58" s="138"/>
      <c r="C58" s="139"/>
      <c r="D58" s="138"/>
      <c r="E58" s="138"/>
      <c r="F58" s="140"/>
      <c r="G58" s="635"/>
      <c r="H58" s="635"/>
      <c r="I58" s="635"/>
      <c r="J58" s="635"/>
      <c r="K58" s="635"/>
      <c r="L58" s="112"/>
    </row>
    <row r="59" spans="1:12" x14ac:dyDescent="0.25">
      <c r="A59" s="117"/>
      <c r="B59" s="122" t="s">
        <v>100</v>
      </c>
      <c r="C59" s="122"/>
      <c r="F59" s="141"/>
      <c r="G59" s="142">
        <f>G51</f>
        <v>138800000</v>
      </c>
      <c r="H59" s="142">
        <f t="shared" ref="H59:K59" si="8">H51</f>
        <v>138800000</v>
      </c>
      <c r="I59" s="142">
        <f t="shared" si="8"/>
        <v>138800000</v>
      </c>
      <c r="J59" s="142">
        <f t="shared" si="8"/>
        <v>138800000</v>
      </c>
      <c r="K59" s="142">
        <f t="shared" si="8"/>
        <v>138800000</v>
      </c>
      <c r="L59" s="112"/>
    </row>
    <row r="60" spans="1:12" ht="18.75" x14ac:dyDescent="0.25">
      <c r="A60" s="117"/>
      <c r="B60" s="103" t="s">
        <v>126</v>
      </c>
      <c r="C60" s="143"/>
      <c r="D60" s="143"/>
      <c r="E60" s="143"/>
      <c r="F60" s="143"/>
      <c r="G60" s="144">
        <f>G16+G29+G49+G59</f>
        <v>157684800</v>
      </c>
      <c r="H60" s="144">
        <f t="shared" ref="H60:K60" si="9">H16+H29+H49+H59</f>
        <v>157684800</v>
      </c>
      <c r="I60" s="144">
        <f t="shared" si="9"/>
        <v>157684800</v>
      </c>
      <c r="J60" s="144">
        <f t="shared" si="9"/>
        <v>157684800</v>
      </c>
      <c r="K60" s="144">
        <f t="shared" si="9"/>
        <v>157684800</v>
      </c>
      <c r="L60" s="112"/>
    </row>
    <row r="61" spans="1:12" x14ac:dyDescent="0.25">
      <c r="C61" s="146"/>
    </row>
    <row r="87" spans="5:5" x14ac:dyDescent="0.25">
      <c r="E87" s="147"/>
    </row>
  </sheetData>
  <mergeCells count="19">
    <mergeCell ref="A31:A33"/>
    <mergeCell ref="B31:B33"/>
    <mergeCell ref="B36:E36"/>
    <mergeCell ref="A2:B2"/>
    <mergeCell ref="A1:J1"/>
    <mergeCell ref="B37:B41"/>
    <mergeCell ref="G51:G58"/>
    <mergeCell ref="H51:H58"/>
    <mergeCell ref="I51:I58"/>
    <mergeCell ref="J51:J58"/>
    <mergeCell ref="G3:K3"/>
    <mergeCell ref="B5:E5"/>
    <mergeCell ref="A6:A14"/>
    <mergeCell ref="B6:B14"/>
    <mergeCell ref="B17:E17"/>
    <mergeCell ref="K51:K58"/>
    <mergeCell ref="A18:A27"/>
    <mergeCell ref="B18:B27"/>
    <mergeCell ref="B30:E30"/>
  </mergeCells>
  <pageMargins left="0.7" right="0.7" top="0.75" bottom="0.75" header="0.3" footer="0.3"/>
  <pageSetup paperSize="9" orientation="portrait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93"/>
  <sheetViews>
    <sheetView zoomScale="91" zoomScaleNormal="91" zoomScalePageLayoutView="91" workbookViewId="0">
      <pane ySplit="6" topLeftCell="A7" activePane="bottomLeft" state="frozen"/>
      <selection activeCell="H8" sqref="H8"/>
      <selection pane="bottomLeft" activeCell="M188" sqref="M188:Q188"/>
    </sheetView>
  </sheetViews>
  <sheetFormatPr defaultColWidth="8.85546875" defaultRowHeight="15" x14ac:dyDescent="0.25"/>
  <cols>
    <col min="1" max="1" width="7.85546875" customWidth="1"/>
    <col min="2" max="2" width="7.85546875" style="50" customWidth="1"/>
    <col min="3" max="3" width="30.85546875" customWidth="1"/>
    <col min="4" max="4" width="12.140625" bestFit="1" customWidth="1"/>
    <col min="5" max="5" width="9.85546875" bestFit="1" customWidth="1"/>
    <col min="6" max="7" width="13.85546875" customWidth="1"/>
    <col min="11" max="11" width="14.140625" customWidth="1"/>
    <col min="13" max="13" width="23.140625" customWidth="1"/>
    <col min="14" max="14" width="20.7109375" bestFit="1" customWidth="1"/>
    <col min="15" max="17" width="20" bestFit="1" customWidth="1"/>
  </cols>
  <sheetData>
    <row r="1" spans="1:17" ht="27.95" customHeight="1" thickBot="1" x14ac:dyDescent="0.4">
      <c r="A1" s="647" t="s">
        <v>478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9"/>
      <c r="Q1" s="68"/>
    </row>
    <row r="2" spans="1:17" ht="30" customHeight="1" x14ac:dyDescent="0.25">
      <c r="A2" s="439" t="s">
        <v>230</v>
      </c>
      <c r="B2" s="440"/>
      <c r="C2" s="441" t="s">
        <v>519</v>
      </c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96"/>
    </row>
    <row r="3" spans="1:17" s="7" customFormat="1" ht="21" customHeight="1" x14ac:dyDescent="0.25">
      <c r="A3" s="644" t="s">
        <v>326</v>
      </c>
      <c r="B3" s="645"/>
      <c r="C3" s="646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</row>
    <row r="4" spans="1:17" s="7" customFormat="1" x14ac:dyDescent="0.25">
      <c r="A4" s="442"/>
      <c r="B4" s="644" t="s">
        <v>89</v>
      </c>
      <c r="C4" s="646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</row>
    <row r="5" spans="1:17" s="7" customFormat="1" ht="26.1" customHeight="1" x14ac:dyDescent="0.25">
      <c r="A5" s="433"/>
      <c r="B5" s="433"/>
      <c r="C5" s="433" t="s">
        <v>232</v>
      </c>
      <c r="D5" s="434"/>
      <c r="E5" s="435"/>
      <c r="F5" s="435"/>
      <c r="G5" s="435"/>
      <c r="H5" s="612" t="s">
        <v>233</v>
      </c>
      <c r="I5" s="612"/>
      <c r="J5" s="612"/>
      <c r="K5" s="612"/>
      <c r="L5" s="612"/>
      <c r="M5" s="612" t="s">
        <v>234</v>
      </c>
      <c r="N5" s="612"/>
      <c r="O5" s="612"/>
      <c r="P5" s="612"/>
      <c r="Q5" s="612"/>
    </row>
    <row r="6" spans="1:17" s="436" customFormat="1" ht="29.1" customHeight="1" x14ac:dyDescent="0.25">
      <c r="A6" s="442"/>
      <c r="B6" s="442"/>
      <c r="C6" s="442" t="s">
        <v>235</v>
      </c>
      <c r="D6" s="442" t="s">
        <v>91</v>
      </c>
      <c r="E6" s="442" t="s">
        <v>236</v>
      </c>
      <c r="F6" s="442" t="s">
        <v>237</v>
      </c>
      <c r="G6" s="442" t="s">
        <v>93</v>
      </c>
      <c r="H6" s="442">
        <v>2017</v>
      </c>
      <c r="I6" s="442">
        <v>2018</v>
      </c>
      <c r="J6" s="442">
        <v>2019</v>
      </c>
      <c r="K6" s="442">
        <v>2020</v>
      </c>
      <c r="L6" s="442">
        <v>2021</v>
      </c>
      <c r="M6" s="442">
        <f>H6</f>
        <v>2017</v>
      </c>
      <c r="N6" s="442">
        <f>I6</f>
        <v>2018</v>
      </c>
      <c r="O6" s="442">
        <f>J6</f>
        <v>2019</v>
      </c>
      <c r="P6" s="442">
        <f>K6</f>
        <v>2020</v>
      </c>
      <c r="Q6" s="442">
        <f>L6</f>
        <v>2021</v>
      </c>
    </row>
    <row r="7" spans="1:17" s="7" customFormat="1" ht="23.1" customHeight="1" x14ac:dyDescent="0.25">
      <c r="A7" s="71">
        <v>1</v>
      </c>
      <c r="B7" s="599" t="str">
        <f>'[7]SECTOR WRK PLN'!D4</f>
        <v>Provide Mechanism for the Establishing of State Secretariate of the State Committee on Food and Nutrition in the State Ministry of Budget and Economic Planning</v>
      </c>
      <c r="C7" s="600"/>
      <c r="D7" s="600"/>
      <c r="E7" s="600"/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0"/>
      <c r="Q7" s="601"/>
    </row>
    <row r="8" spans="1:17" s="7" customFormat="1" x14ac:dyDescent="0.25">
      <c r="A8" s="71"/>
      <c r="B8" s="71">
        <v>1.1000000000000001</v>
      </c>
      <c r="C8" s="599" t="e">
        <f>'[7]SECTOR WRK PLN'!D5:E5</f>
        <v>#VALUE!</v>
      </c>
      <c r="D8" s="600"/>
      <c r="E8" s="600"/>
      <c r="F8" s="600"/>
      <c r="G8" s="600"/>
      <c r="H8" s="600"/>
      <c r="I8" s="600"/>
      <c r="J8" s="600"/>
      <c r="K8" s="600"/>
      <c r="L8" s="600"/>
      <c r="M8" s="600"/>
      <c r="N8" s="600"/>
      <c r="O8" s="600"/>
      <c r="P8" s="600"/>
      <c r="Q8" s="601"/>
    </row>
    <row r="9" spans="1:17" x14ac:dyDescent="0.25">
      <c r="A9" s="443"/>
      <c r="B9" s="443" t="s">
        <v>238</v>
      </c>
      <c r="C9" s="444" t="s">
        <v>327</v>
      </c>
      <c r="D9" s="445">
        <v>130000</v>
      </c>
      <c r="E9" s="437">
        <v>2</v>
      </c>
      <c r="F9" s="443"/>
      <c r="G9" s="446">
        <f>D9*E9</f>
        <v>260000</v>
      </c>
      <c r="H9" s="443">
        <v>1</v>
      </c>
      <c r="I9" s="443"/>
      <c r="J9" s="443"/>
      <c r="K9" s="443"/>
      <c r="L9" s="443"/>
      <c r="M9" s="443">
        <f t="shared" ref="M9:Q17" si="0">$G9*H9</f>
        <v>260000</v>
      </c>
      <c r="N9" s="443">
        <f t="shared" si="0"/>
        <v>0</v>
      </c>
      <c r="O9" s="443">
        <f t="shared" si="0"/>
        <v>0</v>
      </c>
      <c r="P9" s="443">
        <f t="shared" si="0"/>
        <v>0</v>
      </c>
      <c r="Q9" s="443">
        <f t="shared" si="0"/>
        <v>0</v>
      </c>
    </row>
    <row r="10" spans="1:17" ht="30" x14ac:dyDescent="0.25">
      <c r="A10" s="443"/>
      <c r="B10" s="443" t="s">
        <v>240</v>
      </c>
      <c r="C10" s="444" t="s">
        <v>328</v>
      </c>
      <c r="D10" s="445">
        <v>50000</v>
      </c>
      <c r="E10" s="437">
        <v>2</v>
      </c>
      <c r="F10" s="443"/>
      <c r="G10" s="446">
        <f t="shared" ref="G10:G17" si="1">D10*E10</f>
        <v>100000</v>
      </c>
      <c r="H10" s="443">
        <v>1</v>
      </c>
      <c r="I10" s="443"/>
      <c r="J10" s="443"/>
      <c r="K10" s="443"/>
      <c r="L10" s="443"/>
      <c r="M10" s="443">
        <f t="shared" si="0"/>
        <v>100000</v>
      </c>
      <c r="N10" s="443">
        <f t="shared" si="0"/>
        <v>0</v>
      </c>
      <c r="O10" s="443">
        <f t="shared" si="0"/>
        <v>0</v>
      </c>
      <c r="P10" s="443">
        <f t="shared" si="0"/>
        <v>0</v>
      </c>
      <c r="Q10" s="443">
        <f t="shared" si="0"/>
        <v>0</v>
      </c>
    </row>
    <row r="11" spans="1:17" x14ac:dyDescent="0.25">
      <c r="A11" s="443"/>
      <c r="B11" s="443" t="s">
        <v>242</v>
      </c>
      <c r="C11" s="444" t="s">
        <v>329</v>
      </c>
      <c r="D11" s="445">
        <v>20000</v>
      </c>
      <c r="E11" s="437">
        <v>4</v>
      </c>
      <c r="F11" s="443"/>
      <c r="G11" s="446">
        <f t="shared" si="1"/>
        <v>80000</v>
      </c>
      <c r="H11" s="443">
        <v>1</v>
      </c>
      <c r="I11" s="443"/>
      <c r="J11" s="443"/>
      <c r="K11" s="443"/>
      <c r="L11" s="443"/>
      <c r="M11" s="443">
        <f t="shared" si="0"/>
        <v>80000</v>
      </c>
      <c r="N11" s="443">
        <f t="shared" si="0"/>
        <v>0</v>
      </c>
      <c r="O11" s="443">
        <f t="shared" si="0"/>
        <v>0</v>
      </c>
      <c r="P11" s="443">
        <f t="shared" si="0"/>
        <v>0</v>
      </c>
      <c r="Q11" s="443">
        <f t="shared" si="0"/>
        <v>0</v>
      </c>
    </row>
    <row r="12" spans="1:17" x14ac:dyDescent="0.25">
      <c r="A12" s="443"/>
      <c r="B12" s="443" t="s">
        <v>244</v>
      </c>
      <c r="C12" s="444" t="s">
        <v>330</v>
      </c>
      <c r="D12" s="445">
        <v>250000</v>
      </c>
      <c r="E12" s="437">
        <v>1</v>
      </c>
      <c r="F12" s="443"/>
      <c r="G12" s="446">
        <f t="shared" si="1"/>
        <v>250000</v>
      </c>
      <c r="H12" s="443">
        <v>1</v>
      </c>
      <c r="I12" s="443"/>
      <c r="J12" s="443"/>
      <c r="K12" s="443"/>
      <c r="L12" s="443"/>
      <c r="M12" s="443">
        <f t="shared" si="0"/>
        <v>250000</v>
      </c>
      <c r="N12" s="443">
        <f t="shared" si="0"/>
        <v>0</v>
      </c>
      <c r="O12" s="443">
        <f t="shared" si="0"/>
        <v>0</v>
      </c>
      <c r="P12" s="443">
        <f t="shared" si="0"/>
        <v>0</v>
      </c>
      <c r="Q12" s="443">
        <f t="shared" si="0"/>
        <v>0</v>
      </c>
    </row>
    <row r="13" spans="1:17" x14ac:dyDescent="0.25">
      <c r="A13" s="443"/>
      <c r="B13" s="443" t="s">
        <v>246</v>
      </c>
      <c r="C13" s="444" t="s">
        <v>331</v>
      </c>
      <c r="D13" s="445">
        <v>150000</v>
      </c>
      <c r="E13" s="437">
        <v>1</v>
      </c>
      <c r="F13" s="443"/>
      <c r="G13" s="446">
        <f t="shared" si="1"/>
        <v>150000</v>
      </c>
      <c r="H13" s="443">
        <v>1</v>
      </c>
      <c r="I13" s="443"/>
      <c r="J13" s="443"/>
      <c r="K13" s="443"/>
      <c r="L13" s="443"/>
      <c r="M13" s="443">
        <f t="shared" si="0"/>
        <v>150000</v>
      </c>
      <c r="N13" s="443">
        <f t="shared" si="0"/>
        <v>0</v>
      </c>
      <c r="O13" s="443">
        <f t="shared" si="0"/>
        <v>0</v>
      </c>
      <c r="P13" s="443">
        <f t="shared" si="0"/>
        <v>0</v>
      </c>
      <c r="Q13" s="443">
        <f t="shared" si="0"/>
        <v>0</v>
      </c>
    </row>
    <row r="14" spans="1:17" x14ac:dyDescent="0.25">
      <c r="A14" s="443"/>
      <c r="B14" s="443" t="s">
        <v>248</v>
      </c>
      <c r="C14" s="444" t="s">
        <v>332</v>
      </c>
      <c r="D14" s="445">
        <v>50000</v>
      </c>
      <c r="E14" s="437">
        <v>1</v>
      </c>
      <c r="F14" s="443"/>
      <c r="G14" s="446">
        <f t="shared" si="1"/>
        <v>50000</v>
      </c>
      <c r="H14" s="443">
        <v>1</v>
      </c>
      <c r="I14" s="443"/>
      <c r="J14" s="443"/>
      <c r="K14" s="443"/>
      <c r="L14" s="443"/>
      <c r="M14" s="443">
        <f t="shared" si="0"/>
        <v>50000</v>
      </c>
      <c r="N14" s="443">
        <f t="shared" si="0"/>
        <v>0</v>
      </c>
      <c r="O14" s="443">
        <f t="shared" si="0"/>
        <v>0</v>
      </c>
      <c r="P14" s="443">
        <f t="shared" si="0"/>
        <v>0</v>
      </c>
      <c r="Q14" s="443">
        <f t="shared" si="0"/>
        <v>0</v>
      </c>
    </row>
    <row r="15" spans="1:17" x14ac:dyDescent="0.25">
      <c r="A15" s="443"/>
      <c r="B15" s="443" t="s">
        <v>250</v>
      </c>
      <c r="C15" s="443" t="s">
        <v>333</v>
      </c>
      <c r="D15" s="445">
        <v>15000</v>
      </c>
      <c r="E15" s="437">
        <v>1</v>
      </c>
      <c r="F15" s="443"/>
      <c r="G15" s="446">
        <f t="shared" si="1"/>
        <v>15000</v>
      </c>
      <c r="H15" s="443">
        <v>1</v>
      </c>
      <c r="I15" s="443"/>
      <c r="J15" s="443"/>
      <c r="K15" s="443"/>
      <c r="L15" s="443"/>
      <c r="M15" s="443">
        <f t="shared" si="0"/>
        <v>15000</v>
      </c>
      <c r="N15" s="443">
        <f t="shared" si="0"/>
        <v>0</v>
      </c>
      <c r="O15" s="443">
        <f t="shared" si="0"/>
        <v>0</v>
      </c>
      <c r="P15" s="443">
        <f t="shared" si="0"/>
        <v>0</v>
      </c>
      <c r="Q15" s="443">
        <f t="shared" si="0"/>
        <v>0</v>
      </c>
    </row>
    <row r="16" spans="1:17" x14ac:dyDescent="0.25">
      <c r="A16" s="443"/>
      <c r="B16" s="443" t="s">
        <v>252</v>
      </c>
      <c r="C16" s="443" t="s">
        <v>334</v>
      </c>
      <c r="D16" s="445">
        <v>350000</v>
      </c>
      <c r="E16" s="437">
        <v>1</v>
      </c>
      <c r="F16" s="443"/>
      <c r="G16" s="446">
        <f t="shared" si="1"/>
        <v>350000</v>
      </c>
      <c r="H16" s="443">
        <v>1</v>
      </c>
      <c r="I16" s="443"/>
      <c r="J16" s="443"/>
      <c r="K16" s="443"/>
      <c r="L16" s="443"/>
      <c r="M16" s="443">
        <f t="shared" si="0"/>
        <v>350000</v>
      </c>
      <c r="N16" s="443">
        <f t="shared" si="0"/>
        <v>0</v>
      </c>
      <c r="O16" s="443">
        <f t="shared" si="0"/>
        <v>0</v>
      </c>
      <c r="P16" s="443">
        <f t="shared" si="0"/>
        <v>0</v>
      </c>
      <c r="Q16" s="443">
        <f t="shared" si="0"/>
        <v>0</v>
      </c>
    </row>
    <row r="17" spans="1:17" x14ac:dyDescent="0.25">
      <c r="A17" s="443"/>
      <c r="B17" s="443" t="s">
        <v>255</v>
      </c>
      <c r="C17" s="443"/>
      <c r="D17" s="443"/>
      <c r="E17" s="437"/>
      <c r="F17" s="443"/>
      <c r="G17" s="446">
        <f t="shared" si="1"/>
        <v>0</v>
      </c>
      <c r="H17" s="443"/>
      <c r="I17" s="443"/>
      <c r="J17" s="443"/>
      <c r="K17" s="443"/>
      <c r="L17" s="443"/>
      <c r="M17" s="443">
        <f t="shared" si="0"/>
        <v>0</v>
      </c>
      <c r="N17" s="443">
        <f t="shared" si="0"/>
        <v>0</v>
      </c>
      <c r="O17" s="443">
        <f t="shared" si="0"/>
        <v>0</v>
      </c>
      <c r="P17" s="443">
        <f t="shared" si="0"/>
        <v>0</v>
      </c>
      <c r="Q17" s="443">
        <f t="shared" si="0"/>
        <v>0</v>
      </c>
    </row>
    <row r="18" spans="1:17" s="7" customFormat="1" x14ac:dyDescent="0.25">
      <c r="A18" s="442"/>
      <c r="B18" s="442"/>
      <c r="C18" s="442" t="s">
        <v>266</v>
      </c>
      <c r="D18" s="447">
        <f>SUM(D9:D17)</f>
        <v>1015000</v>
      </c>
      <c r="E18" s="447"/>
      <c r="F18" s="442"/>
      <c r="G18" s="447">
        <f>SUM(G9:G17)</f>
        <v>1255000</v>
      </c>
      <c r="H18" s="442">
        <v>1</v>
      </c>
      <c r="I18" s="442"/>
      <c r="J18" s="442"/>
      <c r="K18" s="442"/>
      <c r="L18" s="442"/>
      <c r="M18" s="442">
        <f>$G18*H18</f>
        <v>1255000</v>
      </c>
      <c r="N18" s="442">
        <f>$G18*I18</f>
        <v>0</v>
      </c>
      <c r="O18" s="442">
        <f>$G18*J18</f>
        <v>0</v>
      </c>
      <c r="P18" s="442">
        <f>$G18*K18</f>
        <v>0</v>
      </c>
      <c r="Q18" s="442">
        <f>$G18*L18</f>
        <v>0</v>
      </c>
    </row>
    <row r="19" spans="1:17" s="7" customFormat="1" x14ac:dyDescent="0.25">
      <c r="A19" s="71"/>
      <c r="B19" s="71">
        <v>1.2</v>
      </c>
      <c r="C19" s="599" t="e">
        <f>'[7]SECTOR WRK PLN'!D6:E6</f>
        <v>#VALUE!</v>
      </c>
      <c r="D19" s="600"/>
      <c r="E19" s="600"/>
      <c r="F19" s="600"/>
      <c r="G19" s="600"/>
      <c r="H19" s="600"/>
      <c r="I19" s="600"/>
      <c r="J19" s="600"/>
      <c r="K19" s="600"/>
      <c r="L19" s="600"/>
      <c r="M19" s="600"/>
      <c r="N19" s="600"/>
      <c r="O19" s="600"/>
      <c r="P19" s="600"/>
      <c r="Q19" s="601"/>
    </row>
    <row r="20" spans="1:17" x14ac:dyDescent="0.25">
      <c r="A20" s="74"/>
      <c r="B20" s="74" t="s">
        <v>260</v>
      </c>
      <c r="C20" s="74" t="s">
        <v>335</v>
      </c>
      <c r="D20" s="74">
        <v>17000000</v>
      </c>
      <c r="E20" s="8">
        <v>1</v>
      </c>
      <c r="F20" s="74">
        <v>1</v>
      </c>
      <c r="G20" s="448">
        <f>D20*E20</f>
        <v>17000000</v>
      </c>
      <c r="H20" s="74"/>
      <c r="I20" s="74">
        <v>1</v>
      </c>
      <c r="J20" s="74"/>
      <c r="K20" s="74"/>
      <c r="L20" s="74"/>
      <c r="M20" s="443">
        <f>$G20*H20</f>
        <v>0</v>
      </c>
      <c r="N20" s="443">
        <f t="shared" ref="N20:Q22" si="2">$G20*I20</f>
        <v>17000000</v>
      </c>
      <c r="O20" s="443">
        <f t="shared" si="2"/>
        <v>0</v>
      </c>
      <c r="P20" s="443">
        <f t="shared" si="2"/>
        <v>0</v>
      </c>
      <c r="Q20" s="443">
        <f t="shared" si="2"/>
        <v>0</v>
      </c>
    </row>
    <row r="21" spans="1:17" x14ac:dyDescent="0.25">
      <c r="A21" s="443"/>
      <c r="B21" s="443" t="s">
        <v>263</v>
      </c>
      <c r="C21" s="449"/>
      <c r="D21" s="445"/>
      <c r="E21" s="437"/>
      <c r="F21" s="443"/>
      <c r="G21" s="446">
        <f>D21*E21</f>
        <v>0</v>
      </c>
      <c r="H21" s="443"/>
      <c r="I21" s="443"/>
      <c r="J21" s="443"/>
      <c r="K21" s="443"/>
      <c r="L21" s="443"/>
      <c r="M21" s="443">
        <f>$G21*H21</f>
        <v>0</v>
      </c>
      <c r="N21" s="443">
        <f t="shared" si="2"/>
        <v>0</v>
      </c>
      <c r="O21" s="443">
        <f t="shared" si="2"/>
        <v>0</v>
      </c>
      <c r="P21" s="443">
        <f t="shared" si="2"/>
        <v>0</v>
      </c>
      <c r="Q21" s="443">
        <f t="shared" si="2"/>
        <v>0</v>
      </c>
    </row>
    <row r="22" spans="1:17" x14ac:dyDescent="0.25">
      <c r="A22" s="443"/>
      <c r="B22" s="443"/>
      <c r="C22" s="449"/>
      <c r="D22" s="445"/>
      <c r="E22" s="437"/>
      <c r="F22" s="443"/>
      <c r="G22" s="446">
        <f>D22*E22</f>
        <v>0</v>
      </c>
      <c r="H22" s="443"/>
      <c r="I22" s="443"/>
      <c r="J22" s="443"/>
      <c r="K22" s="443"/>
      <c r="L22" s="443"/>
      <c r="M22" s="443">
        <f>$G22*H22</f>
        <v>0</v>
      </c>
      <c r="N22" s="443">
        <f t="shared" si="2"/>
        <v>0</v>
      </c>
      <c r="O22" s="443">
        <f t="shared" si="2"/>
        <v>0</v>
      </c>
      <c r="P22" s="443">
        <f t="shared" si="2"/>
        <v>0</v>
      </c>
      <c r="Q22" s="443">
        <f t="shared" si="2"/>
        <v>0</v>
      </c>
    </row>
    <row r="23" spans="1:17" x14ac:dyDescent="0.25">
      <c r="A23" s="443"/>
      <c r="B23" s="443"/>
      <c r="C23" s="450"/>
      <c r="D23" s="445"/>
      <c r="E23" s="438"/>
      <c r="F23" s="443"/>
      <c r="G23" s="446">
        <f>D23*E23</f>
        <v>0</v>
      </c>
      <c r="H23" s="443"/>
      <c r="I23" s="442"/>
      <c r="J23" s="443"/>
      <c r="K23" s="443"/>
      <c r="L23" s="443"/>
      <c r="M23" s="443"/>
      <c r="N23" s="443"/>
      <c r="O23" s="443"/>
      <c r="P23" s="443"/>
      <c r="Q23" s="443"/>
    </row>
    <row r="24" spans="1:17" s="7" customFormat="1" x14ac:dyDescent="0.25">
      <c r="A24" s="442"/>
      <c r="B24" s="442"/>
      <c r="C24" s="442" t="s">
        <v>266</v>
      </c>
      <c r="D24" s="447">
        <f>SUM(D20:D23)</f>
        <v>17000000</v>
      </c>
      <c r="E24" s="447"/>
      <c r="F24" s="442"/>
      <c r="G24" s="447">
        <f>SUM(G20:G23)</f>
        <v>17000000</v>
      </c>
      <c r="H24" s="442"/>
      <c r="I24" s="442">
        <v>1</v>
      </c>
      <c r="J24" s="442"/>
      <c r="K24" s="442"/>
      <c r="L24" s="442"/>
      <c r="M24" s="442">
        <f>$G24*H24</f>
        <v>0</v>
      </c>
      <c r="N24" s="442">
        <f>$G24*I24</f>
        <v>17000000</v>
      </c>
      <c r="O24" s="442">
        <f>$G24*J24</f>
        <v>0</v>
      </c>
      <c r="P24" s="442">
        <f>$G24*K24</f>
        <v>0</v>
      </c>
      <c r="Q24" s="442">
        <f>$G24*L24</f>
        <v>0</v>
      </c>
    </row>
    <row r="25" spans="1:17" s="49" customFormat="1" ht="18.75" x14ac:dyDescent="0.3">
      <c r="A25" s="82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451">
        <f>M24+M18</f>
        <v>1255000</v>
      </c>
      <c r="N25" s="451">
        <f>N24+N18</f>
        <v>17000000</v>
      </c>
      <c r="O25" s="451">
        <f>O24+O18</f>
        <v>0</v>
      </c>
      <c r="P25" s="451">
        <f>P24+P18</f>
        <v>0</v>
      </c>
      <c r="Q25" s="451">
        <f>Q24+Q18</f>
        <v>0</v>
      </c>
    </row>
    <row r="26" spans="1:17" x14ac:dyDescent="0.25">
      <c r="A26" s="433">
        <v>2</v>
      </c>
      <c r="B26" s="604" t="str">
        <f>'[7]SECTOR WRK PLN'!D10</f>
        <v>Strenthen Activities and Functions of the State Committee on Food and Nutrition</v>
      </c>
      <c r="C26" s="605"/>
      <c r="D26" s="605"/>
      <c r="E26" s="605"/>
      <c r="F26" s="605"/>
      <c r="G26" s="605"/>
      <c r="H26" s="605"/>
      <c r="I26" s="605"/>
      <c r="J26" s="605"/>
      <c r="K26" s="605"/>
      <c r="L26" s="605"/>
      <c r="M26" s="605"/>
      <c r="N26" s="605"/>
      <c r="O26" s="605"/>
      <c r="P26" s="605"/>
      <c r="Q26" s="606"/>
    </row>
    <row r="27" spans="1:17" x14ac:dyDescent="0.25">
      <c r="A27" s="71"/>
      <c r="B27" s="71">
        <v>2.1</v>
      </c>
      <c r="C27" s="599" t="e">
        <f>'[7]SECTOR WRK PLN'!D11:E11</f>
        <v>#VALUE!</v>
      </c>
      <c r="D27" s="600"/>
      <c r="E27" s="600"/>
      <c r="F27" s="600"/>
      <c r="G27" s="600"/>
      <c r="H27" s="600"/>
      <c r="I27" s="600"/>
      <c r="J27" s="600"/>
      <c r="K27" s="600"/>
      <c r="L27" s="600"/>
      <c r="M27" s="600"/>
      <c r="N27" s="600"/>
      <c r="O27" s="600"/>
      <c r="P27" s="600"/>
      <c r="Q27" s="601"/>
    </row>
    <row r="28" spans="1:17" x14ac:dyDescent="0.25">
      <c r="A28" s="442"/>
      <c r="B28" s="442"/>
      <c r="C28" s="452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4"/>
    </row>
    <row r="29" spans="1:17" x14ac:dyDescent="0.25">
      <c r="A29" s="74"/>
      <c r="B29" s="74" t="s">
        <v>281</v>
      </c>
      <c r="C29" s="455" t="s">
        <v>336</v>
      </c>
      <c r="D29" s="456">
        <v>20000</v>
      </c>
      <c r="E29" s="74">
        <v>1</v>
      </c>
      <c r="F29" s="8">
        <v>50</v>
      </c>
      <c r="G29" s="74">
        <f>D29*E29*F29</f>
        <v>1000000</v>
      </c>
      <c r="H29" s="74">
        <v>1</v>
      </c>
      <c r="I29" s="74"/>
      <c r="J29" s="74"/>
      <c r="K29" s="74"/>
      <c r="L29" s="74"/>
      <c r="M29" s="443">
        <f>$G29*H29</f>
        <v>1000000</v>
      </c>
      <c r="N29" s="443">
        <f t="shared" ref="N29:Q38" si="3">$G29*I29</f>
        <v>0</v>
      </c>
      <c r="O29" s="443">
        <f t="shared" si="3"/>
        <v>0</v>
      </c>
      <c r="P29" s="443">
        <f t="shared" si="3"/>
        <v>0</v>
      </c>
      <c r="Q29" s="443">
        <f t="shared" si="3"/>
        <v>0</v>
      </c>
    </row>
    <row r="30" spans="1:17" x14ac:dyDescent="0.25">
      <c r="A30" s="74"/>
      <c r="B30" s="74" t="s">
        <v>284</v>
      </c>
      <c r="C30" s="455" t="s">
        <v>337</v>
      </c>
      <c r="D30" s="456">
        <v>10000</v>
      </c>
      <c r="E30" s="74">
        <v>1</v>
      </c>
      <c r="F30" s="8">
        <v>50</v>
      </c>
      <c r="G30" s="74">
        <f t="shared" ref="G30:G39" si="4">D30*E30*F30</f>
        <v>500000</v>
      </c>
      <c r="H30" s="74">
        <v>1</v>
      </c>
      <c r="I30" s="74"/>
      <c r="J30" s="74"/>
      <c r="K30" s="74"/>
      <c r="L30" s="74"/>
      <c r="M30" s="443">
        <f t="shared" ref="M30:M39" si="5">$G30*H30</f>
        <v>500000</v>
      </c>
      <c r="N30" s="443">
        <f t="shared" si="3"/>
        <v>0</v>
      </c>
      <c r="O30" s="443">
        <f t="shared" si="3"/>
        <v>0</v>
      </c>
      <c r="P30" s="443">
        <f t="shared" si="3"/>
        <v>0</v>
      </c>
      <c r="Q30" s="443">
        <f t="shared" si="3"/>
        <v>0</v>
      </c>
    </row>
    <row r="31" spans="1:17" x14ac:dyDescent="0.25">
      <c r="A31" s="74"/>
      <c r="B31" s="74" t="s">
        <v>285</v>
      </c>
      <c r="C31" s="455" t="s">
        <v>338</v>
      </c>
      <c r="D31" s="456">
        <v>200</v>
      </c>
      <c r="E31" s="74">
        <v>1</v>
      </c>
      <c r="F31" s="8">
        <v>50</v>
      </c>
      <c r="G31" s="74">
        <f t="shared" si="4"/>
        <v>10000</v>
      </c>
      <c r="H31" s="74">
        <v>1</v>
      </c>
      <c r="I31" s="74"/>
      <c r="J31" s="74"/>
      <c r="K31" s="74"/>
      <c r="L31" s="74"/>
      <c r="M31" s="443">
        <f t="shared" si="5"/>
        <v>10000</v>
      </c>
      <c r="N31" s="443">
        <f t="shared" si="3"/>
        <v>0</v>
      </c>
      <c r="O31" s="443">
        <f t="shared" si="3"/>
        <v>0</v>
      </c>
      <c r="P31" s="443">
        <f t="shared" si="3"/>
        <v>0</v>
      </c>
      <c r="Q31" s="443">
        <f t="shared" si="3"/>
        <v>0</v>
      </c>
    </row>
    <row r="32" spans="1:17" x14ac:dyDescent="0.25">
      <c r="A32" s="74"/>
      <c r="B32" s="74" t="s">
        <v>286</v>
      </c>
      <c r="C32" s="455" t="s">
        <v>339</v>
      </c>
      <c r="D32" s="456">
        <v>20000</v>
      </c>
      <c r="E32" s="74">
        <v>1</v>
      </c>
      <c r="F32" s="8">
        <v>6</v>
      </c>
      <c r="G32" s="74">
        <f t="shared" si="4"/>
        <v>120000</v>
      </c>
      <c r="H32" s="74">
        <v>1</v>
      </c>
      <c r="I32" s="74"/>
      <c r="J32" s="74"/>
      <c r="K32" s="470"/>
      <c r="L32" s="74"/>
      <c r="M32" s="443">
        <f t="shared" si="5"/>
        <v>120000</v>
      </c>
      <c r="N32" s="443">
        <f t="shared" si="3"/>
        <v>0</v>
      </c>
      <c r="O32" s="443">
        <f t="shared" si="3"/>
        <v>0</v>
      </c>
      <c r="P32" s="443">
        <f t="shared" si="3"/>
        <v>0</v>
      </c>
      <c r="Q32" s="443">
        <f t="shared" si="3"/>
        <v>0</v>
      </c>
    </row>
    <row r="33" spans="1:17" x14ac:dyDescent="0.25">
      <c r="A33" s="74"/>
      <c r="B33" s="74" t="s">
        <v>287</v>
      </c>
      <c r="C33" s="455" t="s">
        <v>340</v>
      </c>
      <c r="D33" s="456">
        <v>20000</v>
      </c>
      <c r="E33" s="74">
        <v>1</v>
      </c>
      <c r="F33" s="8">
        <v>2</v>
      </c>
      <c r="G33" s="74">
        <f t="shared" si="4"/>
        <v>40000</v>
      </c>
      <c r="H33" s="74">
        <v>1</v>
      </c>
      <c r="I33" s="74"/>
      <c r="J33" s="74"/>
      <c r="K33" s="74"/>
      <c r="L33" s="74"/>
      <c r="M33" s="443">
        <f t="shared" si="5"/>
        <v>40000</v>
      </c>
      <c r="N33" s="443">
        <f t="shared" si="3"/>
        <v>0</v>
      </c>
      <c r="O33" s="443">
        <f t="shared" si="3"/>
        <v>0</v>
      </c>
      <c r="P33" s="443">
        <f t="shared" si="3"/>
        <v>0</v>
      </c>
      <c r="Q33" s="443">
        <f t="shared" si="3"/>
        <v>0</v>
      </c>
    </row>
    <row r="34" spans="1:17" x14ac:dyDescent="0.25">
      <c r="A34" s="74"/>
      <c r="B34" s="74" t="s">
        <v>288</v>
      </c>
      <c r="C34" s="455" t="s">
        <v>341</v>
      </c>
      <c r="D34" s="456">
        <v>15000</v>
      </c>
      <c r="E34" s="74">
        <v>1</v>
      </c>
      <c r="F34" s="8">
        <v>8</v>
      </c>
      <c r="G34" s="74">
        <f t="shared" si="4"/>
        <v>120000</v>
      </c>
      <c r="H34" s="74">
        <v>1</v>
      </c>
      <c r="I34" s="74"/>
      <c r="J34" s="74"/>
      <c r="K34" s="74"/>
      <c r="L34" s="74"/>
      <c r="M34" s="443">
        <f t="shared" si="5"/>
        <v>120000</v>
      </c>
      <c r="N34" s="443">
        <f t="shared" si="3"/>
        <v>0</v>
      </c>
      <c r="O34" s="443">
        <f t="shared" si="3"/>
        <v>0</v>
      </c>
      <c r="P34" s="443">
        <f t="shared" si="3"/>
        <v>0</v>
      </c>
      <c r="Q34" s="443">
        <f t="shared" si="3"/>
        <v>0</v>
      </c>
    </row>
    <row r="35" spans="1:17" x14ac:dyDescent="0.25">
      <c r="A35" s="74"/>
      <c r="B35" s="74" t="s">
        <v>289</v>
      </c>
      <c r="C35" s="455" t="s">
        <v>342</v>
      </c>
      <c r="D35" s="456">
        <v>2000</v>
      </c>
      <c r="E35" s="74">
        <v>1</v>
      </c>
      <c r="F35" s="8">
        <v>55</v>
      </c>
      <c r="G35" s="74">
        <f t="shared" si="4"/>
        <v>110000</v>
      </c>
      <c r="H35" s="74">
        <v>1</v>
      </c>
      <c r="I35" s="74"/>
      <c r="J35" s="74"/>
      <c r="K35" s="74"/>
      <c r="L35" s="74"/>
      <c r="M35" s="443">
        <f t="shared" si="5"/>
        <v>110000</v>
      </c>
      <c r="N35" s="443">
        <f t="shared" si="3"/>
        <v>0</v>
      </c>
      <c r="O35" s="443">
        <f t="shared" si="3"/>
        <v>0</v>
      </c>
      <c r="P35" s="443">
        <f t="shared" si="3"/>
        <v>0</v>
      </c>
      <c r="Q35" s="443">
        <f t="shared" si="3"/>
        <v>0</v>
      </c>
    </row>
    <row r="36" spans="1:17" x14ac:dyDescent="0.25">
      <c r="A36" s="74"/>
      <c r="B36" s="74" t="s">
        <v>290</v>
      </c>
      <c r="C36" s="455" t="s">
        <v>343</v>
      </c>
      <c r="D36" s="456">
        <v>1000</v>
      </c>
      <c r="E36" s="74">
        <v>1</v>
      </c>
      <c r="F36" s="8">
        <v>55</v>
      </c>
      <c r="G36" s="74">
        <f t="shared" si="4"/>
        <v>55000</v>
      </c>
      <c r="H36" s="74">
        <v>1</v>
      </c>
      <c r="I36" s="74"/>
      <c r="J36" s="74"/>
      <c r="K36" s="74"/>
      <c r="L36" s="74"/>
      <c r="M36" s="443">
        <f t="shared" si="5"/>
        <v>55000</v>
      </c>
      <c r="N36" s="443">
        <f t="shared" si="3"/>
        <v>0</v>
      </c>
      <c r="O36" s="443">
        <f t="shared" si="3"/>
        <v>0</v>
      </c>
      <c r="P36" s="443">
        <f t="shared" si="3"/>
        <v>0</v>
      </c>
      <c r="Q36" s="443">
        <f t="shared" si="3"/>
        <v>0</v>
      </c>
    </row>
    <row r="37" spans="1:17" x14ac:dyDescent="0.25">
      <c r="A37" s="74"/>
      <c r="B37" s="74" t="s">
        <v>291</v>
      </c>
      <c r="C37" s="455" t="s">
        <v>344</v>
      </c>
      <c r="D37" s="456">
        <v>100000</v>
      </c>
      <c r="E37" s="74">
        <v>1</v>
      </c>
      <c r="F37" s="8">
        <v>1</v>
      </c>
      <c r="G37" s="74">
        <f t="shared" si="4"/>
        <v>100000</v>
      </c>
      <c r="H37" s="74">
        <v>1</v>
      </c>
      <c r="I37" s="74"/>
      <c r="J37" s="74"/>
      <c r="K37" s="74"/>
      <c r="L37" s="74"/>
      <c r="M37" s="443">
        <f t="shared" si="5"/>
        <v>100000</v>
      </c>
      <c r="N37" s="443">
        <f t="shared" si="3"/>
        <v>0</v>
      </c>
      <c r="O37" s="443">
        <f t="shared" si="3"/>
        <v>0</v>
      </c>
      <c r="P37" s="443">
        <f t="shared" si="3"/>
        <v>0</v>
      </c>
      <c r="Q37" s="443">
        <f t="shared" si="3"/>
        <v>0</v>
      </c>
    </row>
    <row r="38" spans="1:17" x14ac:dyDescent="0.25">
      <c r="A38" s="74"/>
      <c r="B38" s="74" t="s">
        <v>292</v>
      </c>
      <c r="C38" s="455" t="s">
        <v>345</v>
      </c>
      <c r="D38" s="456">
        <v>10000</v>
      </c>
      <c r="E38" s="74">
        <v>1</v>
      </c>
      <c r="F38" s="8">
        <v>2</v>
      </c>
      <c r="G38" s="74">
        <f t="shared" si="4"/>
        <v>20000</v>
      </c>
      <c r="H38" s="74">
        <v>1</v>
      </c>
      <c r="I38" s="74"/>
      <c r="J38" s="74"/>
      <c r="K38" s="74"/>
      <c r="L38" s="74"/>
      <c r="M38" s="443">
        <f t="shared" si="5"/>
        <v>20000</v>
      </c>
      <c r="N38" s="443">
        <f t="shared" si="3"/>
        <v>0</v>
      </c>
      <c r="O38" s="443">
        <f t="shared" si="3"/>
        <v>0</v>
      </c>
      <c r="P38" s="443">
        <f t="shared" si="3"/>
        <v>0</v>
      </c>
      <c r="Q38" s="443">
        <f t="shared" si="3"/>
        <v>0</v>
      </c>
    </row>
    <row r="39" spans="1:17" ht="30" x14ac:dyDescent="0.25">
      <c r="A39" s="74"/>
      <c r="B39" s="74"/>
      <c r="C39" s="457" t="s">
        <v>346</v>
      </c>
      <c r="D39" s="456">
        <v>500</v>
      </c>
      <c r="E39" s="74">
        <v>1</v>
      </c>
      <c r="F39" s="51">
        <v>100</v>
      </c>
      <c r="G39" s="74">
        <f t="shared" si="4"/>
        <v>50000</v>
      </c>
      <c r="H39" s="74">
        <v>1</v>
      </c>
      <c r="I39" s="74"/>
      <c r="J39" s="74"/>
      <c r="K39" s="74"/>
      <c r="L39" s="74"/>
      <c r="M39" s="443">
        <f t="shared" si="5"/>
        <v>50000</v>
      </c>
      <c r="N39" s="443"/>
      <c r="O39" s="443"/>
      <c r="P39" s="443"/>
      <c r="Q39" s="443"/>
    </row>
    <row r="40" spans="1:17" x14ac:dyDescent="0.25">
      <c r="A40" s="79"/>
      <c r="B40" s="79"/>
      <c r="C40" s="79" t="s">
        <v>266</v>
      </c>
      <c r="D40" s="79"/>
      <c r="E40" s="79"/>
      <c r="F40" s="79"/>
      <c r="G40" s="79">
        <f>SUM(G29:G39)</f>
        <v>2125000</v>
      </c>
      <c r="H40" s="79">
        <v>1</v>
      </c>
      <c r="I40" s="79"/>
      <c r="J40" s="79"/>
      <c r="K40" s="79"/>
      <c r="L40" s="79"/>
      <c r="M40" s="442">
        <f>$G40*H40</f>
        <v>2125000</v>
      </c>
      <c r="N40" s="442">
        <f>$G40*I40</f>
        <v>0</v>
      </c>
      <c r="O40" s="442">
        <f>$G40*J40</f>
        <v>0</v>
      </c>
      <c r="P40" s="442">
        <f>$G40*K40</f>
        <v>0</v>
      </c>
      <c r="Q40" s="442">
        <f>$G40*L40</f>
        <v>0</v>
      </c>
    </row>
    <row r="41" spans="1:17" x14ac:dyDescent="0.25">
      <c r="A41" s="71"/>
      <c r="B41" s="71">
        <v>2.2000000000000002</v>
      </c>
      <c r="C41" s="599" t="e">
        <f>'[7]SECTOR WRK PLN'!D12:E12</f>
        <v>#VALUE!</v>
      </c>
      <c r="D41" s="600"/>
      <c r="E41" s="600"/>
      <c r="F41" s="600"/>
      <c r="G41" s="600"/>
      <c r="H41" s="600"/>
      <c r="I41" s="600"/>
      <c r="J41" s="600"/>
      <c r="K41" s="600"/>
      <c r="L41" s="600"/>
      <c r="M41" s="600"/>
      <c r="N41" s="600"/>
      <c r="O41" s="600"/>
      <c r="P41" s="600"/>
      <c r="Q41" s="601"/>
    </row>
    <row r="42" spans="1:17" ht="30" x14ac:dyDescent="0.25">
      <c r="A42" s="74"/>
      <c r="B42" s="74" t="s">
        <v>294</v>
      </c>
      <c r="C42" s="457" t="s">
        <v>347</v>
      </c>
      <c r="D42" s="456">
        <v>15000</v>
      </c>
      <c r="E42" s="8">
        <v>1</v>
      </c>
      <c r="F42" s="8">
        <v>34</v>
      </c>
      <c r="G42" s="74">
        <f>D42*E42*F42</f>
        <v>510000</v>
      </c>
      <c r="H42" s="8">
        <v>1</v>
      </c>
      <c r="I42" s="74"/>
      <c r="J42" s="74"/>
      <c r="K42" s="74"/>
      <c r="L42" s="74"/>
      <c r="M42" s="76">
        <f>$G42*H42</f>
        <v>510000</v>
      </c>
      <c r="N42" s="76">
        <f t="shared" ref="N42:Q51" si="6">$G42*I42</f>
        <v>0</v>
      </c>
      <c r="O42" s="76">
        <f t="shared" si="6"/>
        <v>0</v>
      </c>
      <c r="P42" s="76">
        <f t="shared" si="6"/>
        <v>0</v>
      </c>
      <c r="Q42" s="76">
        <f t="shared" si="6"/>
        <v>0</v>
      </c>
    </row>
    <row r="43" spans="1:17" x14ac:dyDescent="0.25">
      <c r="A43" s="74"/>
      <c r="B43" s="74" t="s">
        <v>296</v>
      </c>
      <c r="C43" s="455" t="s">
        <v>348</v>
      </c>
      <c r="D43" s="456">
        <v>5000</v>
      </c>
      <c r="E43" s="8">
        <v>1</v>
      </c>
      <c r="F43" s="8">
        <v>34</v>
      </c>
      <c r="G43" s="74">
        <f t="shared" ref="G43:G51" si="7">D43*E43*F43</f>
        <v>170000</v>
      </c>
      <c r="H43" s="8">
        <v>1</v>
      </c>
      <c r="I43" s="74"/>
      <c r="J43" s="74"/>
      <c r="K43" s="74"/>
      <c r="L43" s="74"/>
      <c r="M43" s="443">
        <f t="shared" ref="M43:M51" si="8">$G43*H43</f>
        <v>170000</v>
      </c>
      <c r="N43" s="443">
        <f t="shared" si="6"/>
        <v>0</v>
      </c>
      <c r="O43" s="443">
        <f t="shared" si="6"/>
        <v>0</v>
      </c>
      <c r="P43" s="443">
        <f t="shared" si="6"/>
        <v>0</v>
      </c>
      <c r="Q43" s="443">
        <f t="shared" si="6"/>
        <v>0</v>
      </c>
    </row>
    <row r="44" spans="1:17" x14ac:dyDescent="0.25">
      <c r="A44" s="74"/>
      <c r="B44" s="74" t="s">
        <v>298</v>
      </c>
      <c r="C44" s="455" t="s">
        <v>349</v>
      </c>
      <c r="D44" s="456">
        <v>200</v>
      </c>
      <c r="E44" s="8">
        <v>1</v>
      </c>
      <c r="F44" s="8">
        <v>34</v>
      </c>
      <c r="G44" s="74">
        <f t="shared" si="7"/>
        <v>6800</v>
      </c>
      <c r="H44" s="8">
        <v>1</v>
      </c>
      <c r="I44" s="74"/>
      <c r="J44" s="74"/>
      <c r="K44" s="74"/>
      <c r="L44" s="74"/>
      <c r="M44" s="443">
        <f t="shared" si="8"/>
        <v>6800</v>
      </c>
      <c r="N44" s="443">
        <f t="shared" si="6"/>
        <v>0</v>
      </c>
      <c r="O44" s="443">
        <f t="shared" si="6"/>
        <v>0</v>
      </c>
      <c r="P44" s="443">
        <f t="shared" si="6"/>
        <v>0</v>
      </c>
      <c r="Q44" s="443">
        <f t="shared" si="6"/>
        <v>0</v>
      </c>
    </row>
    <row r="45" spans="1:17" x14ac:dyDescent="0.25">
      <c r="A45" s="74"/>
      <c r="B45" s="74" t="s">
        <v>300</v>
      </c>
      <c r="C45" s="455" t="s">
        <v>350</v>
      </c>
      <c r="D45" s="456">
        <v>20000</v>
      </c>
      <c r="E45" s="8">
        <v>1</v>
      </c>
      <c r="F45" s="8">
        <v>1</v>
      </c>
      <c r="G45" s="74">
        <f t="shared" si="7"/>
        <v>20000</v>
      </c>
      <c r="H45" s="8">
        <v>1</v>
      </c>
      <c r="I45" s="74"/>
      <c r="J45" s="74"/>
      <c r="K45" s="74"/>
      <c r="L45" s="74"/>
      <c r="M45" s="443">
        <f t="shared" si="8"/>
        <v>20000</v>
      </c>
      <c r="N45" s="443">
        <f t="shared" si="6"/>
        <v>0</v>
      </c>
      <c r="O45" s="443">
        <f t="shared" si="6"/>
        <v>0</v>
      </c>
      <c r="P45" s="443">
        <f t="shared" si="6"/>
        <v>0</v>
      </c>
      <c r="Q45" s="443">
        <f t="shared" si="6"/>
        <v>0</v>
      </c>
    </row>
    <row r="46" spans="1:17" x14ac:dyDescent="0.25">
      <c r="A46" s="74"/>
      <c r="B46" s="74" t="s">
        <v>302</v>
      </c>
      <c r="C46" s="455" t="s">
        <v>351</v>
      </c>
      <c r="D46" s="456">
        <v>2000</v>
      </c>
      <c r="E46" s="8">
        <v>1</v>
      </c>
      <c r="F46" s="8">
        <v>40</v>
      </c>
      <c r="G46" s="74">
        <f t="shared" si="7"/>
        <v>80000</v>
      </c>
      <c r="H46" s="8">
        <v>1</v>
      </c>
      <c r="I46" s="74"/>
      <c r="J46" s="74"/>
      <c r="K46" s="74"/>
      <c r="L46" s="74"/>
      <c r="M46" s="443">
        <f t="shared" si="8"/>
        <v>80000</v>
      </c>
      <c r="N46" s="443">
        <f t="shared" si="6"/>
        <v>0</v>
      </c>
      <c r="O46" s="443">
        <f t="shared" si="6"/>
        <v>0</v>
      </c>
      <c r="P46" s="443">
        <f t="shared" si="6"/>
        <v>0</v>
      </c>
      <c r="Q46" s="443">
        <f t="shared" si="6"/>
        <v>0</v>
      </c>
    </row>
    <row r="47" spans="1:17" x14ac:dyDescent="0.25">
      <c r="A47" s="74"/>
      <c r="B47" s="74" t="s">
        <v>303</v>
      </c>
      <c r="C47" s="455" t="s">
        <v>352</v>
      </c>
      <c r="D47" s="456">
        <v>1000</v>
      </c>
      <c r="E47" s="8">
        <v>1</v>
      </c>
      <c r="F47" s="8">
        <v>80</v>
      </c>
      <c r="G47" s="74">
        <f t="shared" si="7"/>
        <v>80000</v>
      </c>
      <c r="H47" s="8">
        <v>1</v>
      </c>
      <c r="I47" s="74"/>
      <c r="J47" s="74"/>
      <c r="K47" s="74"/>
      <c r="L47" s="74"/>
      <c r="M47" s="443">
        <f t="shared" si="8"/>
        <v>80000</v>
      </c>
      <c r="N47" s="443">
        <f t="shared" si="6"/>
        <v>0</v>
      </c>
      <c r="O47" s="443">
        <f t="shared" si="6"/>
        <v>0</v>
      </c>
      <c r="P47" s="443">
        <f t="shared" si="6"/>
        <v>0</v>
      </c>
      <c r="Q47" s="443">
        <f t="shared" si="6"/>
        <v>0</v>
      </c>
    </row>
    <row r="48" spans="1:17" x14ac:dyDescent="0.25">
      <c r="A48" s="74"/>
      <c r="B48" s="74" t="s">
        <v>304</v>
      </c>
      <c r="C48" s="455" t="s">
        <v>344</v>
      </c>
      <c r="D48" s="456">
        <v>100000</v>
      </c>
      <c r="E48" s="8">
        <v>1</v>
      </c>
      <c r="F48" s="8">
        <v>1</v>
      </c>
      <c r="G48" s="74">
        <f t="shared" si="7"/>
        <v>100000</v>
      </c>
      <c r="H48" s="8">
        <v>1</v>
      </c>
      <c r="I48" s="74"/>
      <c r="J48" s="74"/>
      <c r="K48" s="74"/>
      <c r="L48" s="74"/>
      <c r="M48" s="443">
        <f t="shared" si="8"/>
        <v>100000</v>
      </c>
      <c r="N48" s="443">
        <f t="shared" si="6"/>
        <v>0</v>
      </c>
      <c r="O48" s="443">
        <f t="shared" si="6"/>
        <v>0</v>
      </c>
      <c r="P48" s="443">
        <f t="shared" si="6"/>
        <v>0</v>
      </c>
      <c r="Q48" s="443">
        <f t="shared" si="6"/>
        <v>0</v>
      </c>
    </row>
    <row r="49" spans="1:17" x14ac:dyDescent="0.25">
      <c r="A49" s="74"/>
      <c r="B49" s="74" t="s">
        <v>305</v>
      </c>
      <c r="C49" s="455" t="s">
        <v>345</v>
      </c>
      <c r="D49" s="456">
        <v>10000</v>
      </c>
      <c r="E49" s="8">
        <v>1</v>
      </c>
      <c r="F49" s="8">
        <v>1</v>
      </c>
      <c r="G49" s="74">
        <f t="shared" si="7"/>
        <v>10000</v>
      </c>
      <c r="H49" s="8">
        <v>1</v>
      </c>
      <c r="I49" s="74"/>
      <c r="J49" s="74"/>
      <c r="K49" s="74"/>
      <c r="L49" s="74"/>
      <c r="M49" s="443">
        <f t="shared" si="8"/>
        <v>10000</v>
      </c>
      <c r="N49" s="443">
        <f t="shared" si="6"/>
        <v>0</v>
      </c>
      <c r="O49" s="443">
        <f t="shared" si="6"/>
        <v>0</v>
      </c>
      <c r="P49" s="443">
        <f t="shared" si="6"/>
        <v>0</v>
      </c>
      <c r="Q49" s="443">
        <f t="shared" si="6"/>
        <v>0</v>
      </c>
    </row>
    <row r="50" spans="1:17" ht="30" x14ac:dyDescent="0.25">
      <c r="A50" s="74"/>
      <c r="B50" s="74" t="s">
        <v>306</v>
      </c>
      <c r="C50" s="457" t="s">
        <v>353</v>
      </c>
      <c r="D50" s="456">
        <v>500</v>
      </c>
      <c r="E50" s="8">
        <v>1</v>
      </c>
      <c r="F50" s="8">
        <v>200</v>
      </c>
      <c r="G50" s="74">
        <f t="shared" si="7"/>
        <v>100000</v>
      </c>
      <c r="H50" s="8">
        <v>1</v>
      </c>
      <c r="I50" s="74"/>
      <c r="J50" s="74"/>
      <c r="K50" s="74"/>
      <c r="L50" s="74"/>
      <c r="M50" s="443">
        <f t="shared" si="8"/>
        <v>100000</v>
      </c>
      <c r="N50" s="443">
        <f t="shared" si="6"/>
        <v>0</v>
      </c>
      <c r="O50" s="443">
        <f t="shared" si="6"/>
        <v>0</v>
      </c>
      <c r="P50" s="443">
        <f t="shared" si="6"/>
        <v>0</v>
      </c>
      <c r="Q50" s="443">
        <f t="shared" si="6"/>
        <v>0</v>
      </c>
    </row>
    <row r="51" spans="1:17" x14ac:dyDescent="0.25">
      <c r="A51" s="74"/>
      <c r="B51" s="74" t="s">
        <v>307</v>
      </c>
      <c r="C51" s="74"/>
      <c r="D51" s="74"/>
      <c r="E51" s="74"/>
      <c r="F51" s="74"/>
      <c r="G51" s="74">
        <f t="shared" si="7"/>
        <v>0</v>
      </c>
      <c r="H51" s="74"/>
      <c r="I51" s="74"/>
      <c r="J51" s="74"/>
      <c r="K51" s="74"/>
      <c r="L51" s="74"/>
      <c r="M51" s="443">
        <f t="shared" si="8"/>
        <v>0</v>
      </c>
      <c r="N51" s="443">
        <f t="shared" si="6"/>
        <v>0</v>
      </c>
      <c r="O51" s="443">
        <f t="shared" si="6"/>
        <v>0</v>
      </c>
      <c r="P51" s="443">
        <f t="shared" si="6"/>
        <v>0</v>
      </c>
      <c r="Q51" s="443">
        <f t="shared" si="6"/>
        <v>0</v>
      </c>
    </row>
    <row r="52" spans="1:17" x14ac:dyDescent="0.2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443"/>
      <c r="N52" s="443"/>
      <c r="O52" s="443"/>
      <c r="P52" s="443"/>
      <c r="Q52" s="443"/>
    </row>
    <row r="53" spans="1:17" x14ac:dyDescent="0.25">
      <c r="A53" s="79"/>
      <c r="B53" s="79"/>
      <c r="C53" s="79" t="s">
        <v>266</v>
      </c>
      <c r="D53" s="79"/>
      <c r="E53" s="79"/>
      <c r="F53" s="79"/>
      <c r="G53" s="79">
        <f>SUM(G42:G52)</f>
        <v>1076800</v>
      </c>
      <c r="H53" s="79">
        <v>1</v>
      </c>
      <c r="I53" s="79"/>
      <c r="J53" s="79"/>
      <c r="K53" s="79"/>
      <c r="L53" s="79"/>
      <c r="M53" s="79">
        <f>$G53*H53</f>
        <v>1076800</v>
      </c>
      <c r="N53" s="79">
        <f>$G53*I53</f>
        <v>0</v>
      </c>
      <c r="O53" s="79">
        <f>$G53*J53</f>
        <v>0</v>
      </c>
      <c r="P53" s="79">
        <f>$G53*K53</f>
        <v>0</v>
      </c>
      <c r="Q53" s="79">
        <f>$G53*L53</f>
        <v>0</v>
      </c>
    </row>
    <row r="54" spans="1:17" x14ac:dyDescent="0.25">
      <c r="A54" s="71"/>
      <c r="B54" s="71">
        <v>2.2999999999999998</v>
      </c>
      <c r="C54" s="599" t="e">
        <f>'[7]SECTOR WRK PLN'!D13:E13</f>
        <v>#VALUE!</v>
      </c>
      <c r="D54" s="600"/>
      <c r="E54" s="600"/>
      <c r="F54" s="600"/>
      <c r="G54" s="600"/>
      <c r="H54" s="600"/>
      <c r="I54" s="600"/>
      <c r="J54" s="600"/>
      <c r="K54" s="600"/>
      <c r="L54" s="600"/>
      <c r="M54" s="600"/>
      <c r="N54" s="600"/>
      <c r="O54" s="600"/>
      <c r="P54" s="600"/>
      <c r="Q54" s="601"/>
    </row>
    <row r="55" spans="1:17" x14ac:dyDescent="0.25">
      <c r="A55" s="74"/>
      <c r="B55" s="74" t="s">
        <v>309</v>
      </c>
      <c r="C55" s="455" t="s">
        <v>354</v>
      </c>
      <c r="D55" s="74"/>
      <c r="E55" s="74"/>
      <c r="F55" s="74">
        <v>1</v>
      </c>
      <c r="G55" s="74">
        <f>D55*E55*F55</f>
        <v>0</v>
      </c>
      <c r="H55" s="74"/>
      <c r="I55" s="74"/>
      <c r="J55" s="74"/>
      <c r="K55" s="74"/>
      <c r="L55" s="74"/>
      <c r="M55" s="443">
        <f t="shared" ref="M55:Q59" si="9">$G55*H55</f>
        <v>0</v>
      </c>
      <c r="N55" s="443">
        <f t="shared" si="9"/>
        <v>0</v>
      </c>
      <c r="O55" s="443">
        <f t="shared" si="9"/>
        <v>0</v>
      </c>
      <c r="P55" s="443">
        <f t="shared" si="9"/>
        <v>0</v>
      </c>
      <c r="Q55" s="443">
        <f t="shared" si="9"/>
        <v>0</v>
      </c>
    </row>
    <row r="56" spans="1:17" ht="30" x14ac:dyDescent="0.25">
      <c r="A56" s="74"/>
      <c r="B56" s="74" t="s">
        <v>311</v>
      </c>
      <c r="C56" s="457" t="s">
        <v>355</v>
      </c>
      <c r="D56" s="455">
        <v>440</v>
      </c>
      <c r="E56" s="455">
        <v>25</v>
      </c>
      <c r="F56" s="74">
        <v>1</v>
      </c>
      <c r="G56" s="74">
        <f>D56*E56*F56</f>
        <v>11000</v>
      </c>
      <c r="H56" s="74"/>
      <c r="I56" s="74"/>
      <c r="J56" s="74"/>
      <c r="K56" s="74"/>
      <c r="L56" s="74"/>
      <c r="M56" s="443">
        <f t="shared" si="9"/>
        <v>0</v>
      </c>
      <c r="N56" s="443">
        <f t="shared" si="9"/>
        <v>0</v>
      </c>
      <c r="O56" s="443">
        <f t="shared" si="9"/>
        <v>0</v>
      </c>
      <c r="P56" s="443">
        <f t="shared" si="9"/>
        <v>0</v>
      </c>
      <c r="Q56" s="443">
        <f t="shared" si="9"/>
        <v>0</v>
      </c>
    </row>
    <row r="57" spans="1:17" ht="30" x14ac:dyDescent="0.25">
      <c r="A57" s="74"/>
      <c r="B57" s="74" t="s">
        <v>313</v>
      </c>
      <c r="C57" s="457" t="s">
        <v>356</v>
      </c>
      <c r="D57" s="456">
        <v>1500</v>
      </c>
      <c r="E57" s="458">
        <v>6000</v>
      </c>
      <c r="F57" s="74">
        <v>1</v>
      </c>
      <c r="G57" s="74">
        <f>D57*E57*F57</f>
        <v>9000000</v>
      </c>
      <c r="H57" s="74"/>
      <c r="I57" s="74"/>
      <c r="J57" s="74"/>
      <c r="K57" s="74"/>
      <c r="L57" s="74"/>
      <c r="M57" s="443">
        <f t="shared" si="9"/>
        <v>0</v>
      </c>
      <c r="N57" s="443">
        <f t="shared" si="9"/>
        <v>0</v>
      </c>
      <c r="O57" s="443">
        <f t="shared" si="9"/>
        <v>0</v>
      </c>
      <c r="P57" s="443">
        <f t="shared" si="9"/>
        <v>0</v>
      </c>
      <c r="Q57" s="443">
        <f t="shared" si="9"/>
        <v>0</v>
      </c>
    </row>
    <row r="58" spans="1:17" ht="75" x14ac:dyDescent="0.25">
      <c r="A58" s="74"/>
      <c r="B58" s="74" t="s">
        <v>315</v>
      </c>
      <c r="C58" s="459" t="s">
        <v>357</v>
      </c>
      <c r="D58" s="456">
        <v>1360000</v>
      </c>
      <c r="E58" s="455">
        <v>1</v>
      </c>
      <c r="F58" s="74">
        <v>1</v>
      </c>
      <c r="G58" s="74">
        <f>D58*E58*F58</f>
        <v>1360000</v>
      </c>
      <c r="H58" s="74"/>
      <c r="I58" s="74"/>
      <c r="J58" s="74"/>
      <c r="K58" s="74"/>
      <c r="L58" s="74"/>
      <c r="M58" s="443">
        <f t="shared" si="9"/>
        <v>0</v>
      </c>
      <c r="N58" s="443">
        <f t="shared" si="9"/>
        <v>0</v>
      </c>
      <c r="O58" s="443">
        <f t="shared" si="9"/>
        <v>0</v>
      </c>
      <c r="P58" s="443">
        <f t="shared" si="9"/>
        <v>0</v>
      </c>
      <c r="Q58" s="443">
        <f t="shared" si="9"/>
        <v>0</v>
      </c>
    </row>
    <row r="59" spans="1:17" x14ac:dyDescent="0.25">
      <c r="A59" s="74"/>
      <c r="B59" s="74" t="s">
        <v>319</v>
      </c>
      <c r="C59" s="74"/>
      <c r="D59" s="74"/>
      <c r="E59" s="74"/>
      <c r="F59" s="74"/>
      <c r="G59" s="74">
        <f>D59*E59*F59</f>
        <v>0</v>
      </c>
      <c r="H59" s="74"/>
      <c r="I59" s="74"/>
      <c r="J59" s="74"/>
      <c r="K59" s="74"/>
      <c r="L59" s="74"/>
      <c r="M59" s="443">
        <f t="shared" si="9"/>
        <v>0</v>
      </c>
      <c r="N59" s="443">
        <f t="shared" si="9"/>
        <v>0</v>
      </c>
      <c r="O59" s="443">
        <f t="shared" si="9"/>
        <v>0</v>
      </c>
      <c r="P59" s="443">
        <f t="shared" si="9"/>
        <v>0</v>
      </c>
      <c r="Q59" s="443">
        <f t="shared" si="9"/>
        <v>0</v>
      </c>
    </row>
    <row r="60" spans="1:17" x14ac:dyDescent="0.2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443"/>
      <c r="N60" s="443"/>
      <c r="O60" s="443"/>
      <c r="P60" s="443"/>
      <c r="Q60" s="443"/>
    </row>
    <row r="61" spans="1:17" x14ac:dyDescent="0.25">
      <c r="A61" s="79"/>
      <c r="B61" s="79"/>
      <c r="C61" s="79" t="s">
        <v>266</v>
      </c>
      <c r="D61" s="79"/>
      <c r="E61" s="79"/>
      <c r="F61" s="79"/>
      <c r="G61" s="79">
        <f>SUM(G55:G60)</f>
        <v>10371000</v>
      </c>
      <c r="H61" s="79">
        <v>1</v>
      </c>
      <c r="I61" s="79"/>
      <c r="J61" s="79"/>
      <c r="K61" s="79"/>
      <c r="L61" s="79"/>
      <c r="M61" s="79">
        <f>$G61*H61</f>
        <v>10371000</v>
      </c>
      <c r="N61" s="79">
        <f>$G61*I61</f>
        <v>0</v>
      </c>
      <c r="O61" s="79">
        <f>$G61*J61</f>
        <v>0</v>
      </c>
      <c r="P61" s="79">
        <f>$G61*K61</f>
        <v>0</v>
      </c>
      <c r="Q61" s="79">
        <f>$G61*L61</f>
        <v>0</v>
      </c>
    </row>
    <row r="62" spans="1:17" ht="18.75" x14ac:dyDescent="0.3">
      <c r="A62" s="82"/>
      <c r="B62" s="83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460">
        <f>M61+M53+M40</f>
        <v>13572800</v>
      </c>
      <c r="N62" s="460">
        <f>N61+N53+N40</f>
        <v>0</v>
      </c>
      <c r="O62" s="460">
        <f>O61+O53+O40</f>
        <v>0</v>
      </c>
      <c r="P62" s="460">
        <f>P61+P53+P40</f>
        <v>0</v>
      </c>
      <c r="Q62" s="460">
        <f>Q61+Q53+Q40</f>
        <v>0</v>
      </c>
    </row>
    <row r="63" spans="1:17" x14ac:dyDescent="0.25">
      <c r="A63" s="70">
        <v>3</v>
      </c>
      <c r="B63" s="651" t="str">
        <f>'[7]SECTOR WRK PLN'!D17</f>
        <v>Advocate for the adoption of the State Food and Nutrition Policy at LGA and Ward levels</v>
      </c>
      <c r="C63" s="652"/>
      <c r="D63" s="652"/>
      <c r="E63" s="652"/>
      <c r="F63" s="652"/>
      <c r="G63" s="652"/>
      <c r="H63" s="652"/>
      <c r="I63" s="652"/>
      <c r="J63" s="652"/>
      <c r="K63" s="652"/>
      <c r="L63" s="652"/>
      <c r="M63" s="652"/>
      <c r="N63" s="652"/>
      <c r="O63" s="652"/>
      <c r="P63" s="652"/>
      <c r="Q63" s="653"/>
    </row>
    <row r="64" spans="1:17" x14ac:dyDescent="0.25">
      <c r="A64" s="71"/>
      <c r="B64" s="71">
        <v>3.1</v>
      </c>
      <c r="C64" s="599" t="e">
        <f>'[7]SECTOR WRK PLN'!D18:E18</f>
        <v>#VALUE!</v>
      </c>
      <c r="D64" s="600"/>
      <c r="E64" s="600"/>
      <c r="F64" s="600"/>
      <c r="G64" s="600"/>
      <c r="H64" s="600"/>
      <c r="I64" s="600"/>
      <c r="J64" s="600"/>
      <c r="K64" s="600"/>
      <c r="L64" s="600"/>
      <c r="M64" s="600"/>
      <c r="N64" s="600"/>
      <c r="O64" s="600"/>
      <c r="P64" s="600"/>
      <c r="Q64" s="601"/>
    </row>
    <row r="65" spans="1:17" x14ac:dyDescent="0.25">
      <c r="A65" s="442"/>
      <c r="B65" s="442"/>
      <c r="C65" s="452"/>
      <c r="D65" s="453"/>
      <c r="E65" s="453"/>
      <c r="F65" s="453"/>
      <c r="G65" s="453"/>
      <c r="H65" s="453"/>
      <c r="I65" s="453"/>
      <c r="J65" s="453"/>
      <c r="K65" s="453"/>
      <c r="L65" s="453"/>
      <c r="M65" s="453"/>
      <c r="N65" s="453"/>
      <c r="O65" s="453"/>
      <c r="P65" s="453"/>
      <c r="Q65" s="454"/>
    </row>
    <row r="66" spans="1:17" ht="30" x14ac:dyDescent="0.25">
      <c r="A66" s="74"/>
      <c r="B66" s="74" t="s">
        <v>358</v>
      </c>
      <c r="C66" s="457" t="s">
        <v>104</v>
      </c>
      <c r="D66" s="456">
        <v>50000</v>
      </c>
      <c r="E66" s="8">
        <v>1</v>
      </c>
      <c r="F66" s="74">
        <v>1</v>
      </c>
      <c r="G66" s="74">
        <f>D66*E66*F66</f>
        <v>50000</v>
      </c>
      <c r="H66" s="74">
        <v>1</v>
      </c>
      <c r="I66" s="74"/>
      <c r="J66" s="74"/>
      <c r="K66" s="74"/>
      <c r="L66" s="74"/>
      <c r="M66" s="443">
        <f t="shared" ref="M66:Q68" si="10">$G66*H66</f>
        <v>50000</v>
      </c>
      <c r="N66" s="443">
        <f t="shared" si="10"/>
        <v>0</v>
      </c>
      <c r="O66" s="443">
        <f t="shared" si="10"/>
        <v>0</v>
      </c>
      <c r="P66" s="443">
        <f t="shared" si="10"/>
        <v>0</v>
      </c>
      <c r="Q66" s="443">
        <f t="shared" si="10"/>
        <v>0</v>
      </c>
    </row>
    <row r="67" spans="1:17" ht="30" x14ac:dyDescent="0.25">
      <c r="A67" s="74"/>
      <c r="B67" s="74" t="s">
        <v>359</v>
      </c>
      <c r="C67" s="91" t="s">
        <v>360</v>
      </c>
      <c r="D67" s="461">
        <v>15000</v>
      </c>
      <c r="E67" s="52">
        <v>50</v>
      </c>
      <c r="F67" s="74">
        <v>1</v>
      </c>
      <c r="G67" s="74">
        <f>D67*E67*F67</f>
        <v>750000</v>
      </c>
      <c r="H67" s="74">
        <v>1</v>
      </c>
      <c r="I67" s="74"/>
      <c r="J67" s="74"/>
      <c r="K67" s="74"/>
      <c r="L67" s="74"/>
      <c r="M67" s="443">
        <f t="shared" si="10"/>
        <v>750000</v>
      </c>
      <c r="N67" s="443">
        <f t="shared" si="10"/>
        <v>0</v>
      </c>
      <c r="O67" s="443">
        <f t="shared" si="10"/>
        <v>0</v>
      </c>
      <c r="P67" s="443">
        <f t="shared" si="10"/>
        <v>0</v>
      </c>
      <c r="Q67" s="443">
        <f t="shared" si="10"/>
        <v>0</v>
      </c>
    </row>
    <row r="68" spans="1:17" x14ac:dyDescent="0.25">
      <c r="A68" s="74"/>
      <c r="B68" s="74" t="s">
        <v>361</v>
      </c>
      <c r="C68" s="74" t="s">
        <v>362</v>
      </c>
      <c r="D68" s="74">
        <v>250</v>
      </c>
      <c r="E68" s="53">
        <v>10</v>
      </c>
      <c r="F68" s="74">
        <v>1</v>
      </c>
      <c r="G68" s="74">
        <f>D68*E68*F68</f>
        <v>2500</v>
      </c>
      <c r="H68" s="74">
        <v>1</v>
      </c>
      <c r="I68" s="74"/>
      <c r="J68" s="74"/>
      <c r="K68" s="74"/>
      <c r="L68" s="74"/>
      <c r="M68" s="443">
        <f t="shared" si="10"/>
        <v>2500</v>
      </c>
      <c r="N68" s="443">
        <f t="shared" si="10"/>
        <v>0</v>
      </c>
      <c r="O68" s="443">
        <f t="shared" si="10"/>
        <v>0</v>
      </c>
      <c r="P68" s="443">
        <f t="shared" si="10"/>
        <v>0</v>
      </c>
      <c r="Q68" s="443">
        <f t="shared" si="10"/>
        <v>0</v>
      </c>
    </row>
    <row r="69" spans="1:17" x14ac:dyDescent="0.2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443"/>
      <c r="N69" s="443"/>
      <c r="O69" s="443"/>
      <c r="P69" s="443"/>
      <c r="Q69" s="443"/>
    </row>
    <row r="70" spans="1:17" x14ac:dyDescent="0.25">
      <c r="A70" s="79"/>
      <c r="B70" s="79"/>
      <c r="C70" s="79" t="s">
        <v>266</v>
      </c>
      <c r="D70" s="79"/>
      <c r="E70" s="79"/>
      <c r="F70" s="79"/>
      <c r="G70" s="79">
        <f>SUM(G66:G69)</f>
        <v>802500</v>
      </c>
      <c r="H70" s="79">
        <v>1</v>
      </c>
      <c r="I70" s="79"/>
      <c r="J70" s="79"/>
      <c r="K70" s="79"/>
      <c r="L70" s="79"/>
      <c r="M70" s="79">
        <f>$G70*H70</f>
        <v>802500</v>
      </c>
      <c r="N70" s="79">
        <f>$G70*I70</f>
        <v>0</v>
      </c>
      <c r="O70" s="79">
        <f>$G70*J70</f>
        <v>0</v>
      </c>
      <c r="P70" s="79">
        <f>$G70*K70</f>
        <v>0</v>
      </c>
      <c r="Q70" s="79">
        <f>$G70*L70</f>
        <v>0</v>
      </c>
    </row>
    <row r="71" spans="1:17" x14ac:dyDescent="0.25">
      <c r="A71" s="71"/>
      <c r="B71" s="71">
        <v>3.2</v>
      </c>
      <c r="C71" s="599" t="e">
        <f>'[7]SECTOR WRK PLN'!D19:E19</f>
        <v>#VALUE!</v>
      </c>
      <c r="D71" s="600"/>
      <c r="E71" s="600"/>
      <c r="F71" s="600"/>
      <c r="G71" s="600"/>
      <c r="H71" s="600"/>
      <c r="I71" s="600"/>
      <c r="J71" s="600"/>
      <c r="K71" s="600"/>
      <c r="L71" s="600"/>
      <c r="M71" s="600"/>
      <c r="N71" s="600"/>
      <c r="O71" s="600"/>
      <c r="P71" s="600"/>
      <c r="Q71" s="601"/>
    </row>
    <row r="72" spans="1:17" ht="30" x14ac:dyDescent="0.25">
      <c r="A72" s="74"/>
      <c r="B72" s="74" t="s">
        <v>363</v>
      </c>
      <c r="C72" s="457" t="s">
        <v>364</v>
      </c>
      <c r="D72" s="456">
        <v>15000</v>
      </c>
      <c r="E72" s="8">
        <v>5</v>
      </c>
      <c r="F72" s="74">
        <v>1</v>
      </c>
      <c r="G72" s="74">
        <f>D72*E72*F72</f>
        <v>75000</v>
      </c>
      <c r="H72" s="74">
        <v>1</v>
      </c>
      <c r="I72" s="74"/>
      <c r="J72" s="74"/>
      <c r="K72" s="74"/>
      <c r="L72" s="74"/>
      <c r="M72" s="443">
        <f>$G72*H72</f>
        <v>75000</v>
      </c>
      <c r="N72" s="443">
        <f t="shared" ref="N72:Q78" si="11">$G72*I72</f>
        <v>0</v>
      </c>
      <c r="O72" s="443">
        <f t="shared" si="11"/>
        <v>0</v>
      </c>
      <c r="P72" s="443">
        <f t="shared" si="11"/>
        <v>0</v>
      </c>
      <c r="Q72" s="443">
        <f t="shared" si="11"/>
        <v>0</v>
      </c>
    </row>
    <row r="73" spans="1:17" ht="30" x14ac:dyDescent="0.25">
      <c r="A73" s="74"/>
      <c r="B73" s="74" t="s">
        <v>365</v>
      </c>
      <c r="C73" s="457" t="s">
        <v>366</v>
      </c>
      <c r="D73" s="456">
        <v>3000</v>
      </c>
      <c r="E73" s="8">
        <v>178</v>
      </c>
      <c r="F73" s="74">
        <v>1</v>
      </c>
      <c r="G73" s="74">
        <f t="shared" ref="G73:G78" si="12">D73*E73*F73</f>
        <v>534000</v>
      </c>
      <c r="H73" s="74">
        <v>1</v>
      </c>
      <c r="I73" s="74"/>
      <c r="J73" s="74"/>
      <c r="K73" s="74"/>
      <c r="L73" s="74"/>
      <c r="M73" s="443">
        <f t="shared" ref="M73:M78" si="13">$G73*H73</f>
        <v>534000</v>
      </c>
      <c r="N73" s="443">
        <f t="shared" si="11"/>
        <v>0</v>
      </c>
      <c r="O73" s="443">
        <f t="shared" si="11"/>
        <v>0</v>
      </c>
      <c r="P73" s="443">
        <f t="shared" si="11"/>
        <v>0</v>
      </c>
      <c r="Q73" s="443">
        <f t="shared" si="11"/>
        <v>0</v>
      </c>
    </row>
    <row r="74" spans="1:17" x14ac:dyDescent="0.25">
      <c r="A74" s="74"/>
      <c r="B74" s="74" t="s">
        <v>367</v>
      </c>
      <c r="C74" s="455" t="s">
        <v>368</v>
      </c>
      <c r="D74" s="74">
        <v>200</v>
      </c>
      <c r="E74" s="53">
        <v>178</v>
      </c>
      <c r="F74" s="74">
        <v>1</v>
      </c>
      <c r="G74" s="74">
        <f t="shared" si="12"/>
        <v>35600</v>
      </c>
      <c r="H74" s="74">
        <v>1</v>
      </c>
      <c r="I74" s="74"/>
      <c r="J74" s="74"/>
      <c r="K74" s="74"/>
      <c r="L74" s="74"/>
      <c r="M74" s="443">
        <f t="shared" si="13"/>
        <v>35600</v>
      </c>
      <c r="N74" s="443">
        <f t="shared" si="11"/>
        <v>0</v>
      </c>
      <c r="O74" s="443">
        <f t="shared" si="11"/>
        <v>0</v>
      </c>
      <c r="P74" s="443">
        <f t="shared" si="11"/>
        <v>0</v>
      </c>
      <c r="Q74" s="443">
        <f t="shared" si="11"/>
        <v>0</v>
      </c>
    </row>
    <row r="75" spans="1:17" x14ac:dyDescent="0.25">
      <c r="A75" s="74"/>
      <c r="B75" s="74" t="s">
        <v>369</v>
      </c>
      <c r="C75" s="455" t="s">
        <v>370</v>
      </c>
      <c r="D75" s="462">
        <v>5000</v>
      </c>
      <c r="E75" s="53">
        <v>17</v>
      </c>
      <c r="F75" s="74">
        <v>1</v>
      </c>
      <c r="G75" s="74">
        <f t="shared" si="12"/>
        <v>85000</v>
      </c>
      <c r="H75" s="74">
        <v>1</v>
      </c>
      <c r="I75" s="74"/>
      <c r="J75" s="74"/>
      <c r="K75" s="74"/>
      <c r="L75" s="74"/>
      <c r="M75" s="443">
        <f t="shared" si="13"/>
        <v>85000</v>
      </c>
      <c r="N75" s="443">
        <f t="shared" si="11"/>
        <v>0</v>
      </c>
      <c r="O75" s="443">
        <f t="shared" si="11"/>
        <v>0</v>
      </c>
      <c r="P75" s="443">
        <f t="shared" si="11"/>
        <v>0</v>
      </c>
      <c r="Q75" s="443">
        <f t="shared" si="11"/>
        <v>0</v>
      </c>
    </row>
    <row r="76" spans="1:17" x14ac:dyDescent="0.25">
      <c r="A76" s="74"/>
      <c r="B76" s="74" t="s">
        <v>371</v>
      </c>
      <c r="C76" s="455" t="s">
        <v>372</v>
      </c>
      <c r="D76" s="462">
        <v>10000</v>
      </c>
      <c r="E76" s="53">
        <v>5</v>
      </c>
      <c r="F76" s="74">
        <v>1</v>
      </c>
      <c r="G76" s="74">
        <f t="shared" si="12"/>
        <v>50000</v>
      </c>
      <c r="H76" s="74">
        <v>1</v>
      </c>
      <c r="I76" s="74"/>
      <c r="J76" s="74"/>
      <c r="K76" s="74"/>
      <c r="L76" s="74"/>
      <c r="M76" s="443">
        <f t="shared" si="13"/>
        <v>50000</v>
      </c>
      <c r="N76" s="443">
        <f t="shared" si="11"/>
        <v>0</v>
      </c>
      <c r="O76" s="443">
        <f t="shared" si="11"/>
        <v>0</v>
      </c>
      <c r="P76" s="443">
        <f t="shared" si="11"/>
        <v>0</v>
      </c>
      <c r="Q76" s="443">
        <f t="shared" si="11"/>
        <v>0</v>
      </c>
    </row>
    <row r="77" spans="1:17" ht="30" x14ac:dyDescent="0.25">
      <c r="A77" s="74"/>
      <c r="B77" s="74" t="s">
        <v>373</v>
      </c>
      <c r="C77" s="457" t="s">
        <v>374</v>
      </c>
      <c r="D77" s="455">
        <v>500</v>
      </c>
      <c r="E77" s="8">
        <v>2220</v>
      </c>
      <c r="F77" s="74">
        <v>1</v>
      </c>
      <c r="G77" s="74">
        <f t="shared" si="12"/>
        <v>1110000</v>
      </c>
      <c r="H77" s="74">
        <v>1</v>
      </c>
      <c r="I77" s="74"/>
      <c r="J77" s="74"/>
      <c r="K77" s="74"/>
      <c r="L77" s="74"/>
      <c r="M77" s="443">
        <f t="shared" si="13"/>
        <v>1110000</v>
      </c>
      <c r="N77" s="443">
        <f t="shared" si="11"/>
        <v>0</v>
      </c>
      <c r="O77" s="443">
        <f t="shared" si="11"/>
        <v>0</v>
      </c>
      <c r="P77" s="443">
        <f t="shared" si="11"/>
        <v>0</v>
      </c>
      <c r="Q77" s="443">
        <f t="shared" si="11"/>
        <v>0</v>
      </c>
    </row>
    <row r="78" spans="1:17" x14ac:dyDescent="0.25">
      <c r="A78" s="74"/>
      <c r="B78" s="74" t="s">
        <v>375</v>
      </c>
      <c r="C78" s="74"/>
      <c r="D78" s="74"/>
      <c r="E78" s="74"/>
      <c r="F78" s="74"/>
      <c r="G78" s="74">
        <f t="shared" si="12"/>
        <v>0</v>
      </c>
      <c r="H78" s="74"/>
      <c r="I78" s="74"/>
      <c r="J78" s="74"/>
      <c r="K78" s="74"/>
      <c r="L78" s="74"/>
      <c r="M78" s="443">
        <f t="shared" si="13"/>
        <v>0</v>
      </c>
      <c r="N78" s="443">
        <f t="shared" si="11"/>
        <v>0</v>
      </c>
      <c r="O78" s="443">
        <f t="shared" si="11"/>
        <v>0</v>
      </c>
      <c r="P78" s="443">
        <f t="shared" si="11"/>
        <v>0</v>
      </c>
      <c r="Q78" s="443">
        <f t="shared" si="11"/>
        <v>0</v>
      </c>
    </row>
    <row r="79" spans="1:17" x14ac:dyDescent="0.2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443"/>
      <c r="N79" s="443"/>
      <c r="O79" s="443"/>
      <c r="P79" s="443"/>
      <c r="Q79" s="443"/>
    </row>
    <row r="80" spans="1:17" x14ac:dyDescent="0.25">
      <c r="A80" s="79"/>
      <c r="B80" s="79"/>
      <c r="C80" s="79" t="s">
        <v>266</v>
      </c>
      <c r="D80" s="79"/>
      <c r="E80" s="79"/>
      <c r="F80" s="79"/>
      <c r="G80" s="79">
        <f>SUM(G72:G79)</f>
        <v>1889600</v>
      </c>
      <c r="H80" s="79">
        <v>1</v>
      </c>
      <c r="I80" s="79"/>
      <c r="J80" s="79"/>
      <c r="K80" s="79"/>
      <c r="L80" s="79"/>
      <c r="M80" s="79">
        <f>$G80*H80</f>
        <v>1889600</v>
      </c>
      <c r="N80" s="79">
        <f>$G80*I80</f>
        <v>0</v>
      </c>
      <c r="O80" s="79">
        <f>$G80*J80</f>
        <v>0</v>
      </c>
      <c r="P80" s="79">
        <f>$G80*K80</f>
        <v>0</v>
      </c>
      <c r="Q80" s="79">
        <f>$G80*L80</f>
        <v>0</v>
      </c>
    </row>
    <row r="81" spans="1:17" x14ac:dyDescent="0.25">
      <c r="A81" s="71"/>
      <c r="B81" s="71">
        <v>3.3</v>
      </c>
      <c r="C81" s="599" t="e">
        <f>'[7]SECTOR WRK PLN'!D20:E20</f>
        <v>#VALUE!</v>
      </c>
      <c r="D81" s="600"/>
      <c r="E81" s="600"/>
      <c r="F81" s="600"/>
      <c r="G81" s="600"/>
      <c r="H81" s="600"/>
      <c r="I81" s="600"/>
      <c r="J81" s="600"/>
      <c r="K81" s="600"/>
      <c r="L81" s="600"/>
      <c r="M81" s="600"/>
      <c r="N81" s="600"/>
      <c r="O81" s="600"/>
      <c r="P81" s="600"/>
      <c r="Q81" s="601"/>
    </row>
    <row r="82" spans="1:17" ht="30" x14ac:dyDescent="0.25">
      <c r="A82" s="74"/>
      <c r="B82" s="74" t="s">
        <v>376</v>
      </c>
      <c r="C82" s="457" t="s">
        <v>104</v>
      </c>
      <c r="D82" s="456">
        <v>5000</v>
      </c>
      <c r="E82" s="8">
        <v>17</v>
      </c>
      <c r="F82" s="74">
        <v>1</v>
      </c>
      <c r="G82" s="74">
        <f>D82*E82*F82</f>
        <v>85000</v>
      </c>
      <c r="H82" s="74">
        <v>1</v>
      </c>
      <c r="I82" s="74"/>
      <c r="J82" s="74"/>
      <c r="K82" s="74"/>
      <c r="L82" s="74"/>
      <c r="M82" s="443">
        <f t="shared" ref="M82:Q85" si="14">$G82*H82</f>
        <v>85000</v>
      </c>
      <c r="N82" s="443">
        <f t="shared" si="14"/>
        <v>0</v>
      </c>
      <c r="O82" s="443">
        <f t="shared" si="14"/>
        <v>0</v>
      </c>
      <c r="P82" s="443">
        <f t="shared" si="14"/>
        <v>0</v>
      </c>
      <c r="Q82" s="443">
        <f t="shared" si="14"/>
        <v>0</v>
      </c>
    </row>
    <row r="83" spans="1:17" ht="30" x14ac:dyDescent="0.25">
      <c r="A83" s="74"/>
      <c r="B83" s="74" t="s">
        <v>377</v>
      </c>
      <c r="C83" s="91" t="s">
        <v>98</v>
      </c>
      <c r="D83" s="463">
        <v>15000</v>
      </c>
      <c r="E83" s="8">
        <v>136</v>
      </c>
      <c r="F83" s="74">
        <v>1</v>
      </c>
      <c r="G83" s="74">
        <f>D83*E83*F83</f>
        <v>2040000</v>
      </c>
      <c r="H83" s="74">
        <v>1</v>
      </c>
      <c r="I83" s="74"/>
      <c r="J83" s="74"/>
      <c r="K83" s="74"/>
      <c r="L83" s="74"/>
      <c r="M83" s="443">
        <f t="shared" si="14"/>
        <v>2040000</v>
      </c>
      <c r="N83" s="443">
        <f t="shared" si="14"/>
        <v>0</v>
      </c>
      <c r="O83" s="443">
        <f t="shared" si="14"/>
        <v>0</v>
      </c>
      <c r="P83" s="443">
        <f t="shared" si="14"/>
        <v>0</v>
      </c>
      <c r="Q83" s="443">
        <f t="shared" si="14"/>
        <v>0</v>
      </c>
    </row>
    <row r="84" spans="1:17" ht="30" x14ac:dyDescent="0.25">
      <c r="A84" s="74"/>
      <c r="B84" s="74" t="s">
        <v>378</v>
      </c>
      <c r="C84" s="457" t="s">
        <v>106</v>
      </c>
      <c r="D84" s="463">
        <v>2000</v>
      </c>
      <c r="E84" s="8">
        <v>17</v>
      </c>
      <c r="F84" s="74">
        <v>1</v>
      </c>
      <c r="G84" s="74">
        <f>D84*E84*F84</f>
        <v>34000</v>
      </c>
      <c r="H84" s="74">
        <v>1</v>
      </c>
      <c r="I84" s="74"/>
      <c r="J84" s="74"/>
      <c r="K84" s="74"/>
      <c r="L84" s="74"/>
      <c r="M84" s="443">
        <f t="shared" si="14"/>
        <v>34000</v>
      </c>
      <c r="N84" s="443">
        <f t="shared" si="14"/>
        <v>0</v>
      </c>
      <c r="O84" s="443">
        <f t="shared" si="14"/>
        <v>0</v>
      </c>
      <c r="P84" s="443">
        <f t="shared" si="14"/>
        <v>0</v>
      </c>
      <c r="Q84" s="443">
        <f t="shared" si="14"/>
        <v>0</v>
      </c>
    </row>
    <row r="85" spans="1:17" x14ac:dyDescent="0.25">
      <c r="A85" s="74"/>
      <c r="B85" s="74" t="s">
        <v>379</v>
      </c>
      <c r="C85" s="74"/>
      <c r="D85" s="74"/>
      <c r="E85" s="74"/>
      <c r="F85" s="74"/>
      <c r="G85" s="74">
        <f>D85*E85*F85</f>
        <v>0</v>
      </c>
      <c r="H85" s="74"/>
      <c r="I85" s="74"/>
      <c r="J85" s="74"/>
      <c r="K85" s="74"/>
      <c r="L85" s="74"/>
      <c r="M85" s="443">
        <f t="shared" si="14"/>
        <v>0</v>
      </c>
      <c r="N85" s="443">
        <f t="shared" si="14"/>
        <v>0</v>
      </c>
      <c r="O85" s="443">
        <f t="shared" si="14"/>
        <v>0</v>
      </c>
      <c r="P85" s="443">
        <f t="shared" si="14"/>
        <v>0</v>
      </c>
      <c r="Q85" s="443">
        <f t="shared" si="14"/>
        <v>0</v>
      </c>
    </row>
    <row r="86" spans="1:17" x14ac:dyDescent="0.2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443"/>
      <c r="N86" s="443"/>
      <c r="O86" s="443"/>
      <c r="P86" s="443"/>
      <c r="Q86" s="443"/>
    </row>
    <row r="87" spans="1:17" x14ac:dyDescent="0.25">
      <c r="A87" s="79"/>
      <c r="B87" s="79"/>
      <c r="C87" s="79" t="s">
        <v>266</v>
      </c>
      <c r="D87" s="79"/>
      <c r="E87" s="79"/>
      <c r="F87" s="79"/>
      <c r="G87" s="79">
        <f>SUM(G82:G86)</f>
        <v>2159000</v>
      </c>
      <c r="H87" s="79">
        <v>1</v>
      </c>
      <c r="I87" s="79"/>
      <c r="J87" s="79"/>
      <c r="K87" s="79"/>
      <c r="L87" s="79"/>
      <c r="M87" s="79">
        <f>$G87*H87</f>
        <v>2159000</v>
      </c>
      <c r="N87" s="79">
        <f>$G87*I87</f>
        <v>0</v>
      </c>
      <c r="O87" s="79">
        <f>$G87*J87</f>
        <v>0</v>
      </c>
      <c r="P87" s="79">
        <f>$G87*K87</f>
        <v>0</v>
      </c>
      <c r="Q87" s="79">
        <f>$G87*L87</f>
        <v>0</v>
      </c>
    </row>
    <row r="88" spans="1:17" x14ac:dyDescent="0.25">
      <c r="A88" s="71"/>
      <c r="B88" s="71">
        <v>3.4</v>
      </c>
      <c r="C88" s="599" t="e">
        <f>'[7]SECTOR WRK PLN'!D21:E21</f>
        <v>#VALUE!</v>
      </c>
      <c r="D88" s="600"/>
      <c r="E88" s="600"/>
      <c r="F88" s="600"/>
      <c r="G88" s="600"/>
      <c r="H88" s="600"/>
      <c r="I88" s="600"/>
      <c r="J88" s="600"/>
      <c r="K88" s="600"/>
      <c r="L88" s="600"/>
      <c r="M88" s="600"/>
      <c r="N88" s="600"/>
      <c r="O88" s="600"/>
      <c r="P88" s="600"/>
      <c r="Q88" s="601"/>
    </row>
    <row r="89" spans="1:17" ht="30" x14ac:dyDescent="0.25">
      <c r="A89" s="74"/>
      <c r="B89" s="74" t="s">
        <v>380</v>
      </c>
      <c r="C89" s="457" t="s">
        <v>381</v>
      </c>
      <c r="D89" s="456">
        <v>15000</v>
      </c>
      <c r="E89" s="8">
        <v>120</v>
      </c>
      <c r="F89" s="74">
        <v>1</v>
      </c>
      <c r="G89" s="74">
        <f t="shared" ref="G89:G94" si="15">D89*E89*F89</f>
        <v>1800000</v>
      </c>
      <c r="H89" s="74">
        <v>1</v>
      </c>
      <c r="I89" s="74"/>
      <c r="J89" s="74"/>
      <c r="K89" s="74"/>
      <c r="L89" s="74"/>
      <c r="M89" s="443">
        <f t="shared" ref="M89:Q94" si="16">$G89*H89</f>
        <v>1800000</v>
      </c>
      <c r="N89" s="443">
        <f t="shared" si="16"/>
        <v>0</v>
      </c>
      <c r="O89" s="443">
        <f t="shared" si="16"/>
        <v>0</v>
      </c>
      <c r="P89" s="443">
        <f t="shared" si="16"/>
        <v>0</v>
      </c>
      <c r="Q89" s="443">
        <f t="shared" si="16"/>
        <v>0</v>
      </c>
    </row>
    <row r="90" spans="1:17" ht="30" x14ac:dyDescent="0.25">
      <c r="A90" s="74"/>
      <c r="B90" s="74" t="s">
        <v>382</v>
      </c>
      <c r="C90" s="457" t="s">
        <v>366</v>
      </c>
      <c r="D90" s="456">
        <v>3000</v>
      </c>
      <c r="E90" s="8">
        <v>34</v>
      </c>
      <c r="F90" s="74">
        <v>1</v>
      </c>
      <c r="G90" s="74">
        <f t="shared" si="15"/>
        <v>102000</v>
      </c>
      <c r="H90" s="74">
        <v>1</v>
      </c>
      <c r="I90" s="74"/>
      <c r="J90" s="74"/>
      <c r="K90" s="74"/>
      <c r="L90" s="74"/>
      <c r="M90" s="443">
        <f t="shared" si="16"/>
        <v>102000</v>
      </c>
      <c r="N90" s="443">
        <f t="shared" si="16"/>
        <v>0</v>
      </c>
      <c r="O90" s="443">
        <f t="shared" si="16"/>
        <v>0</v>
      </c>
      <c r="P90" s="443">
        <f t="shared" si="16"/>
        <v>0</v>
      </c>
      <c r="Q90" s="443">
        <f t="shared" si="16"/>
        <v>0</v>
      </c>
    </row>
    <row r="91" spans="1:17" x14ac:dyDescent="0.25">
      <c r="A91" s="74"/>
      <c r="B91" s="74" t="s">
        <v>383</v>
      </c>
      <c r="C91" s="455" t="s">
        <v>109</v>
      </c>
      <c r="D91" s="74">
        <v>200</v>
      </c>
      <c r="E91" s="53">
        <v>34</v>
      </c>
      <c r="F91" s="74">
        <v>1</v>
      </c>
      <c r="G91" s="74">
        <f t="shared" si="15"/>
        <v>6800</v>
      </c>
      <c r="H91" s="74">
        <v>1</v>
      </c>
      <c r="I91" s="74"/>
      <c r="J91" s="74"/>
      <c r="K91" s="74"/>
      <c r="L91" s="74"/>
      <c r="M91" s="443">
        <f t="shared" si="16"/>
        <v>6800</v>
      </c>
      <c r="N91" s="443">
        <f t="shared" si="16"/>
        <v>0</v>
      </c>
      <c r="O91" s="443">
        <f t="shared" si="16"/>
        <v>0</v>
      </c>
      <c r="P91" s="443">
        <f t="shared" si="16"/>
        <v>0</v>
      </c>
      <c r="Q91" s="443">
        <f t="shared" si="16"/>
        <v>0</v>
      </c>
    </row>
    <row r="92" spans="1:17" x14ac:dyDescent="0.25">
      <c r="A92" s="74"/>
      <c r="B92" s="74" t="s">
        <v>384</v>
      </c>
      <c r="C92" s="455" t="s">
        <v>370</v>
      </c>
      <c r="D92" s="462">
        <v>5000</v>
      </c>
      <c r="E92" s="53">
        <v>17</v>
      </c>
      <c r="F92" s="74">
        <v>1</v>
      </c>
      <c r="G92" s="74">
        <f t="shared" si="15"/>
        <v>85000</v>
      </c>
      <c r="H92" s="74">
        <v>1</v>
      </c>
      <c r="I92" s="74"/>
      <c r="J92" s="74"/>
      <c r="K92" s="74"/>
      <c r="L92" s="74"/>
      <c r="M92" s="443">
        <f t="shared" si="16"/>
        <v>85000</v>
      </c>
      <c r="N92" s="443">
        <f t="shared" si="16"/>
        <v>0</v>
      </c>
      <c r="O92" s="443">
        <f t="shared" si="16"/>
        <v>0</v>
      </c>
      <c r="P92" s="443">
        <f t="shared" si="16"/>
        <v>0</v>
      </c>
      <c r="Q92" s="443">
        <f t="shared" si="16"/>
        <v>0</v>
      </c>
    </row>
    <row r="93" spans="1:17" ht="30" x14ac:dyDescent="0.25">
      <c r="A93" s="74"/>
      <c r="B93" s="74" t="s">
        <v>385</v>
      </c>
      <c r="C93" s="457" t="s">
        <v>386</v>
      </c>
      <c r="D93" s="455">
        <v>500</v>
      </c>
      <c r="E93" s="8">
        <v>578</v>
      </c>
      <c r="F93" s="74">
        <v>1</v>
      </c>
      <c r="G93" s="74">
        <f t="shared" si="15"/>
        <v>289000</v>
      </c>
      <c r="H93" s="74">
        <v>1</v>
      </c>
      <c r="I93" s="74"/>
      <c r="J93" s="74"/>
      <c r="K93" s="74"/>
      <c r="L93" s="74"/>
      <c r="M93" s="443">
        <f t="shared" si="16"/>
        <v>289000</v>
      </c>
      <c r="N93" s="443">
        <f t="shared" si="16"/>
        <v>0</v>
      </c>
      <c r="O93" s="443">
        <f t="shared" si="16"/>
        <v>0</v>
      </c>
      <c r="P93" s="443">
        <f t="shared" si="16"/>
        <v>0</v>
      </c>
      <c r="Q93" s="443">
        <f t="shared" si="16"/>
        <v>0</v>
      </c>
    </row>
    <row r="94" spans="1:17" x14ac:dyDescent="0.25">
      <c r="A94" s="74"/>
      <c r="B94" s="74" t="s">
        <v>387</v>
      </c>
      <c r="C94" s="74"/>
      <c r="D94" s="74"/>
      <c r="E94" s="74"/>
      <c r="F94" s="74"/>
      <c r="G94" s="74">
        <f t="shared" si="15"/>
        <v>0</v>
      </c>
      <c r="H94" s="74"/>
      <c r="I94" s="74"/>
      <c r="J94" s="74"/>
      <c r="K94" s="74"/>
      <c r="L94" s="74"/>
      <c r="M94" s="443">
        <f t="shared" si="16"/>
        <v>0</v>
      </c>
      <c r="N94" s="443">
        <f t="shared" si="16"/>
        <v>0</v>
      </c>
      <c r="O94" s="443">
        <f t="shared" si="16"/>
        <v>0</v>
      </c>
      <c r="P94" s="443">
        <f t="shared" si="16"/>
        <v>0</v>
      </c>
      <c r="Q94" s="443">
        <f t="shared" si="16"/>
        <v>0</v>
      </c>
    </row>
    <row r="95" spans="1:17" x14ac:dyDescent="0.2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443"/>
      <c r="N95" s="443"/>
      <c r="O95" s="443"/>
      <c r="P95" s="443"/>
      <c r="Q95" s="443"/>
    </row>
    <row r="96" spans="1:17" x14ac:dyDescent="0.25">
      <c r="A96" s="79"/>
      <c r="B96" s="79"/>
      <c r="C96" s="79" t="s">
        <v>266</v>
      </c>
      <c r="D96" s="79"/>
      <c r="E96" s="79"/>
      <c r="F96" s="79"/>
      <c r="G96" s="79">
        <f>SUM(G89:G95)</f>
        <v>2282800</v>
      </c>
      <c r="H96" s="79">
        <v>1</v>
      </c>
      <c r="I96" s="79"/>
      <c r="J96" s="79"/>
      <c r="K96" s="79"/>
      <c r="L96" s="79"/>
      <c r="M96" s="79">
        <f>$G96*H96</f>
        <v>2282800</v>
      </c>
      <c r="N96" s="79">
        <f>$G96*I96</f>
        <v>0</v>
      </c>
      <c r="O96" s="79">
        <f>$G96*J96</f>
        <v>0</v>
      </c>
      <c r="P96" s="79">
        <f>$G96*K96</f>
        <v>0</v>
      </c>
      <c r="Q96" s="79">
        <f>$G96*L96</f>
        <v>0</v>
      </c>
    </row>
    <row r="97" spans="1:17" s="54" customFormat="1" ht="18.75" customHeight="1" x14ac:dyDescent="0.3">
      <c r="A97" s="442"/>
      <c r="B97" s="442"/>
      <c r="C97" s="452"/>
      <c r="D97" s="453"/>
      <c r="E97" s="453"/>
      <c r="F97" s="453"/>
      <c r="G97" s="453"/>
      <c r="H97" s="453"/>
      <c r="I97" s="453"/>
      <c r="J97" s="453"/>
      <c r="K97" s="453"/>
      <c r="L97" s="453"/>
      <c r="M97" s="464">
        <f>M96+M87+M80+M70</f>
        <v>7133900</v>
      </c>
      <c r="N97" s="464">
        <f>N96+N87+N80+N70</f>
        <v>0</v>
      </c>
      <c r="O97" s="464">
        <f>O96+O87+O80+O70</f>
        <v>0</v>
      </c>
      <c r="P97" s="464">
        <f>P96+P87+P80+P70</f>
        <v>0</v>
      </c>
      <c r="Q97" s="464">
        <f>Q96+Q87+Q80+Q70</f>
        <v>0</v>
      </c>
    </row>
    <row r="98" spans="1:17" s="54" customFormat="1" ht="18.75" customHeight="1" x14ac:dyDescent="0.25">
      <c r="A98" s="71">
        <v>4</v>
      </c>
      <c r="B98" s="599" t="s">
        <v>480</v>
      </c>
      <c r="C98" s="600"/>
      <c r="D98" s="600"/>
      <c r="E98" s="600"/>
      <c r="F98" s="600"/>
      <c r="G98" s="600"/>
      <c r="H98" s="600"/>
      <c r="I98" s="600"/>
      <c r="J98" s="600"/>
      <c r="K98" s="600"/>
      <c r="L98" s="600"/>
      <c r="M98" s="600"/>
      <c r="N98" s="600"/>
      <c r="O98" s="600"/>
      <c r="P98" s="600"/>
      <c r="Q98" s="600"/>
    </row>
    <row r="99" spans="1:17" x14ac:dyDescent="0.25">
      <c r="A99" s="74"/>
      <c r="B99" s="74" t="s">
        <v>388</v>
      </c>
      <c r="C99" s="74"/>
      <c r="D99" s="74"/>
      <c r="E99" s="74"/>
      <c r="F99" s="74"/>
      <c r="G99" s="74">
        <f>D99*E99*F99</f>
        <v>0</v>
      </c>
      <c r="H99" s="74"/>
      <c r="I99" s="74"/>
      <c r="J99" s="74"/>
      <c r="K99" s="74"/>
      <c r="L99" s="74"/>
      <c r="M99" s="443">
        <f t="shared" ref="M99:Q100" si="17">$G99*H99</f>
        <v>0</v>
      </c>
      <c r="N99" s="443">
        <f t="shared" si="17"/>
        <v>0</v>
      </c>
      <c r="O99" s="443">
        <f t="shared" si="17"/>
        <v>0</v>
      </c>
      <c r="P99" s="443">
        <f t="shared" si="17"/>
        <v>0</v>
      </c>
      <c r="Q99" s="443">
        <f t="shared" si="17"/>
        <v>0</v>
      </c>
    </row>
    <row r="100" spans="1:17" x14ac:dyDescent="0.25">
      <c r="A100" s="74"/>
      <c r="B100" s="74" t="s">
        <v>389</v>
      </c>
      <c r="C100" s="74"/>
      <c r="D100" s="74"/>
      <c r="E100" s="74"/>
      <c r="F100" s="74"/>
      <c r="G100" s="74">
        <f>D100*E100*F100</f>
        <v>0</v>
      </c>
      <c r="H100" s="74"/>
      <c r="I100" s="74"/>
      <c r="J100" s="74"/>
      <c r="K100" s="74"/>
      <c r="L100" s="74"/>
      <c r="M100" s="443">
        <f t="shared" si="17"/>
        <v>0</v>
      </c>
      <c r="N100" s="443">
        <f t="shared" si="17"/>
        <v>0</v>
      </c>
      <c r="O100" s="443">
        <f t="shared" si="17"/>
        <v>0</v>
      </c>
      <c r="P100" s="443">
        <f t="shared" si="17"/>
        <v>0</v>
      </c>
      <c r="Q100" s="443">
        <f t="shared" si="17"/>
        <v>0</v>
      </c>
    </row>
    <row r="101" spans="1:17" x14ac:dyDescent="0.2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443"/>
      <c r="N101" s="443"/>
      <c r="O101" s="443"/>
      <c r="P101" s="443"/>
      <c r="Q101" s="443"/>
    </row>
    <row r="102" spans="1:17" x14ac:dyDescent="0.25">
      <c r="A102" s="79"/>
      <c r="B102" s="79"/>
      <c r="C102" s="79" t="s">
        <v>266</v>
      </c>
      <c r="D102" s="79"/>
      <c r="E102" s="79"/>
      <c r="F102" s="79"/>
      <c r="G102" s="79">
        <f>D102*E102*F102</f>
        <v>0</v>
      </c>
      <c r="H102" s="79"/>
      <c r="I102" s="79"/>
      <c r="J102" s="79"/>
      <c r="K102" s="79"/>
      <c r="L102" s="79"/>
      <c r="M102" s="442">
        <f>$G102*H102</f>
        <v>0</v>
      </c>
      <c r="N102" s="442">
        <f>$G102*I102</f>
        <v>0</v>
      </c>
      <c r="O102" s="442">
        <f>$G102*J102</f>
        <v>0</v>
      </c>
      <c r="P102" s="442">
        <f>$G102*K102</f>
        <v>0</v>
      </c>
      <c r="Q102" s="442">
        <f>$G102*L102</f>
        <v>0</v>
      </c>
    </row>
    <row r="103" spans="1:17" ht="36" customHeight="1" x14ac:dyDescent="0.25">
      <c r="A103" s="71"/>
      <c r="B103" s="71">
        <v>4.2</v>
      </c>
      <c r="C103" s="650" t="s">
        <v>479</v>
      </c>
      <c r="D103" s="600"/>
      <c r="E103" s="600"/>
      <c r="F103" s="600"/>
      <c r="G103" s="600"/>
      <c r="H103" s="600"/>
      <c r="I103" s="600"/>
      <c r="J103" s="600"/>
      <c r="K103" s="600"/>
      <c r="L103" s="600"/>
      <c r="M103" s="600"/>
      <c r="N103" s="600"/>
      <c r="O103" s="600"/>
      <c r="P103" s="600"/>
      <c r="Q103" s="601"/>
    </row>
    <row r="104" spans="1:17" ht="34.5" customHeight="1" x14ac:dyDescent="0.25">
      <c r="A104" s="74"/>
      <c r="B104" s="74" t="s">
        <v>390</v>
      </c>
      <c r="C104" s="457" t="s">
        <v>391</v>
      </c>
      <c r="D104" s="463">
        <v>2000</v>
      </c>
      <c r="E104" s="8">
        <v>1</v>
      </c>
      <c r="F104" s="74">
        <v>1</v>
      </c>
      <c r="G104" s="74">
        <f>D104*E104*F104</f>
        <v>2000</v>
      </c>
      <c r="H104" s="74"/>
      <c r="I104" s="74"/>
      <c r="J104" s="74"/>
      <c r="K104" s="74"/>
      <c r="L104" s="74"/>
      <c r="M104" s="443">
        <f t="shared" ref="M104:Q106" si="18">$G104*H104</f>
        <v>0</v>
      </c>
      <c r="N104" s="443">
        <f t="shared" si="18"/>
        <v>0</v>
      </c>
      <c r="O104" s="443">
        <f t="shared" si="18"/>
        <v>0</v>
      </c>
      <c r="P104" s="443">
        <f t="shared" si="18"/>
        <v>0</v>
      </c>
      <c r="Q104" s="443">
        <f t="shared" si="18"/>
        <v>0</v>
      </c>
    </row>
    <row r="105" spans="1:17" ht="30" x14ac:dyDescent="0.25">
      <c r="A105" s="74"/>
      <c r="B105" s="74" t="s">
        <v>392</v>
      </c>
      <c r="C105" s="91" t="s">
        <v>393</v>
      </c>
      <c r="D105" s="463">
        <v>1000</v>
      </c>
      <c r="E105" s="8">
        <v>20</v>
      </c>
      <c r="F105" s="74">
        <v>1</v>
      </c>
      <c r="G105" s="74">
        <f>D105*E105*F105</f>
        <v>20000</v>
      </c>
      <c r="H105" s="74"/>
      <c r="I105" s="74"/>
      <c r="J105" s="74"/>
      <c r="K105" s="74"/>
      <c r="L105" s="74"/>
      <c r="M105" s="443">
        <f t="shared" si="18"/>
        <v>0</v>
      </c>
      <c r="N105" s="443">
        <f t="shared" si="18"/>
        <v>0</v>
      </c>
      <c r="O105" s="443">
        <f t="shared" si="18"/>
        <v>0</v>
      </c>
      <c r="P105" s="443">
        <f t="shared" si="18"/>
        <v>0</v>
      </c>
      <c r="Q105" s="443">
        <f t="shared" si="18"/>
        <v>0</v>
      </c>
    </row>
    <row r="106" spans="1:17" x14ac:dyDescent="0.25">
      <c r="A106" s="74"/>
      <c r="B106" s="74" t="s">
        <v>394</v>
      </c>
      <c r="C106" s="74"/>
      <c r="D106" s="74"/>
      <c r="E106" s="74"/>
      <c r="F106" s="74"/>
      <c r="G106" s="74">
        <f>D106*E106*F106</f>
        <v>0</v>
      </c>
      <c r="H106" s="74"/>
      <c r="I106" s="74"/>
      <c r="J106" s="74"/>
      <c r="K106" s="74"/>
      <c r="L106" s="74"/>
      <c r="M106" s="443">
        <f t="shared" si="18"/>
        <v>0</v>
      </c>
      <c r="N106" s="443">
        <f t="shared" si="18"/>
        <v>0</v>
      </c>
      <c r="O106" s="443">
        <f t="shared" si="18"/>
        <v>0</v>
      </c>
      <c r="P106" s="443">
        <f t="shared" si="18"/>
        <v>0</v>
      </c>
      <c r="Q106" s="443">
        <f t="shared" si="18"/>
        <v>0</v>
      </c>
    </row>
    <row r="107" spans="1:17" x14ac:dyDescent="0.25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443"/>
      <c r="N107" s="443"/>
      <c r="O107" s="443"/>
      <c r="P107" s="443"/>
      <c r="Q107" s="443"/>
    </row>
    <row r="108" spans="1:17" x14ac:dyDescent="0.25">
      <c r="A108" s="79"/>
      <c r="B108" s="79"/>
      <c r="C108" s="79" t="s">
        <v>266</v>
      </c>
      <c r="D108" s="79"/>
      <c r="E108" s="79"/>
      <c r="F108" s="79"/>
      <c r="G108" s="79">
        <f>SUM(G104:G107)</f>
        <v>22000</v>
      </c>
      <c r="H108" s="79">
        <v>1</v>
      </c>
      <c r="I108" s="79"/>
      <c r="J108" s="79"/>
      <c r="K108" s="79"/>
      <c r="L108" s="79"/>
      <c r="M108" s="442">
        <f>$G108*H108</f>
        <v>22000</v>
      </c>
      <c r="N108" s="442">
        <f>$G108*I108</f>
        <v>0</v>
      </c>
      <c r="O108" s="442">
        <f>$G108*J108</f>
        <v>0</v>
      </c>
      <c r="P108" s="442">
        <f>$G108*K108</f>
        <v>0</v>
      </c>
      <c r="Q108" s="442">
        <f>$G108*L108</f>
        <v>0</v>
      </c>
    </row>
    <row r="109" spans="1:17" x14ac:dyDescent="0.25">
      <c r="A109" s="71"/>
      <c r="B109" s="71">
        <v>4.3</v>
      </c>
      <c r="C109" s="599" t="s">
        <v>481</v>
      </c>
      <c r="D109" s="600"/>
      <c r="E109" s="600"/>
      <c r="F109" s="600"/>
      <c r="G109" s="600"/>
      <c r="H109" s="600"/>
      <c r="I109" s="600"/>
      <c r="J109" s="600"/>
      <c r="K109" s="600"/>
      <c r="L109" s="600"/>
      <c r="M109" s="600"/>
      <c r="N109" s="600"/>
      <c r="O109" s="600"/>
      <c r="P109" s="600"/>
      <c r="Q109" s="601"/>
    </row>
    <row r="110" spans="1:17" ht="30" x14ac:dyDescent="0.25">
      <c r="A110" s="74"/>
      <c r="B110" s="74" t="s">
        <v>395</v>
      </c>
      <c r="C110" s="457" t="s">
        <v>396</v>
      </c>
      <c r="D110" s="463">
        <v>15000</v>
      </c>
      <c r="E110" s="8">
        <v>4</v>
      </c>
      <c r="F110" s="74">
        <v>1</v>
      </c>
      <c r="G110" s="74">
        <f t="shared" ref="G110:G115" si="19">D110*E110*F110</f>
        <v>60000</v>
      </c>
      <c r="H110" s="74">
        <v>1</v>
      </c>
      <c r="I110" s="74">
        <v>1</v>
      </c>
      <c r="J110" s="74">
        <v>1</v>
      </c>
      <c r="K110" s="74">
        <v>1</v>
      </c>
      <c r="L110" s="74">
        <v>1</v>
      </c>
      <c r="M110" s="443">
        <f t="shared" ref="M110:Q115" si="20">$G110*H110</f>
        <v>60000</v>
      </c>
      <c r="N110" s="443">
        <f t="shared" si="20"/>
        <v>60000</v>
      </c>
      <c r="O110" s="443">
        <f t="shared" si="20"/>
        <v>60000</v>
      </c>
      <c r="P110" s="443">
        <f t="shared" si="20"/>
        <v>60000</v>
      </c>
      <c r="Q110" s="443">
        <f t="shared" si="20"/>
        <v>60000</v>
      </c>
    </row>
    <row r="111" spans="1:17" ht="60" x14ac:dyDescent="0.25">
      <c r="A111" s="74"/>
      <c r="B111" s="74" t="s">
        <v>397</v>
      </c>
      <c r="C111" s="457" t="s">
        <v>398</v>
      </c>
      <c r="D111" s="463">
        <v>100000</v>
      </c>
      <c r="E111" s="8">
        <v>1</v>
      </c>
      <c r="F111" s="74">
        <v>1</v>
      </c>
      <c r="G111" s="74">
        <f t="shared" si="19"/>
        <v>100000</v>
      </c>
      <c r="H111" s="74">
        <v>1</v>
      </c>
      <c r="I111" s="74">
        <v>1</v>
      </c>
      <c r="J111" s="74">
        <v>1</v>
      </c>
      <c r="K111" s="74">
        <v>1</v>
      </c>
      <c r="L111" s="74">
        <v>1</v>
      </c>
      <c r="M111" s="443">
        <f t="shared" si="20"/>
        <v>100000</v>
      </c>
      <c r="N111" s="443">
        <f t="shared" si="20"/>
        <v>100000</v>
      </c>
      <c r="O111" s="443">
        <f t="shared" si="20"/>
        <v>100000</v>
      </c>
      <c r="P111" s="443">
        <f t="shared" si="20"/>
        <v>100000</v>
      </c>
      <c r="Q111" s="443">
        <f t="shared" si="20"/>
        <v>100000</v>
      </c>
    </row>
    <row r="112" spans="1:17" ht="30" x14ac:dyDescent="0.25">
      <c r="A112" s="74"/>
      <c r="B112" s="74" t="s">
        <v>399</v>
      </c>
      <c r="C112" s="457" t="s">
        <v>400</v>
      </c>
      <c r="D112" s="463">
        <v>20000</v>
      </c>
      <c r="E112" s="8">
        <v>2</v>
      </c>
      <c r="F112" s="74">
        <v>1</v>
      </c>
      <c r="G112" s="74">
        <f t="shared" si="19"/>
        <v>40000</v>
      </c>
      <c r="H112" s="74">
        <v>1</v>
      </c>
      <c r="I112" s="74">
        <v>1</v>
      </c>
      <c r="J112" s="74">
        <v>1</v>
      </c>
      <c r="K112" s="74">
        <v>1</v>
      </c>
      <c r="L112" s="74">
        <v>1</v>
      </c>
      <c r="M112" s="443">
        <f t="shared" si="20"/>
        <v>40000</v>
      </c>
      <c r="N112" s="443">
        <f t="shared" si="20"/>
        <v>40000</v>
      </c>
      <c r="O112" s="443">
        <f t="shared" si="20"/>
        <v>40000</v>
      </c>
      <c r="P112" s="443">
        <f t="shared" si="20"/>
        <v>40000</v>
      </c>
      <c r="Q112" s="443">
        <f t="shared" si="20"/>
        <v>40000</v>
      </c>
    </row>
    <row r="113" spans="1:17" ht="30" x14ac:dyDescent="0.25">
      <c r="A113" s="74"/>
      <c r="B113" s="74" t="s">
        <v>401</v>
      </c>
      <c r="C113" s="457" t="s">
        <v>402</v>
      </c>
      <c r="D113" s="463">
        <v>1000</v>
      </c>
      <c r="E113" s="8">
        <v>30</v>
      </c>
      <c r="F113" s="74">
        <v>1</v>
      </c>
      <c r="G113" s="74">
        <f t="shared" si="19"/>
        <v>30000</v>
      </c>
      <c r="H113" s="74">
        <v>1</v>
      </c>
      <c r="I113" s="74">
        <v>1</v>
      </c>
      <c r="J113" s="74">
        <v>1</v>
      </c>
      <c r="K113" s="74">
        <v>1</v>
      </c>
      <c r="L113" s="74">
        <v>1</v>
      </c>
      <c r="M113" s="443">
        <f t="shared" si="20"/>
        <v>30000</v>
      </c>
      <c r="N113" s="443">
        <f t="shared" si="20"/>
        <v>30000</v>
      </c>
      <c r="O113" s="443">
        <f t="shared" si="20"/>
        <v>30000</v>
      </c>
      <c r="P113" s="443">
        <f t="shared" si="20"/>
        <v>30000</v>
      </c>
      <c r="Q113" s="443">
        <f t="shared" si="20"/>
        <v>30000</v>
      </c>
    </row>
    <row r="114" spans="1:17" ht="30" x14ac:dyDescent="0.25">
      <c r="A114" s="74"/>
      <c r="B114" s="74" t="s">
        <v>403</v>
      </c>
      <c r="C114" s="91" t="s">
        <v>404</v>
      </c>
      <c r="D114" s="455">
        <v>500</v>
      </c>
      <c r="E114" s="8">
        <v>60</v>
      </c>
      <c r="F114" s="74">
        <v>1</v>
      </c>
      <c r="G114" s="74">
        <f t="shared" si="19"/>
        <v>30000</v>
      </c>
      <c r="H114" s="74">
        <v>1</v>
      </c>
      <c r="I114" s="74">
        <v>1</v>
      </c>
      <c r="J114" s="74">
        <v>1</v>
      </c>
      <c r="K114" s="74">
        <v>1</v>
      </c>
      <c r="L114" s="74">
        <v>1</v>
      </c>
      <c r="M114" s="443">
        <f t="shared" si="20"/>
        <v>30000</v>
      </c>
      <c r="N114" s="443">
        <f t="shared" si="20"/>
        <v>30000</v>
      </c>
      <c r="O114" s="443">
        <f t="shared" si="20"/>
        <v>30000</v>
      </c>
      <c r="P114" s="443">
        <f t="shared" si="20"/>
        <v>30000</v>
      </c>
      <c r="Q114" s="443">
        <f t="shared" si="20"/>
        <v>30000</v>
      </c>
    </row>
    <row r="115" spans="1:17" ht="30" x14ac:dyDescent="0.25">
      <c r="A115" s="74"/>
      <c r="B115" s="74" t="s">
        <v>405</v>
      </c>
      <c r="C115" s="91" t="s">
        <v>406</v>
      </c>
      <c r="D115" s="455">
        <v>250</v>
      </c>
      <c r="E115" s="8">
        <v>22</v>
      </c>
      <c r="F115" s="74">
        <v>1</v>
      </c>
      <c r="G115" s="74">
        <f t="shared" si="19"/>
        <v>5500</v>
      </c>
      <c r="H115" s="74">
        <v>1</v>
      </c>
      <c r="I115" s="74">
        <v>1</v>
      </c>
      <c r="J115" s="74">
        <v>1</v>
      </c>
      <c r="K115" s="74">
        <v>1</v>
      </c>
      <c r="L115" s="74">
        <v>1</v>
      </c>
      <c r="M115" s="443">
        <f t="shared" si="20"/>
        <v>5500</v>
      </c>
      <c r="N115" s="443">
        <f t="shared" si="20"/>
        <v>5500</v>
      </c>
      <c r="O115" s="443">
        <f t="shared" si="20"/>
        <v>5500</v>
      </c>
      <c r="P115" s="443">
        <f t="shared" si="20"/>
        <v>5500</v>
      </c>
      <c r="Q115" s="443">
        <f t="shared" si="20"/>
        <v>5500</v>
      </c>
    </row>
    <row r="116" spans="1:17" x14ac:dyDescent="0.25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443"/>
      <c r="N116" s="443"/>
      <c r="O116" s="443"/>
      <c r="P116" s="443"/>
      <c r="Q116" s="443"/>
    </row>
    <row r="117" spans="1:17" x14ac:dyDescent="0.25">
      <c r="A117" s="79"/>
      <c r="B117" s="79"/>
      <c r="C117" s="79" t="s">
        <v>266</v>
      </c>
      <c r="D117" s="79"/>
      <c r="E117" s="79"/>
      <c r="F117" s="79"/>
      <c r="G117" s="79">
        <f>SUM(G110:G116)</f>
        <v>265500</v>
      </c>
      <c r="H117" s="74">
        <v>1</v>
      </c>
      <c r="I117" s="74">
        <v>1</v>
      </c>
      <c r="J117" s="74">
        <v>1</v>
      </c>
      <c r="K117" s="74">
        <v>1</v>
      </c>
      <c r="L117" s="74">
        <v>1</v>
      </c>
      <c r="M117" s="442">
        <f>$G117*H117</f>
        <v>265500</v>
      </c>
      <c r="N117" s="442">
        <f>$G117*I117</f>
        <v>265500</v>
      </c>
      <c r="O117" s="442">
        <f>$G117*J117</f>
        <v>265500</v>
      </c>
      <c r="P117" s="442">
        <f>$G117*K117</f>
        <v>265500</v>
      </c>
      <c r="Q117" s="442">
        <f>$G117*L117</f>
        <v>265500</v>
      </c>
    </row>
    <row r="118" spans="1:17" ht="18.75" x14ac:dyDescent="0.3">
      <c r="A118" s="442"/>
      <c r="B118" s="452"/>
      <c r="C118" s="453"/>
      <c r="D118" s="453"/>
      <c r="E118" s="453"/>
      <c r="F118" s="453"/>
      <c r="G118" s="453"/>
      <c r="H118" s="465"/>
      <c r="I118" s="465"/>
      <c r="J118" s="465"/>
      <c r="K118" s="465"/>
      <c r="L118" s="465"/>
      <c r="M118" s="464">
        <f>M117+M108+M102</f>
        <v>287500</v>
      </c>
      <c r="N118" s="464">
        <f>N117+N108+N102</f>
        <v>265500</v>
      </c>
      <c r="O118" s="464">
        <f>O117+O108+O102</f>
        <v>265500</v>
      </c>
      <c r="P118" s="464">
        <f>P117+P108+P102</f>
        <v>265500</v>
      </c>
      <c r="Q118" s="464">
        <f>Q117+Q108+Q102</f>
        <v>265500</v>
      </c>
    </row>
    <row r="119" spans="1:17" x14ac:dyDescent="0.25">
      <c r="A119" s="70">
        <v>5</v>
      </c>
      <c r="B119" s="599" t="str">
        <f>'[7]SECTOR WRK PLN'!D33</f>
        <v>Strengthen multisectoral coordination mechanism for nutrition programining, monitoring and evaluations</v>
      </c>
      <c r="C119" s="600"/>
      <c r="D119" s="600"/>
      <c r="E119" s="600"/>
      <c r="F119" s="600"/>
      <c r="G119" s="600"/>
      <c r="H119" s="600"/>
      <c r="I119" s="600"/>
      <c r="J119" s="600"/>
      <c r="K119" s="600"/>
      <c r="L119" s="600"/>
      <c r="M119" s="600"/>
      <c r="N119" s="600"/>
      <c r="O119" s="600"/>
      <c r="P119" s="600"/>
      <c r="Q119" s="601"/>
    </row>
    <row r="120" spans="1:17" ht="33.75" customHeight="1" x14ac:dyDescent="0.25">
      <c r="A120" s="74"/>
      <c r="B120" s="74" t="s">
        <v>407</v>
      </c>
      <c r="C120" s="457" t="s">
        <v>408</v>
      </c>
      <c r="D120" s="462">
        <v>1000</v>
      </c>
      <c r="E120" s="74">
        <v>30</v>
      </c>
      <c r="F120" s="74">
        <v>1</v>
      </c>
      <c r="G120" s="74">
        <f>D120*E120*F120</f>
        <v>30000</v>
      </c>
      <c r="H120" s="74">
        <v>4</v>
      </c>
      <c r="I120" s="74">
        <v>4</v>
      </c>
      <c r="J120" s="74">
        <v>4</v>
      </c>
      <c r="K120" s="74">
        <v>4</v>
      </c>
      <c r="L120" s="74">
        <v>4</v>
      </c>
      <c r="M120" s="443">
        <f t="shared" ref="M120:Q122" si="21">$G120*H120</f>
        <v>120000</v>
      </c>
      <c r="N120" s="443">
        <f t="shared" si="21"/>
        <v>120000</v>
      </c>
      <c r="O120" s="443">
        <f t="shared" si="21"/>
        <v>120000</v>
      </c>
      <c r="P120" s="443">
        <f t="shared" si="21"/>
        <v>120000</v>
      </c>
      <c r="Q120" s="443">
        <f t="shared" si="21"/>
        <v>120000</v>
      </c>
    </row>
    <row r="121" spans="1:17" x14ac:dyDescent="0.25">
      <c r="A121" s="74"/>
      <c r="B121" s="74" t="s">
        <v>409</v>
      </c>
      <c r="C121" s="74"/>
      <c r="D121" s="74"/>
      <c r="E121" s="74"/>
      <c r="F121" s="74"/>
      <c r="G121" s="74">
        <f>D121*E121*F121</f>
        <v>0</v>
      </c>
      <c r="H121" s="74"/>
      <c r="I121" s="74"/>
      <c r="J121" s="74"/>
      <c r="K121" s="74"/>
      <c r="L121" s="74"/>
      <c r="M121" s="443">
        <f t="shared" si="21"/>
        <v>0</v>
      </c>
      <c r="N121" s="443">
        <f t="shared" si="21"/>
        <v>0</v>
      </c>
      <c r="O121" s="443">
        <f t="shared" si="21"/>
        <v>0</v>
      </c>
      <c r="P121" s="443">
        <f t="shared" si="21"/>
        <v>0</v>
      </c>
      <c r="Q121" s="443">
        <f t="shared" si="21"/>
        <v>0</v>
      </c>
    </row>
    <row r="122" spans="1:17" x14ac:dyDescent="0.25">
      <c r="A122" s="74"/>
      <c r="B122" s="74" t="s">
        <v>410</v>
      </c>
      <c r="C122" s="74"/>
      <c r="D122" s="74"/>
      <c r="E122" s="74"/>
      <c r="F122" s="74"/>
      <c r="G122" s="74">
        <f>D122*E122*F122</f>
        <v>0</v>
      </c>
      <c r="H122" s="74"/>
      <c r="I122" s="74"/>
      <c r="J122" s="74"/>
      <c r="K122" s="74"/>
      <c r="L122" s="74"/>
      <c r="M122" s="443">
        <f t="shared" si="21"/>
        <v>0</v>
      </c>
      <c r="N122" s="443">
        <f t="shared" si="21"/>
        <v>0</v>
      </c>
      <c r="O122" s="443">
        <f t="shared" si="21"/>
        <v>0</v>
      </c>
      <c r="P122" s="443">
        <f t="shared" si="21"/>
        <v>0</v>
      </c>
      <c r="Q122" s="443">
        <f t="shared" si="21"/>
        <v>0</v>
      </c>
    </row>
    <row r="123" spans="1:17" x14ac:dyDescent="0.25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443"/>
      <c r="N123" s="443"/>
      <c r="O123" s="443"/>
      <c r="P123" s="443"/>
      <c r="Q123" s="443"/>
    </row>
    <row r="124" spans="1:17" x14ac:dyDescent="0.25">
      <c r="A124" s="79"/>
      <c r="B124" s="79"/>
      <c r="C124" s="79" t="s">
        <v>266</v>
      </c>
      <c r="D124" s="79"/>
      <c r="E124" s="79"/>
      <c r="F124" s="79"/>
      <c r="G124" s="79">
        <f>SUM(G120:G123)</f>
        <v>30000</v>
      </c>
      <c r="H124" s="79">
        <v>4</v>
      </c>
      <c r="I124" s="79">
        <v>4</v>
      </c>
      <c r="J124" s="79">
        <v>4</v>
      </c>
      <c r="K124" s="79">
        <v>4</v>
      </c>
      <c r="L124" s="79">
        <v>4</v>
      </c>
      <c r="M124" s="442">
        <f>$G124*H124</f>
        <v>120000</v>
      </c>
      <c r="N124" s="442">
        <f>$G124*I124</f>
        <v>120000</v>
      </c>
      <c r="O124" s="442">
        <f>$G124*J124</f>
        <v>120000</v>
      </c>
      <c r="P124" s="442">
        <f>$G124*K124</f>
        <v>120000</v>
      </c>
      <c r="Q124" s="442">
        <f>$G124*L124</f>
        <v>120000</v>
      </c>
    </row>
    <row r="125" spans="1:17" x14ac:dyDescent="0.25">
      <c r="A125" s="71"/>
      <c r="B125" s="71">
        <v>5.2</v>
      </c>
      <c r="C125" s="599" t="e">
        <f>'[7]SECTOR WRK PLN'!D35:E35</f>
        <v>#VALUE!</v>
      </c>
      <c r="D125" s="600"/>
      <c r="E125" s="600"/>
      <c r="F125" s="600"/>
      <c r="G125" s="600"/>
      <c r="H125" s="600"/>
      <c r="I125" s="600"/>
      <c r="J125" s="600"/>
      <c r="K125" s="600"/>
      <c r="L125" s="600"/>
      <c r="M125" s="600"/>
      <c r="N125" s="600"/>
      <c r="O125" s="600"/>
      <c r="P125" s="600"/>
      <c r="Q125" s="601"/>
    </row>
    <row r="126" spans="1:17" ht="31.5" customHeight="1" x14ac:dyDescent="0.25">
      <c r="A126" s="74"/>
      <c r="B126" s="74" t="s">
        <v>411</v>
      </c>
      <c r="C126" s="457" t="s">
        <v>412</v>
      </c>
      <c r="D126" s="456">
        <v>13000</v>
      </c>
      <c r="E126" s="55">
        <v>16</v>
      </c>
      <c r="F126" s="74">
        <v>1</v>
      </c>
      <c r="G126" s="74">
        <f>D126*E126*F126</f>
        <v>208000</v>
      </c>
      <c r="H126" s="74">
        <v>4</v>
      </c>
      <c r="I126" s="74">
        <v>4</v>
      </c>
      <c r="J126" s="74">
        <v>4</v>
      </c>
      <c r="K126" s="74">
        <v>4</v>
      </c>
      <c r="L126" s="74">
        <v>4</v>
      </c>
      <c r="M126" s="443">
        <f t="shared" ref="M126:Q129" si="22">$G126*H126</f>
        <v>832000</v>
      </c>
      <c r="N126" s="443">
        <f t="shared" si="22"/>
        <v>832000</v>
      </c>
      <c r="O126" s="443">
        <f t="shared" si="22"/>
        <v>832000</v>
      </c>
      <c r="P126" s="443">
        <f t="shared" si="22"/>
        <v>832000</v>
      </c>
      <c r="Q126" s="443">
        <f t="shared" si="22"/>
        <v>832000</v>
      </c>
    </row>
    <row r="127" spans="1:17" ht="75" x14ac:dyDescent="0.25">
      <c r="A127" s="74"/>
      <c r="B127" s="74" t="s">
        <v>413</v>
      </c>
      <c r="C127" s="91" t="s">
        <v>414</v>
      </c>
      <c r="D127" s="456">
        <v>1000</v>
      </c>
      <c r="E127" s="55">
        <v>80</v>
      </c>
      <c r="F127" s="74">
        <v>1</v>
      </c>
      <c r="G127" s="74">
        <f>D127*E127*F127</f>
        <v>80000</v>
      </c>
      <c r="H127" s="74">
        <v>4</v>
      </c>
      <c r="I127" s="74">
        <v>4</v>
      </c>
      <c r="J127" s="74">
        <v>4</v>
      </c>
      <c r="K127" s="74">
        <v>4</v>
      </c>
      <c r="L127" s="74">
        <v>4</v>
      </c>
      <c r="M127" s="443">
        <f t="shared" si="22"/>
        <v>320000</v>
      </c>
      <c r="N127" s="443">
        <f t="shared" si="22"/>
        <v>320000</v>
      </c>
      <c r="O127" s="443">
        <f t="shared" si="22"/>
        <v>320000</v>
      </c>
      <c r="P127" s="443">
        <f t="shared" si="22"/>
        <v>320000</v>
      </c>
      <c r="Q127" s="443">
        <f t="shared" si="22"/>
        <v>320000</v>
      </c>
    </row>
    <row r="128" spans="1:17" ht="30" x14ac:dyDescent="0.25">
      <c r="A128" s="74"/>
      <c r="B128" s="74" t="s">
        <v>415</v>
      </c>
      <c r="C128" s="91" t="s">
        <v>416</v>
      </c>
      <c r="D128" s="456">
        <v>5000</v>
      </c>
      <c r="E128" s="55">
        <v>80</v>
      </c>
      <c r="F128" s="74">
        <v>1</v>
      </c>
      <c r="G128" s="74">
        <f>D128*E128*F128</f>
        <v>400000</v>
      </c>
      <c r="H128" s="74">
        <v>4</v>
      </c>
      <c r="I128" s="74">
        <v>4</v>
      </c>
      <c r="J128" s="74">
        <v>4</v>
      </c>
      <c r="K128" s="74">
        <v>4</v>
      </c>
      <c r="L128" s="74">
        <v>4</v>
      </c>
      <c r="M128" s="443">
        <f t="shared" si="22"/>
        <v>1600000</v>
      </c>
      <c r="N128" s="443">
        <f t="shared" si="22"/>
        <v>1600000</v>
      </c>
      <c r="O128" s="443">
        <f t="shared" si="22"/>
        <v>1600000</v>
      </c>
      <c r="P128" s="443">
        <f t="shared" si="22"/>
        <v>1600000</v>
      </c>
      <c r="Q128" s="443">
        <f t="shared" si="22"/>
        <v>1600000</v>
      </c>
    </row>
    <row r="129" spans="1:17" x14ac:dyDescent="0.25">
      <c r="A129" s="74"/>
      <c r="B129" s="74"/>
      <c r="C129" s="74"/>
      <c r="D129" s="74"/>
      <c r="E129" s="74"/>
      <c r="F129" s="74"/>
      <c r="G129" s="74">
        <f>D129*E129*F129</f>
        <v>0</v>
      </c>
      <c r="H129" s="74"/>
      <c r="I129" s="74"/>
      <c r="J129" s="74"/>
      <c r="K129" s="74"/>
      <c r="L129" s="74"/>
      <c r="M129" s="443">
        <f t="shared" si="22"/>
        <v>0</v>
      </c>
      <c r="N129" s="443">
        <f t="shared" si="22"/>
        <v>0</v>
      </c>
      <c r="O129" s="443">
        <f t="shared" si="22"/>
        <v>0</v>
      </c>
      <c r="P129" s="443">
        <f t="shared" si="22"/>
        <v>0</v>
      </c>
      <c r="Q129" s="443">
        <f t="shared" si="22"/>
        <v>0</v>
      </c>
    </row>
    <row r="130" spans="1:17" x14ac:dyDescent="0.25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443"/>
      <c r="N130" s="443"/>
      <c r="O130" s="443"/>
      <c r="P130" s="443"/>
      <c r="Q130" s="443"/>
    </row>
    <row r="131" spans="1:17" x14ac:dyDescent="0.25">
      <c r="A131" s="79"/>
      <c r="B131" s="79"/>
      <c r="C131" s="79" t="s">
        <v>266</v>
      </c>
      <c r="D131" s="79"/>
      <c r="E131" s="79"/>
      <c r="F131" s="79"/>
      <c r="G131" s="79">
        <f>SUM(G126:G130)</f>
        <v>688000</v>
      </c>
      <c r="H131" s="74">
        <v>4</v>
      </c>
      <c r="I131" s="74">
        <v>4</v>
      </c>
      <c r="J131" s="74">
        <v>4</v>
      </c>
      <c r="K131" s="74">
        <v>4</v>
      </c>
      <c r="L131" s="74">
        <v>4</v>
      </c>
      <c r="M131" s="79">
        <f>$G131*H131</f>
        <v>2752000</v>
      </c>
      <c r="N131" s="79">
        <f>$G131*I131</f>
        <v>2752000</v>
      </c>
      <c r="O131" s="79">
        <f>$G131*J131</f>
        <v>2752000</v>
      </c>
      <c r="P131" s="79">
        <f>$G131*K131</f>
        <v>2752000</v>
      </c>
      <c r="Q131" s="79">
        <f>$G131*L131</f>
        <v>2752000</v>
      </c>
    </row>
    <row r="132" spans="1:17" ht="18.75" x14ac:dyDescent="0.3">
      <c r="A132" s="442"/>
      <c r="B132" s="452"/>
      <c r="C132" s="453"/>
      <c r="D132" s="453"/>
      <c r="E132" s="453"/>
      <c r="F132" s="453"/>
      <c r="G132" s="453"/>
      <c r="H132" s="465"/>
      <c r="I132" s="465"/>
      <c r="J132" s="465"/>
      <c r="K132" s="465"/>
      <c r="L132" s="465"/>
      <c r="M132" s="464">
        <f>M131+M124</f>
        <v>2872000</v>
      </c>
      <c r="N132" s="464">
        <f>N131+N124</f>
        <v>2872000</v>
      </c>
      <c r="O132" s="464">
        <f>O131+O124</f>
        <v>2872000</v>
      </c>
      <c r="P132" s="464">
        <f>P131+P124</f>
        <v>2872000</v>
      </c>
      <c r="Q132" s="464">
        <f>Q131+Q124</f>
        <v>2872000</v>
      </c>
    </row>
    <row r="133" spans="1:17" ht="35.1" customHeight="1" x14ac:dyDescent="0.25">
      <c r="A133" s="71">
        <v>6</v>
      </c>
      <c r="B133" s="599" t="str">
        <f>'[7]SECTOR WRK PLN'!D40</f>
        <v>Design a capacity Strenghthening plan for nutrition programming at State, LGA and Ward levels</v>
      </c>
      <c r="C133" s="600"/>
      <c r="D133" s="600"/>
      <c r="E133" s="600"/>
      <c r="F133" s="600"/>
      <c r="G133" s="600"/>
      <c r="H133" s="600"/>
      <c r="I133" s="600"/>
      <c r="J133" s="600"/>
      <c r="K133" s="600"/>
      <c r="L133" s="600"/>
      <c r="M133" s="600"/>
      <c r="N133" s="600"/>
      <c r="O133" s="600"/>
      <c r="P133" s="600"/>
      <c r="Q133" s="601"/>
    </row>
    <row r="134" spans="1:17" ht="30" x14ac:dyDescent="0.25">
      <c r="A134" s="74"/>
      <c r="B134" s="74" t="s">
        <v>417</v>
      </c>
      <c r="C134" s="91" t="s">
        <v>418</v>
      </c>
      <c r="D134" s="456">
        <v>750</v>
      </c>
      <c r="E134" s="55">
        <v>220</v>
      </c>
      <c r="F134" s="74">
        <v>1</v>
      </c>
      <c r="G134" s="74">
        <f>D134*E134*F134</f>
        <v>165000</v>
      </c>
      <c r="H134" s="74">
        <v>1</v>
      </c>
      <c r="I134" s="74">
        <v>1</v>
      </c>
      <c r="J134" s="74">
        <v>1</v>
      </c>
      <c r="K134" s="74">
        <v>1</v>
      </c>
      <c r="L134" s="74">
        <v>1</v>
      </c>
      <c r="M134" s="76">
        <f t="shared" ref="M134:Q137" si="23">$G134*H134</f>
        <v>165000</v>
      </c>
      <c r="N134" s="76">
        <f t="shared" si="23"/>
        <v>165000</v>
      </c>
      <c r="O134" s="76">
        <f t="shared" si="23"/>
        <v>165000</v>
      </c>
      <c r="P134" s="76">
        <f t="shared" si="23"/>
        <v>165000</v>
      </c>
      <c r="Q134" s="76">
        <f t="shared" si="23"/>
        <v>165000</v>
      </c>
    </row>
    <row r="135" spans="1:17" ht="30" x14ac:dyDescent="0.25">
      <c r="A135" s="74"/>
      <c r="B135" s="74" t="s">
        <v>419</v>
      </c>
      <c r="C135" s="457" t="s">
        <v>402</v>
      </c>
      <c r="D135" s="463">
        <v>1000</v>
      </c>
      <c r="E135" s="8">
        <v>30</v>
      </c>
      <c r="F135" s="74">
        <v>1</v>
      </c>
      <c r="G135" s="74">
        <f>D135*E135*F135</f>
        <v>30000</v>
      </c>
      <c r="H135" s="74">
        <v>1</v>
      </c>
      <c r="I135" s="74">
        <v>1</v>
      </c>
      <c r="J135" s="74">
        <v>1</v>
      </c>
      <c r="K135" s="74">
        <v>1</v>
      </c>
      <c r="L135" s="74">
        <v>1</v>
      </c>
      <c r="M135" s="443">
        <f t="shared" si="23"/>
        <v>30000</v>
      </c>
      <c r="N135" s="443">
        <f t="shared" si="23"/>
        <v>30000</v>
      </c>
      <c r="O135" s="443">
        <f t="shared" si="23"/>
        <v>30000</v>
      </c>
      <c r="P135" s="443">
        <f t="shared" si="23"/>
        <v>30000</v>
      </c>
      <c r="Q135" s="443">
        <f t="shared" si="23"/>
        <v>30000</v>
      </c>
    </row>
    <row r="136" spans="1:17" ht="30" x14ac:dyDescent="0.25">
      <c r="A136" s="74"/>
      <c r="B136" s="74" t="s">
        <v>420</v>
      </c>
      <c r="C136" s="91" t="s">
        <v>421</v>
      </c>
      <c r="D136" s="456">
        <v>250</v>
      </c>
      <c r="E136" s="55">
        <v>45</v>
      </c>
      <c r="F136" s="74">
        <v>1</v>
      </c>
      <c r="G136" s="74">
        <f>D136*E136*F136</f>
        <v>11250</v>
      </c>
      <c r="H136" s="74">
        <v>1</v>
      </c>
      <c r="I136" s="74">
        <v>1</v>
      </c>
      <c r="J136" s="74">
        <v>1</v>
      </c>
      <c r="K136" s="74">
        <v>1</v>
      </c>
      <c r="L136" s="74">
        <v>1</v>
      </c>
      <c r="M136" s="443">
        <f t="shared" si="23"/>
        <v>11250</v>
      </c>
      <c r="N136" s="443">
        <f t="shared" si="23"/>
        <v>11250</v>
      </c>
      <c r="O136" s="443">
        <f t="shared" si="23"/>
        <v>11250</v>
      </c>
      <c r="P136" s="443">
        <f t="shared" si="23"/>
        <v>11250</v>
      </c>
      <c r="Q136" s="443">
        <f t="shared" si="23"/>
        <v>11250</v>
      </c>
    </row>
    <row r="137" spans="1:17" x14ac:dyDescent="0.25">
      <c r="A137" s="74"/>
      <c r="B137" s="74" t="s">
        <v>422</v>
      </c>
      <c r="C137" s="91"/>
      <c r="D137" s="456"/>
      <c r="E137" s="55"/>
      <c r="F137" s="74"/>
      <c r="G137" s="74">
        <f>D137*E137*F137</f>
        <v>0</v>
      </c>
      <c r="H137" s="74">
        <v>1</v>
      </c>
      <c r="I137" s="74">
        <v>1</v>
      </c>
      <c r="J137" s="74">
        <v>1</v>
      </c>
      <c r="K137" s="74">
        <v>1</v>
      </c>
      <c r="L137" s="74">
        <v>1</v>
      </c>
      <c r="M137" s="443">
        <f t="shared" si="23"/>
        <v>0</v>
      </c>
      <c r="N137" s="443">
        <f t="shared" si="23"/>
        <v>0</v>
      </c>
      <c r="O137" s="443">
        <f t="shared" si="23"/>
        <v>0</v>
      </c>
      <c r="P137" s="443">
        <f t="shared" si="23"/>
        <v>0</v>
      </c>
      <c r="Q137" s="443">
        <f t="shared" si="23"/>
        <v>0</v>
      </c>
    </row>
    <row r="138" spans="1:17" x14ac:dyDescent="0.25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443"/>
      <c r="N138" s="443"/>
      <c r="O138" s="443"/>
      <c r="P138" s="443"/>
      <c r="Q138" s="443"/>
    </row>
    <row r="139" spans="1:17" x14ac:dyDescent="0.25">
      <c r="A139" s="79"/>
      <c r="B139" s="79"/>
      <c r="C139" s="79" t="s">
        <v>266</v>
      </c>
      <c r="D139" s="79"/>
      <c r="E139" s="79"/>
      <c r="F139" s="79"/>
      <c r="G139" s="79">
        <f>SUM(G134:G138)</f>
        <v>206250</v>
      </c>
      <c r="H139" s="79">
        <v>1</v>
      </c>
      <c r="I139" s="79">
        <v>1</v>
      </c>
      <c r="J139" s="79">
        <v>1</v>
      </c>
      <c r="K139" s="79">
        <v>1</v>
      </c>
      <c r="L139" s="79">
        <v>1</v>
      </c>
      <c r="M139" s="79">
        <f>$G139*H139</f>
        <v>206250</v>
      </c>
      <c r="N139" s="79">
        <f>$G139*I139</f>
        <v>206250</v>
      </c>
      <c r="O139" s="79">
        <f>$G139*J139</f>
        <v>206250</v>
      </c>
      <c r="P139" s="79">
        <f>$G139*K139</f>
        <v>206250</v>
      </c>
      <c r="Q139" s="79">
        <f>$G139*L139</f>
        <v>206250</v>
      </c>
    </row>
    <row r="140" spans="1:17" ht="18.75" x14ac:dyDescent="0.3">
      <c r="A140" s="442"/>
      <c r="B140" s="442"/>
      <c r="C140" s="452"/>
      <c r="D140" s="453"/>
      <c r="E140" s="453"/>
      <c r="F140" s="453"/>
      <c r="G140" s="453"/>
      <c r="H140" s="453"/>
      <c r="I140" s="453"/>
      <c r="J140" s="453"/>
      <c r="K140" s="453"/>
      <c r="L140" s="453"/>
      <c r="M140" s="464">
        <f>M139</f>
        <v>206250</v>
      </c>
      <c r="N140" s="464">
        <f>N139</f>
        <v>206250</v>
      </c>
      <c r="O140" s="464">
        <f>O139</f>
        <v>206250</v>
      </c>
      <c r="P140" s="464">
        <f>P139</f>
        <v>206250</v>
      </c>
      <c r="Q140" s="464">
        <f>Q139</f>
        <v>206250</v>
      </c>
    </row>
    <row r="141" spans="1:17" ht="21.95" customHeight="1" x14ac:dyDescent="0.25">
      <c r="A141" s="71">
        <v>7</v>
      </c>
      <c r="B141" s="599" t="str">
        <f>'[7]SECTOR WRK PLN'!D45</f>
        <v>Strenghten Human Resource Capacity for nutrition at all levels in all sectors</v>
      </c>
      <c r="C141" s="600"/>
      <c r="D141" s="600"/>
      <c r="E141" s="600"/>
      <c r="F141" s="600"/>
      <c r="G141" s="600"/>
      <c r="H141" s="600"/>
      <c r="I141" s="600"/>
      <c r="J141" s="600"/>
      <c r="K141" s="600"/>
      <c r="L141" s="600"/>
      <c r="M141" s="600"/>
      <c r="N141" s="600"/>
      <c r="O141" s="600"/>
      <c r="P141" s="600"/>
      <c r="Q141" s="601"/>
    </row>
    <row r="142" spans="1:17" ht="45" x14ac:dyDescent="0.25">
      <c r="A142" s="74"/>
      <c r="B142" s="74" t="s">
        <v>423</v>
      </c>
      <c r="C142" s="457" t="s">
        <v>424</v>
      </c>
      <c r="D142" s="456">
        <v>15000</v>
      </c>
      <c r="E142" s="55">
        <v>135</v>
      </c>
      <c r="F142" s="74">
        <v>1</v>
      </c>
      <c r="G142" s="74">
        <f t="shared" ref="G142:G147" si="24">D142*E142*F142</f>
        <v>2025000</v>
      </c>
      <c r="H142" s="74">
        <v>1</v>
      </c>
      <c r="I142" s="74">
        <v>1</v>
      </c>
      <c r="J142" s="74">
        <v>1</v>
      </c>
      <c r="K142" s="74">
        <v>1</v>
      </c>
      <c r="L142" s="74">
        <v>1</v>
      </c>
      <c r="M142" s="443">
        <f t="shared" ref="M142:Q147" si="25">$G142*H142</f>
        <v>2025000</v>
      </c>
      <c r="N142" s="443">
        <f t="shared" si="25"/>
        <v>2025000</v>
      </c>
      <c r="O142" s="443">
        <f t="shared" si="25"/>
        <v>2025000</v>
      </c>
      <c r="P142" s="443">
        <f t="shared" si="25"/>
        <v>2025000</v>
      </c>
      <c r="Q142" s="443">
        <f t="shared" si="25"/>
        <v>2025000</v>
      </c>
    </row>
    <row r="143" spans="1:17" ht="30" x14ac:dyDescent="0.25">
      <c r="A143" s="74"/>
      <c r="B143" s="74" t="s">
        <v>425</v>
      </c>
      <c r="C143" s="457" t="s">
        <v>426</v>
      </c>
      <c r="D143" s="456">
        <v>20000</v>
      </c>
      <c r="E143" s="55">
        <v>4</v>
      </c>
      <c r="F143" s="74">
        <v>1</v>
      </c>
      <c r="G143" s="74">
        <f t="shared" si="24"/>
        <v>80000</v>
      </c>
      <c r="H143" s="74">
        <v>1</v>
      </c>
      <c r="I143" s="74">
        <v>1</v>
      </c>
      <c r="J143" s="74">
        <v>1</v>
      </c>
      <c r="K143" s="74">
        <v>1</v>
      </c>
      <c r="L143" s="74">
        <v>1</v>
      </c>
      <c r="M143" s="443">
        <f t="shared" si="25"/>
        <v>80000</v>
      </c>
      <c r="N143" s="443">
        <f t="shared" si="25"/>
        <v>80000</v>
      </c>
      <c r="O143" s="443">
        <f t="shared" si="25"/>
        <v>80000</v>
      </c>
      <c r="P143" s="443">
        <f t="shared" si="25"/>
        <v>80000</v>
      </c>
      <c r="Q143" s="443">
        <f t="shared" si="25"/>
        <v>80000</v>
      </c>
    </row>
    <row r="144" spans="1:17" ht="30" x14ac:dyDescent="0.25">
      <c r="A144" s="74"/>
      <c r="B144" s="74" t="s">
        <v>427</v>
      </c>
      <c r="C144" s="457" t="s">
        <v>428</v>
      </c>
      <c r="D144" s="456">
        <v>2000</v>
      </c>
      <c r="E144" s="55">
        <v>110</v>
      </c>
      <c r="F144" s="74">
        <v>1</v>
      </c>
      <c r="G144" s="74">
        <f t="shared" si="24"/>
        <v>220000</v>
      </c>
      <c r="H144" s="74">
        <v>1</v>
      </c>
      <c r="I144" s="74">
        <v>1</v>
      </c>
      <c r="J144" s="74">
        <v>1</v>
      </c>
      <c r="K144" s="74">
        <v>1</v>
      </c>
      <c r="L144" s="74">
        <v>1</v>
      </c>
      <c r="M144" s="443">
        <f t="shared" si="25"/>
        <v>220000</v>
      </c>
      <c r="N144" s="443">
        <f t="shared" si="25"/>
        <v>220000</v>
      </c>
      <c r="O144" s="443">
        <f t="shared" si="25"/>
        <v>220000</v>
      </c>
      <c r="P144" s="443">
        <f t="shared" si="25"/>
        <v>220000</v>
      </c>
      <c r="Q144" s="443">
        <f t="shared" si="25"/>
        <v>220000</v>
      </c>
    </row>
    <row r="145" spans="1:17" ht="30" x14ac:dyDescent="0.25">
      <c r="A145" s="74"/>
      <c r="B145" s="74" t="s">
        <v>429</v>
      </c>
      <c r="C145" s="91" t="s">
        <v>418</v>
      </c>
      <c r="D145" s="456">
        <v>750</v>
      </c>
      <c r="E145" s="55">
        <v>220</v>
      </c>
      <c r="F145" s="74">
        <v>1</v>
      </c>
      <c r="G145" s="74">
        <f t="shared" si="24"/>
        <v>165000</v>
      </c>
      <c r="H145" s="74">
        <v>1</v>
      </c>
      <c r="I145" s="74">
        <v>1</v>
      </c>
      <c r="J145" s="74">
        <v>1</v>
      </c>
      <c r="K145" s="74">
        <v>1</v>
      </c>
      <c r="L145" s="74">
        <v>1</v>
      </c>
      <c r="M145" s="443">
        <f t="shared" si="25"/>
        <v>165000</v>
      </c>
      <c r="N145" s="443">
        <f t="shared" si="25"/>
        <v>165000</v>
      </c>
      <c r="O145" s="443">
        <f t="shared" si="25"/>
        <v>165000</v>
      </c>
      <c r="P145" s="443">
        <f t="shared" si="25"/>
        <v>165000</v>
      </c>
      <c r="Q145" s="443">
        <f t="shared" si="25"/>
        <v>165000</v>
      </c>
    </row>
    <row r="146" spans="1:17" ht="30" x14ac:dyDescent="0.25">
      <c r="A146" s="74"/>
      <c r="B146" s="74" t="s">
        <v>430</v>
      </c>
      <c r="C146" s="91" t="s">
        <v>421</v>
      </c>
      <c r="D146" s="456">
        <v>250</v>
      </c>
      <c r="E146" s="55">
        <v>45</v>
      </c>
      <c r="F146" s="74">
        <v>1</v>
      </c>
      <c r="G146" s="74">
        <f t="shared" si="24"/>
        <v>11250</v>
      </c>
      <c r="H146" s="74">
        <v>1</v>
      </c>
      <c r="I146" s="74">
        <v>1</v>
      </c>
      <c r="J146" s="74">
        <v>1</v>
      </c>
      <c r="K146" s="74">
        <v>1</v>
      </c>
      <c r="L146" s="74">
        <v>1</v>
      </c>
      <c r="M146" s="443">
        <f t="shared" si="25"/>
        <v>11250</v>
      </c>
      <c r="N146" s="443">
        <f t="shared" si="25"/>
        <v>11250</v>
      </c>
      <c r="O146" s="443">
        <f t="shared" si="25"/>
        <v>11250</v>
      </c>
      <c r="P146" s="443">
        <f t="shared" si="25"/>
        <v>11250</v>
      </c>
      <c r="Q146" s="443">
        <f t="shared" si="25"/>
        <v>11250</v>
      </c>
    </row>
    <row r="147" spans="1:17" x14ac:dyDescent="0.25">
      <c r="A147" s="74"/>
      <c r="B147" s="74" t="s">
        <v>431</v>
      </c>
      <c r="C147" s="74" t="s">
        <v>432</v>
      </c>
      <c r="D147" s="74">
        <v>100000</v>
      </c>
      <c r="E147" s="74">
        <v>1</v>
      </c>
      <c r="F147" s="74">
        <v>1</v>
      </c>
      <c r="G147" s="74">
        <f t="shared" si="24"/>
        <v>100000</v>
      </c>
      <c r="H147" s="74">
        <v>1</v>
      </c>
      <c r="I147" s="74">
        <v>1</v>
      </c>
      <c r="J147" s="74">
        <v>1</v>
      </c>
      <c r="K147" s="74">
        <v>1</v>
      </c>
      <c r="L147" s="74">
        <v>1</v>
      </c>
      <c r="M147" s="443">
        <f t="shared" si="25"/>
        <v>100000</v>
      </c>
      <c r="N147" s="443">
        <f t="shared" si="25"/>
        <v>100000</v>
      </c>
      <c r="O147" s="443">
        <f t="shared" si="25"/>
        <v>100000</v>
      </c>
      <c r="P147" s="443">
        <f t="shared" si="25"/>
        <v>100000</v>
      </c>
      <c r="Q147" s="443">
        <f t="shared" si="25"/>
        <v>100000</v>
      </c>
    </row>
    <row r="148" spans="1:17" x14ac:dyDescent="0.25">
      <c r="A148" s="74"/>
      <c r="B148" s="74" t="s">
        <v>433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443"/>
      <c r="N148" s="443"/>
      <c r="O148" s="443"/>
      <c r="P148" s="443"/>
      <c r="Q148" s="443"/>
    </row>
    <row r="149" spans="1:17" x14ac:dyDescent="0.25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443"/>
      <c r="N149" s="443"/>
      <c r="O149" s="443"/>
      <c r="P149" s="443"/>
      <c r="Q149" s="443"/>
    </row>
    <row r="150" spans="1:17" x14ac:dyDescent="0.25">
      <c r="A150" s="79"/>
      <c r="B150" s="79"/>
      <c r="C150" s="79" t="s">
        <v>266</v>
      </c>
      <c r="D150" s="79"/>
      <c r="E150" s="79"/>
      <c r="F150" s="79"/>
      <c r="G150" s="79">
        <f>SUM(G142:G149)</f>
        <v>2601250</v>
      </c>
      <c r="H150" s="79">
        <v>1</v>
      </c>
      <c r="I150" s="79">
        <v>1</v>
      </c>
      <c r="J150" s="79">
        <v>1</v>
      </c>
      <c r="K150" s="79">
        <v>1</v>
      </c>
      <c r="L150" s="79">
        <v>1</v>
      </c>
      <c r="M150" s="79">
        <f>$G150*H150</f>
        <v>2601250</v>
      </c>
      <c r="N150" s="79">
        <f>$G150*I150</f>
        <v>2601250</v>
      </c>
      <c r="O150" s="79">
        <f>$G150*J150</f>
        <v>2601250</v>
      </c>
      <c r="P150" s="79">
        <f>$G150*K150</f>
        <v>2601250</v>
      </c>
      <c r="Q150" s="79">
        <f>$G150*L150</f>
        <v>2601250</v>
      </c>
    </row>
    <row r="151" spans="1:17" ht="18.75" x14ac:dyDescent="0.3">
      <c r="A151" s="442"/>
      <c r="B151" s="442"/>
      <c r="C151" s="452"/>
      <c r="D151" s="453"/>
      <c r="E151" s="453"/>
      <c r="F151" s="453"/>
      <c r="G151" s="453"/>
      <c r="H151" s="453"/>
      <c r="I151" s="453"/>
      <c r="J151" s="453"/>
      <c r="K151" s="453"/>
      <c r="L151" s="453"/>
      <c r="M151" s="464">
        <f>M150</f>
        <v>2601250</v>
      </c>
      <c r="N151" s="464">
        <f>N150</f>
        <v>2601250</v>
      </c>
      <c r="O151" s="464">
        <f>O150</f>
        <v>2601250</v>
      </c>
      <c r="P151" s="464">
        <f>P150</f>
        <v>2601250</v>
      </c>
      <c r="Q151" s="464">
        <f>Q150</f>
        <v>2601250</v>
      </c>
    </row>
    <row r="152" spans="1:17" x14ac:dyDescent="0.25">
      <c r="A152" s="71">
        <v>8</v>
      </c>
      <c r="B152" s="599" t="str">
        <f>'[7]SECTOR WRK PLN'!D50</f>
        <v>Establish Food and Nutrition Monitoring and Evaluation Systems for tracking performance of nutrition indicators and for timely decision making</v>
      </c>
      <c r="C152" s="600"/>
      <c r="D152" s="600"/>
      <c r="E152" s="600"/>
      <c r="F152" s="600"/>
      <c r="G152" s="600"/>
      <c r="H152" s="600"/>
      <c r="I152" s="600"/>
      <c r="J152" s="600"/>
      <c r="K152" s="600"/>
      <c r="L152" s="600"/>
      <c r="M152" s="600"/>
      <c r="N152" s="600"/>
      <c r="O152" s="600"/>
      <c r="P152" s="600"/>
      <c r="Q152" s="601"/>
    </row>
    <row r="153" spans="1:17" ht="60" x14ac:dyDescent="0.25">
      <c r="A153" s="74"/>
      <c r="B153" s="74" t="s">
        <v>434</v>
      </c>
      <c r="C153" s="457" t="s">
        <v>435</v>
      </c>
      <c r="D153" s="74">
        <v>1200000</v>
      </c>
      <c r="E153" s="74">
        <v>1</v>
      </c>
      <c r="F153" s="74">
        <v>1</v>
      </c>
      <c r="G153" s="74">
        <f>D153*E153*F153</f>
        <v>1200000</v>
      </c>
      <c r="H153" s="74">
        <v>1</v>
      </c>
      <c r="I153" s="74">
        <v>1</v>
      </c>
      <c r="J153" s="74">
        <v>1</v>
      </c>
      <c r="K153" s="74">
        <v>1</v>
      </c>
      <c r="L153" s="74">
        <v>1</v>
      </c>
      <c r="M153" s="76">
        <f t="shared" ref="M153:Q156" si="26">$G153*H153</f>
        <v>1200000</v>
      </c>
      <c r="N153" s="76">
        <f t="shared" si="26"/>
        <v>1200000</v>
      </c>
      <c r="O153" s="76">
        <f t="shared" si="26"/>
        <v>1200000</v>
      </c>
      <c r="P153" s="76">
        <f t="shared" si="26"/>
        <v>1200000</v>
      </c>
      <c r="Q153" s="76">
        <f t="shared" si="26"/>
        <v>1200000</v>
      </c>
    </row>
    <row r="154" spans="1:17" ht="60" x14ac:dyDescent="0.25">
      <c r="A154" s="74"/>
      <c r="B154" s="74" t="s">
        <v>436</v>
      </c>
      <c r="C154" s="457" t="s">
        <v>437</v>
      </c>
      <c r="D154" s="74">
        <v>100</v>
      </c>
      <c r="E154" s="74">
        <v>30000</v>
      </c>
      <c r="F154" s="74">
        <v>1</v>
      </c>
      <c r="G154" s="74">
        <f>D154*E154*F154</f>
        <v>3000000</v>
      </c>
      <c r="H154" s="74">
        <v>1</v>
      </c>
      <c r="I154" s="74">
        <v>1</v>
      </c>
      <c r="J154" s="74">
        <v>1</v>
      </c>
      <c r="K154" s="74">
        <v>1</v>
      </c>
      <c r="L154" s="74">
        <v>1</v>
      </c>
      <c r="M154" s="76">
        <f t="shared" si="26"/>
        <v>3000000</v>
      </c>
      <c r="N154" s="76">
        <f t="shared" si="26"/>
        <v>3000000</v>
      </c>
      <c r="O154" s="76">
        <f t="shared" si="26"/>
        <v>3000000</v>
      </c>
      <c r="P154" s="76">
        <f t="shared" si="26"/>
        <v>3000000</v>
      </c>
      <c r="Q154" s="76">
        <f t="shared" si="26"/>
        <v>3000000</v>
      </c>
    </row>
    <row r="155" spans="1:17" x14ac:dyDescent="0.25">
      <c r="A155" s="74"/>
      <c r="B155" s="74" t="s">
        <v>438</v>
      </c>
      <c r="C155" s="74"/>
      <c r="D155" s="74"/>
      <c r="E155" s="74"/>
      <c r="F155" s="74"/>
      <c r="G155" s="74">
        <f>D155*E155*F155</f>
        <v>0</v>
      </c>
      <c r="H155" s="74"/>
      <c r="I155" s="74"/>
      <c r="J155" s="74"/>
      <c r="K155" s="74"/>
      <c r="L155" s="74"/>
      <c r="M155" s="76">
        <f t="shared" si="26"/>
        <v>0</v>
      </c>
      <c r="N155" s="76">
        <f t="shared" si="26"/>
        <v>0</v>
      </c>
      <c r="O155" s="76">
        <f t="shared" si="26"/>
        <v>0</v>
      </c>
      <c r="P155" s="76">
        <f t="shared" si="26"/>
        <v>0</v>
      </c>
      <c r="Q155" s="76">
        <f t="shared" si="26"/>
        <v>0</v>
      </c>
    </row>
    <row r="156" spans="1:17" x14ac:dyDescent="0.25">
      <c r="A156" s="74"/>
      <c r="B156" s="74" t="s">
        <v>439</v>
      </c>
      <c r="C156" s="74"/>
      <c r="D156" s="74"/>
      <c r="E156" s="74"/>
      <c r="F156" s="74"/>
      <c r="G156" s="74">
        <f>D156*E156*F156</f>
        <v>0</v>
      </c>
      <c r="H156" s="74"/>
      <c r="I156" s="74"/>
      <c r="J156" s="74"/>
      <c r="K156" s="74"/>
      <c r="L156" s="74"/>
      <c r="M156" s="76">
        <f t="shared" si="26"/>
        <v>0</v>
      </c>
      <c r="N156" s="76">
        <f t="shared" si="26"/>
        <v>0</v>
      </c>
      <c r="O156" s="76">
        <f t="shared" si="26"/>
        <v>0</v>
      </c>
      <c r="P156" s="76">
        <f t="shared" si="26"/>
        <v>0</v>
      </c>
      <c r="Q156" s="76">
        <f t="shared" si="26"/>
        <v>0</v>
      </c>
    </row>
    <row r="157" spans="1:17" x14ac:dyDescent="0.25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6"/>
      <c r="N157" s="76"/>
      <c r="O157" s="76"/>
      <c r="P157" s="76"/>
      <c r="Q157" s="76"/>
    </row>
    <row r="158" spans="1:17" x14ac:dyDescent="0.25">
      <c r="A158" s="79"/>
      <c r="B158" s="79"/>
      <c r="C158" s="79" t="s">
        <v>266</v>
      </c>
      <c r="D158" s="79"/>
      <c r="E158" s="79"/>
      <c r="F158" s="79"/>
      <c r="G158" s="79">
        <f>SUM(G153:G157)</f>
        <v>4200000</v>
      </c>
      <c r="H158" s="79">
        <v>1</v>
      </c>
      <c r="I158" s="79">
        <v>1</v>
      </c>
      <c r="J158" s="79">
        <v>1</v>
      </c>
      <c r="K158" s="79">
        <v>1</v>
      </c>
      <c r="L158" s="79">
        <v>1</v>
      </c>
      <c r="M158" s="79">
        <f>$G158*H158</f>
        <v>4200000</v>
      </c>
      <c r="N158" s="79">
        <f>$G158*I158</f>
        <v>4200000</v>
      </c>
      <c r="O158" s="79">
        <f>$G158*J158</f>
        <v>4200000</v>
      </c>
      <c r="P158" s="79">
        <f>$G158*K158</f>
        <v>4200000</v>
      </c>
      <c r="Q158" s="79">
        <f>$G158*L158</f>
        <v>4200000</v>
      </c>
    </row>
    <row r="159" spans="1:17" ht="27" customHeight="1" x14ac:dyDescent="0.25">
      <c r="A159" s="71"/>
      <c r="B159" s="71">
        <v>8.3000000000000007</v>
      </c>
      <c r="C159" s="599" t="e">
        <f>'[7]SECTOR WRK PLN'!D53:E53</f>
        <v>#VALUE!</v>
      </c>
      <c r="D159" s="600"/>
      <c r="E159" s="600"/>
      <c r="F159" s="600"/>
      <c r="G159" s="600"/>
      <c r="H159" s="600"/>
      <c r="I159" s="600"/>
      <c r="J159" s="600"/>
      <c r="K159" s="600"/>
      <c r="L159" s="600"/>
      <c r="M159" s="600"/>
      <c r="N159" s="600"/>
      <c r="O159" s="600"/>
      <c r="P159" s="600"/>
      <c r="Q159" s="601"/>
    </row>
    <row r="160" spans="1:17" ht="30" x14ac:dyDescent="0.25">
      <c r="A160" s="74"/>
      <c r="B160" s="74" t="s">
        <v>440</v>
      </c>
      <c r="C160" s="457" t="s">
        <v>441</v>
      </c>
      <c r="D160" s="456">
        <v>1500</v>
      </c>
      <c r="E160" s="455">
        <v>45</v>
      </c>
      <c r="F160" s="455">
        <v>4</v>
      </c>
      <c r="G160" s="455">
        <f>D160*E160*F160</f>
        <v>270000</v>
      </c>
      <c r="H160" s="74">
        <v>4</v>
      </c>
      <c r="I160" s="74">
        <v>4</v>
      </c>
      <c r="J160" s="74">
        <v>4</v>
      </c>
      <c r="K160" s="74">
        <v>4</v>
      </c>
      <c r="L160" s="74">
        <v>4</v>
      </c>
      <c r="M160" s="76">
        <f t="shared" ref="M160:Q162" si="27">$G160*H160</f>
        <v>1080000</v>
      </c>
      <c r="N160" s="76">
        <f t="shared" si="27"/>
        <v>1080000</v>
      </c>
      <c r="O160" s="76">
        <f t="shared" si="27"/>
        <v>1080000</v>
      </c>
      <c r="P160" s="76">
        <f t="shared" si="27"/>
        <v>1080000</v>
      </c>
      <c r="Q160" s="76">
        <f t="shared" si="27"/>
        <v>1080000</v>
      </c>
    </row>
    <row r="161" spans="1:17" ht="30" x14ac:dyDescent="0.25">
      <c r="A161" s="74"/>
      <c r="B161" s="74" t="s">
        <v>442</v>
      </c>
      <c r="C161" s="91" t="s">
        <v>443</v>
      </c>
      <c r="D161" s="456">
        <v>750</v>
      </c>
      <c r="E161" s="455">
        <v>45</v>
      </c>
      <c r="F161" s="455">
        <v>4</v>
      </c>
      <c r="G161" s="455">
        <f>D161*E161*F161</f>
        <v>135000</v>
      </c>
      <c r="H161" s="74">
        <v>4</v>
      </c>
      <c r="I161" s="74">
        <v>4</v>
      </c>
      <c r="J161" s="74">
        <v>4</v>
      </c>
      <c r="K161" s="74">
        <v>4</v>
      </c>
      <c r="L161" s="74">
        <v>4</v>
      </c>
      <c r="M161" s="76">
        <f t="shared" si="27"/>
        <v>540000</v>
      </c>
      <c r="N161" s="76">
        <f t="shared" si="27"/>
        <v>540000</v>
      </c>
      <c r="O161" s="76">
        <f t="shared" si="27"/>
        <v>540000</v>
      </c>
      <c r="P161" s="76">
        <f t="shared" si="27"/>
        <v>540000</v>
      </c>
      <c r="Q161" s="76">
        <f t="shared" si="27"/>
        <v>540000</v>
      </c>
    </row>
    <row r="162" spans="1:17" ht="30" x14ac:dyDescent="0.25">
      <c r="A162" s="74"/>
      <c r="B162" s="74" t="s">
        <v>444</v>
      </c>
      <c r="C162" s="91" t="s">
        <v>445</v>
      </c>
      <c r="D162" s="456">
        <v>250</v>
      </c>
      <c r="E162" s="455">
        <v>45</v>
      </c>
      <c r="F162" s="455">
        <v>4</v>
      </c>
      <c r="G162" s="455">
        <f>D162*E162*F162</f>
        <v>45000</v>
      </c>
      <c r="H162" s="74">
        <v>4</v>
      </c>
      <c r="I162" s="74">
        <v>4</v>
      </c>
      <c r="J162" s="74">
        <v>4</v>
      </c>
      <c r="K162" s="74">
        <v>4</v>
      </c>
      <c r="L162" s="74">
        <v>4</v>
      </c>
      <c r="M162" s="76">
        <f t="shared" si="27"/>
        <v>180000</v>
      </c>
      <c r="N162" s="76">
        <f t="shared" si="27"/>
        <v>180000</v>
      </c>
      <c r="O162" s="76">
        <f t="shared" si="27"/>
        <v>180000</v>
      </c>
      <c r="P162" s="76">
        <f t="shared" si="27"/>
        <v>180000</v>
      </c>
      <c r="Q162" s="76">
        <f t="shared" si="27"/>
        <v>180000</v>
      </c>
    </row>
    <row r="163" spans="1:17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6"/>
      <c r="N163" s="76"/>
      <c r="O163" s="76"/>
      <c r="P163" s="76"/>
      <c r="Q163" s="76"/>
    </row>
    <row r="164" spans="1:17" x14ac:dyDescent="0.25">
      <c r="A164" s="79"/>
      <c r="B164" s="79"/>
      <c r="C164" s="79" t="s">
        <v>266</v>
      </c>
      <c r="D164" s="79"/>
      <c r="E164" s="79"/>
      <c r="F164" s="79"/>
      <c r="G164" s="79">
        <f>SUM(G160:G163)</f>
        <v>450000</v>
      </c>
      <c r="H164" s="79">
        <v>4</v>
      </c>
      <c r="I164" s="79">
        <v>4</v>
      </c>
      <c r="J164" s="79">
        <v>4</v>
      </c>
      <c r="K164" s="79">
        <v>4</v>
      </c>
      <c r="L164" s="79">
        <v>4</v>
      </c>
      <c r="M164" s="79">
        <f>$G164*H164</f>
        <v>1800000</v>
      </c>
      <c r="N164" s="79">
        <f>$G164*I164</f>
        <v>1800000</v>
      </c>
      <c r="O164" s="79">
        <f>$G164*J164</f>
        <v>1800000</v>
      </c>
      <c r="P164" s="79">
        <f>$G164*K164</f>
        <v>1800000</v>
      </c>
      <c r="Q164" s="79">
        <f>$G164*L164</f>
        <v>1800000</v>
      </c>
    </row>
    <row r="165" spans="1:17" ht="30" x14ac:dyDescent="0.25">
      <c r="A165" s="74"/>
      <c r="B165" s="74" t="s">
        <v>446</v>
      </c>
      <c r="C165" s="457" t="s">
        <v>447</v>
      </c>
      <c r="D165" s="456">
        <v>1000</v>
      </c>
      <c r="E165" s="74">
        <v>30</v>
      </c>
      <c r="F165" s="74">
        <v>12</v>
      </c>
      <c r="G165" s="466">
        <f>D165*E165*F165</f>
        <v>360000</v>
      </c>
      <c r="H165" s="74">
        <v>12</v>
      </c>
      <c r="I165" s="74">
        <v>12</v>
      </c>
      <c r="J165" s="74">
        <v>12</v>
      </c>
      <c r="K165" s="74">
        <v>12</v>
      </c>
      <c r="L165" s="74">
        <v>12</v>
      </c>
      <c r="M165" s="443">
        <f t="shared" ref="M165:Q167" si="28">$G165*H165</f>
        <v>4320000</v>
      </c>
      <c r="N165" s="443">
        <f t="shared" si="28"/>
        <v>4320000</v>
      </c>
      <c r="O165" s="443">
        <f t="shared" si="28"/>
        <v>4320000</v>
      </c>
      <c r="P165" s="443">
        <f t="shared" si="28"/>
        <v>4320000</v>
      </c>
      <c r="Q165" s="443">
        <f t="shared" si="28"/>
        <v>4320000</v>
      </c>
    </row>
    <row r="166" spans="1:17" x14ac:dyDescent="0.25">
      <c r="A166" s="74"/>
      <c r="B166" s="74" t="s">
        <v>448</v>
      </c>
      <c r="C166" s="74" t="s">
        <v>449</v>
      </c>
      <c r="D166" s="466">
        <v>5000</v>
      </c>
      <c r="E166" s="74">
        <v>1</v>
      </c>
      <c r="F166" s="74">
        <v>12</v>
      </c>
      <c r="G166" s="466">
        <f>D166*E166*F166</f>
        <v>60000</v>
      </c>
      <c r="H166" s="74">
        <v>12</v>
      </c>
      <c r="I166" s="74">
        <v>12</v>
      </c>
      <c r="J166" s="74">
        <v>12</v>
      </c>
      <c r="K166" s="74">
        <v>12</v>
      </c>
      <c r="L166" s="74">
        <v>12</v>
      </c>
      <c r="M166" s="443">
        <f t="shared" si="28"/>
        <v>720000</v>
      </c>
      <c r="N166" s="443">
        <f t="shared" si="28"/>
        <v>720000</v>
      </c>
      <c r="O166" s="443">
        <f t="shared" si="28"/>
        <v>720000</v>
      </c>
      <c r="P166" s="443">
        <f t="shared" si="28"/>
        <v>720000</v>
      </c>
      <c r="Q166" s="443">
        <f t="shared" si="28"/>
        <v>720000</v>
      </c>
    </row>
    <row r="167" spans="1:17" x14ac:dyDescent="0.25">
      <c r="A167" s="74"/>
      <c r="B167" s="74" t="s">
        <v>450</v>
      </c>
      <c r="C167" s="74"/>
      <c r="D167" s="74"/>
      <c r="E167" s="74"/>
      <c r="F167" s="74"/>
      <c r="G167" s="466">
        <f>D167*E167*F167</f>
        <v>0</v>
      </c>
      <c r="H167" s="74"/>
      <c r="I167" s="74"/>
      <c r="J167" s="74"/>
      <c r="K167" s="74"/>
      <c r="L167" s="74"/>
      <c r="M167" s="443">
        <f t="shared" si="28"/>
        <v>0</v>
      </c>
      <c r="N167" s="443">
        <f t="shared" si="28"/>
        <v>0</v>
      </c>
      <c r="O167" s="443">
        <f t="shared" si="28"/>
        <v>0</v>
      </c>
      <c r="P167" s="443">
        <f t="shared" si="28"/>
        <v>0</v>
      </c>
      <c r="Q167" s="443">
        <f t="shared" si="28"/>
        <v>0</v>
      </c>
    </row>
    <row r="168" spans="1:17" x14ac:dyDescent="0.25">
      <c r="A168" s="74"/>
      <c r="B168" s="74"/>
      <c r="C168" s="74"/>
      <c r="D168" s="74"/>
      <c r="E168" s="74"/>
      <c r="F168" s="74"/>
      <c r="G168" s="466"/>
      <c r="H168" s="74"/>
      <c r="I168" s="74"/>
      <c r="J168" s="74"/>
      <c r="K168" s="74"/>
      <c r="L168" s="74"/>
      <c r="M168" s="443"/>
      <c r="N168" s="443"/>
      <c r="O168" s="443"/>
      <c r="P168" s="443"/>
      <c r="Q168" s="443"/>
    </row>
    <row r="169" spans="1:17" x14ac:dyDescent="0.25">
      <c r="A169" s="79"/>
      <c r="B169" s="79"/>
      <c r="C169" s="79" t="s">
        <v>266</v>
      </c>
      <c r="D169" s="79"/>
      <c r="E169" s="79"/>
      <c r="F169" s="79"/>
      <c r="G169" s="467">
        <f>SUM(G165:G168)</f>
        <v>420000</v>
      </c>
      <c r="H169" s="79">
        <v>12</v>
      </c>
      <c r="I169" s="79">
        <v>12</v>
      </c>
      <c r="J169" s="79">
        <v>12</v>
      </c>
      <c r="K169" s="79">
        <v>12</v>
      </c>
      <c r="L169" s="79">
        <v>12</v>
      </c>
      <c r="M169" s="79">
        <f>$G169*H169</f>
        <v>5040000</v>
      </c>
      <c r="N169" s="79">
        <f>$G169*I169</f>
        <v>5040000</v>
      </c>
      <c r="O169" s="79">
        <f>$G169*J169</f>
        <v>5040000</v>
      </c>
      <c r="P169" s="79">
        <f>$G169*K169</f>
        <v>5040000</v>
      </c>
      <c r="Q169" s="79">
        <f>$G169*L169</f>
        <v>5040000</v>
      </c>
    </row>
    <row r="170" spans="1:17" ht="26.1" customHeight="1" x14ac:dyDescent="0.25">
      <c r="A170" s="71"/>
      <c r="B170" s="71">
        <v>8.5</v>
      </c>
      <c r="C170" s="599" t="e">
        <f>'[7]SECTOR WRK PLN'!D55:E55</f>
        <v>#VALUE!</v>
      </c>
      <c r="D170" s="600"/>
      <c r="E170" s="600"/>
      <c r="F170" s="600"/>
      <c r="G170" s="600"/>
      <c r="H170" s="600"/>
      <c r="I170" s="600"/>
      <c r="J170" s="600"/>
      <c r="K170" s="600"/>
      <c r="L170" s="600"/>
      <c r="M170" s="600"/>
      <c r="N170" s="600"/>
      <c r="O170" s="600"/>
      <c r="P170" s="600"/>
      <c r="Q170" s="601"/>
    </row>
    <row r="171" spans="1:17" ht="45" x14ac:dyDescent="0.25">
      <c r="A171" s="74"/>
      <c r="B171" s="74" t="s">
        <v>451</v>
      </c>
      <c r="C171" s="457" t="s">
        <v>452</v>
      </c>
      <c r="D171" s="456">
        <v>15000</v>
      </c>
      <c r="E171" s="74">
        <v>47</v>
      </c>
      <c r="F171" s="74">
        <v>3</v>
      </c>
      <c r="G171" s="466">
        <f t="shared" ref="G171:G176" si="29">D171*E171*F171</f>
        <v>2115000</v>
      </c>
      <c r="H171" s="74"/>
      <c r="I171" s="74"/>
      <c r="J171" s="74">
        <v>1</v>
      </c>
      <c r="K171" s="74"/>
      <c r="L171" s="74"/>
      <c r="M171" s="443">
        <f t="shared" ref="M171:Q176" si="30">$G171*H171</f>
        <v>0</v>
      </c>
      <c r="N171" s="443">
        <f t="shared" si="30"/>
        <v>0</v>
      </c>
      <c r="O171" s="443">
        <f t="shared" si="30"/>
        <v>2115000</v>
      </c>
      <c r="P171" s="443">
        <f t="shared" si="30"/>
        <v>0</v>
      </c>
      <c r="Q171" s="443">
        <f t="shared" si="30"/>
        <v>0</v>
      </c>
    </row>
    <row r="172" spans="1:17" ht="30" x14ac:dyDescent="0.25">
      <c r="A172" s="74"/>
      <c r="B172" s="74" t="s">
        <v>453</v>
      </c>
      <c r="C172" s="457" t="s">
        <v>454</v>
      </c>
      <c r="D172" s="456">
        <v>20000</v>
      </c>
      <c r="E172" s="74">
        <v>2</v>
      </c>
      <c r="F172" s="74">
        <v>2</v>
      </c>
      <c r="G172" s="466">
        <f t="shared" si="29"/>
        <v>80000</v>
      </c>
      <c r="H172" s="74"/>
      <c r="I172" s="74"/>
      <c r="J172" s="74">
        <v>1</v>
      </c>
      <c r="K172" s="74"/>
      <c r="L172" s="74"/>
      <c r="M172" s="443">
        <f t="shared" si="30"/>
        <v>0</v>
      </c>
      <c r="N172" s="443">
        <f t="shared" si="30"/>
        <v>0</v>
      </c>
      <c r="O172" s="443">
        <f t="shared" si="30"/>
        <v>80000</v>
      </c>
      <c r="P172" s="443">
        <f t="shared" si="30"/>
        <v>0</v>
      </c>
      <c r="Q172" s="443">
        <f t="shared" si="30"/>
        <v>0</v>
      </c>
    </row>
    <row r="173" spans="1:17" ht="45" x14ac:dyDescent="0.25">
      <c r="A173" s="74"/>
      <c r="B173" s="74" t="s">
        <v>455</v>
      </c>
      <c r="C173" s="457" t="s">
        <v>456</v>
      </c>
      <c r="D173" s="456">
        <v>20000</v>
      </c>
      <c r="E173" s="74">
        <v>2</v>
      </c>
      <c r="F173" s="74">
        <v>2</v>
      </c>
      <c r="G173" s="466">
        <f t="shared" si="29"/>
        <v>80000</v>
      </c>
      <c r="H173" s="74"/>
      <c r="I173" s="74"/>
      <c r="J173" s="74">
        <v>1</v>
      </c>
      <c r="K173" s="74"/>
      <c r="L173" s="74"/>
      <c r="M173" s="443">
        <f t="shared" si="30"/>
        <v>0</v>
      </c>
      <c r="N173" s="443">
        <f t="shared" si="30"/>
        <v>0</v>
      </c>
      <c r="O173" s="443">
        <f t="shared" si="30"/>
        <v>80000</v>
      </c>
      <c r="P173" s="443">
        <f t="shared" si="30"/>
        <v>0</v>
      </c>
      <c r="Q173" s="443">
        <f t="shared" si="30"/>
        <v>0</v>
      </c>
    </row>
    <row r="174" spans="1:17" ht="30" x14ac:dyDescent="0.25">
      <c r="A174" s="74"/>
      <c r="B174" s="74" t="s">
        <v>457</v>
      </c>
      <c r="C174" s="457" t="s">
        <v>441</v>
      </c>
      <c r="D174" s="456">
        <v>1500</v>
      </c>
      <c r="E174" s="74">
        <v>45</v>
      </c>
      <c r="F174" s="74">
        <v>2</v>
      </c>
      <c r="G174" s="466">
        <f t="shared" si="29"/>
        <v>135000</v>
      </c>
      <c r="H174" s="74"/>
      <c r="I174" s="74"/>
      <c r="J174" s="74">
        <v>1</v>
      </c>
      <c r="K174" s="74"/>
      <c r="L174" s="74"/>
      <c r="M174" s="443">
        <f t="shared" si="30"/>
        <v>0</v>
      </c>
      <c r="N174" s="443">
        <f t="shared" si="30"/>
        <v>0</v>
      </c>
      <c r="O174" s="443">
        <f t="shared" si="30"/>
        <v>135000</v>
      </c>
      <c r="P174" s="443">
        <f t="shared" si="30"/>
        <v>0</v>
      </c>
      <c r="Q174" s="443">
        <f t="shared" si="30"/>
        <v>0</v>
      </c>
    </row>
    <row r="175" spans="1:17" ht="30" x14ac:dyDescent="0.25">
      <c r="A175" s="74"/>
      <c r="B175" s="74" t="s">
        <v>458</v>
      </c>
      <c r="C175" s="91" t="s">
        <v>443</v>
      </c>
      <c r="D175" s="456">
        <v>750</v>
      </c>
      <c r="E175" s="74">
        <v>45</v>
      </c>
      <c r="F175" s="74">
        <v>4</v>
      </c>
      <c r="G175" s="466">
        <f t="shared" si="29"/>
        <v>135000</v>
      </c>
      <c r="H175" s="74"/>
      <c r="I175" s="74"/>
      <c r="J175" s="74">
        <v>1</v>
      </c>
      <c r="K175" s="74"/>
      <c r="L175" s="74"/>
      <c r="M175" s="443">
        <f t="shared" si="30"/>
        <v>0</v>
      </c>
      <c r="N175" s="443">
        <f t="shared" si="30"/>
        <v>0</v>
      </c>
      <c r="O175" s="443">
        <f t="shared" si="30"/>
        <v>135000</v>
      </c>
      <c r="P175" s="443">
        <f t="shared" si="30"/>
        <v>0</v>
      </c>
      <c r="Q175" s="443">
        <f t="shared" si="30"/>
        <v>0</v>
      </c>
    </row>
    <row r="176" spans="1:17" ht="30" x14ac:dyDescent="0.25">
      <c r="A176" s="74"/>
      <c r="B176" s="74" t="s">
        <v>459</v>
      </c>
      <c r="C176" s="91" t="s">
        <v>460</v>
      </c>
      <c r="D176" s="456">
        <v>250</v>
      </c>
      <c r="E176" s="74">
        <v>47</v>
      </c>
      <c r="F176" s="74">
        <v>1</v>
      </c>
      <c r="G176" s="466">
        <f t="shared" si="29"/>
        <v>11750</v>
      </c>
      <c r="H176" s="74"/>
      <c r="I176" s="74"/>
      <c r="J176" s="74">
        <v>1</v>
      </c>
      <c r="K176" s="74"/>
      <c r="L176" s="74"/>
      <c r="M176" s="443">
        <f t="shared" si="30"/>
        <v>0</v>
      </c>
      <c r="N176" s="443">
        <f t="shared" si="30"/>
        <v>0</v>
      </c>
      <c r="O176" s="443">
        <f t="shared" si="30"/>
        <v>11750</v>
      </c>
      <c r="P176" s="443">
        <f t="shared" si="30"/>
        <v>0</v>
      </c>
      <c r="Q176" s="443">
        <f t="shared" si="30"/>
        <v>0</v>
      </c>
    </row>
    <row r="177" spans="1:17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443"/>
      <c r="N177" s="443"/>
      <c r="O177" s="443"/>
      <c r="P177" s="443"/>
      <c r="Q177" s="443"/>
    </row>
    <row r="178" spans="1:17" x14ac:dyDescent="0.25">
      <c r="A178" s="79"/>
      <c r="B178" s="79"/>
      <c r="C178" s="79" t="s">
        <v>266</v>
      </c>
      <c r="D178" s="79"/>
      <c r="E178" s="79"/>
      <c r="F178" s="79"/>
      <c r="G178" s="468">
        <f>SUM(G171:G177)</f>
        <v>2556750</v>
      </c>
      <c r="H178" s="79"/>
      <c r="I178" s="79"/>
      <c r="J178" s="79">
        <v>1</v>
      </c>
      <c r="K178" s="79"/>
      <c r="L178" s="79"/>
      <c r="M178" s="442">
        <f>$G178*H178</f>
        <v>0</v>
      </c>
      <c r="N178" s="442">
        <f>$G178*I178</f>
        <v>0</v>
      </c>
      <c r="O178" s="442">
        <f>$G178*J178</f>
        <v>2556750</v>
      </c>
      <c r="P178" s="442">
        <f>$G178*K178</f>
        <v>0</v>
      </c>
      <c r="Q178" s="442">
        <f>$G178*L178</f>
        <v>0</v>
      </c>
    </row>
    <row r="179" spans="1:17" ht="33" customHeight="1" x14ac:dyDescent="0.25">
      <c r="A179" s="71"/>
      <c r="B179" s="71">
        <v>8.6</v>
      </c>
      <c r="C179" s="644" t="e">
        <f>'[7]SECTOR WRK PLN'!D56:E56</f>
        <v>#VALUE!</v>
      </c>
      <c r="D179" s="645"/>
      <c r="E179" s="645"/>
      <c r="F179" s="645"/>
      <c r="G179" s="645"/>
      <c r="H179" s="645"/>
      <c r="I179" s="645"/>
      <c r="J179" s="645"/>
      <c r="K179" s="645"/>
      <c r="L179" s="645"/>
      <c r="M179" s="645"/>
      <c r="N179" s="645"/>
      <c r="O179" s="645"/>
      <c r="P179" s="645"/>
      <c r="Q179" s="646"/>
    </row>
    <row r="180" spans="1:17" ht="45" x14ac:dyDescent="0.25">
      <c r="A180" s="74"/>
      <c r="B180" s="74" t="s">
        <v>461</v>
      </c>
      <c r="C180" s="457" t="s">
        <v>452</v>
      </c>
      <c r="D180" s="456">
        <v>15000</v>
      </c>
      <c r="E180" s="455">
        <v>47</v>
      </c>
      <c r="F180" s="455">
        <v>3</v>
      </c>
      <c r="G180" s="458">
        <f t="shared" ref="G180:G185" si="31">D180*E180*F180</f>
        <v>2115000</v>
      </c>
      <c r="H180" s="74"/>
      <c r="I180" s="74"/>
      <c r="J180" s="74"/>
      <c r="K180" s="74"/>
      <c r="L180" s="74">
        <v>1</v>
      </c>
      <c r="M180" s="443">
        <f t="shared" ref="M180:Q185" si="32">$G180*H180</f>
        <v>0</v>
      </c>
      <c r="N180" s="443">
        <f t="shared" si="32"/>
        <v>0</v>
      </c>
      <c r="O180" s="443">
        <f t="shared" si="32"/>
        <v>0</v>
      </c>
      <c r="P180" s="443">
        <f t="shared" si="32"/>
        <v>0</v>
      </c>
      <c r="Q180" s="443">
        <f t="shared" si="32"/>
        <v>2115000</v>
      </c>
    </row>
    <row r="181" spans="1:17" ht="30" x14ac:dyDescent="0.25">
      <c r="A181" s="74"/>
      <c r="B181" s="74" t="s">
        <v>462</v>
      </c>
      <c r="C181" s="457" t="s">
        <v>454</v>
      </c>
      <c r="D181" s="456">
        <v>20000</v>
      </c>
      <c r="E181" s="455">
        <v>2</v>
      </c>
      <c r="F181" s="455">
        <v>2</v>
      </c>
      <c r="G181" s="458">
        <f t="shared" si="31"/>
        <v>80000</v>
      </c>
      <c r="H181" s="74"/>
      <c r="I181" s="74"/>
      <c r="J181" s="74"/>
      <c r="K181" s="74"/>
      <c r="L181" s="74">
        <v>1</v>
      </c>
      <c r="M181" s="443">
        <f t="shared" si="32"/>
        <v>0</v>
      </c>
      <c r="N181" s="443">
        <f t="shared" si="32"/>
        <v>0</v>
      </c>
      <c r="O181" s="443">
        <f t="shared" si="32"/>
        <v>0</v>
      </c>
      <c r="P181" s="443">
        <f t="shared" si="32"/>
        <v>0</v>
      </c>
      <c r="Q181" s="443">
        <f t="shared" si="32"/>
        <v>80000</v>
      </c>
    </row>
    <row r="182" spans="1:17" ht="45" x14ac:dyDescent="0.25">
      <c r="A182" s="74"/>
      <c r="B182" s="74" t="s">
        <v>463</v>
      </c>
      <c r="C182" s="457" t="s">
        <v>456</v>
      </c>
      <c r="D182" s="456">
        <v>20000</v>
      </c>
      <c r="E182" s="455">
        <v>2</v>
      </c>
      <c r="F182" s="455">
        <v>2</v>
      </c>
      <c r="G182" s="458">
        <f t="shared" si="31"/>
        <v>80000</v>
      </c>
      <c r="H182" s="74"/>
      <c r="I182" s="74"/>
      <c r="J182" s="74"/>
      <c r="K182" s="74"/>
      <c r="L182" s="74">
        <v>1</v>
      </c>
      <c r="M182" s="443">
        <f t="shared" si="32"/>
        <v>0</v>
      </c>
      <c r="N182" s="443">
        <f t="shared" si="32"/>
        <v>0</v>
      </c>
      <c r="O182" s="443">
        <f t="shared" si="32"/>
        <v>0</v>
      </c>
      <c r="P182" s="443">
        <f t="shared" si="32"/>
        <v>0</v>
      </c>
      <c r="Q182" s="443">
        <f t="shared" si="32"/>
        <v>80000</v>
      </c>
    </row>
    <row r="183" spans="1:17" ht="30" x14ac:dyDescent="0.25">
      <c r="A183" s="74"/>
      <c r="B183" s="74" t="s">
        <v>464</v>
      </c>
      <c r="C183" s="457" t="s">
        <v>441</v>
      </c>
      <c r="D183" s="456">
        <v>1500</v>
      </c>
      <c r="E183" s="455">
        <v>45</v>
      </c>
      <c r="F183" s="455">
        <v>2</v>
      </c>
      <c r="G183" s="458">
        <f t="shared" si="31"/>
        <v>135000</v>
      </c>
      <c r="H183" s="74"/>
      <c r="I183" s="74"/>
      <c r="J183" s="74"/>
      <c r="K183" s="74"/>
      <c r="L183" s="74">
        <v>1</v>
      </c>
      <c r="M183" s="443">
        <f t="shared" si="32"/>
        <v>0</v>
      </c>
      <c r="N183" s="443">
        <f t="shared" si="32"/>
        <v>0</v>
      </c>
      <c r="O183" s="443">
        <f t="shared" si="32"/>
        <v>0</v>
      </c>
      <c r="P183" s="443">
        <f t="shared" si="32"/>
        <v>0</v>
      </c>
      <c r="Q183" s="443">
        <f t="shared" si="32"/>
        <v>135000</v>
      </c>
    </row>
    <row r="184" spans="1:17" ht="30" x14ac:dyDescent="0.25">
      <c r="A184" s="74"/>
      <c r="B184" s="74" t="s">
        <v>465</v>
      </c>
      <c r="C184" s="457" t="s">
        <v>443</v>
      </c>
      <c r="D184" s="456">
        <v>750</v>
      </c>
      <c r="E184" s="455">
        <v>45</v>
      </c>
      <c r="F184" s="455">
        <v>4</v>
      </c>
      <c r="G184" s="458">
        <f t="shared" si="31"/>
        <v>135000</v>
      </c>
      <c r="H184" s="74"/>
      <c r="I184" s="74"/>
      <c r="J184" s="74"/>
      <c r="K184" s="74"/>
      <c r="L184" s="74">
        <v>1</v>
      </c>
      <c r="M184" s="443">
        <f t="shared" si="32"/>
        <v>0</v>
      </c>
      <c r="N184" s="443">
        <f t="shared" si="32"/>
        <v>0</v>
      </c>
      <c r="O184" s="443">
        <f t="shared" si="32"/>
        <v>0</v>
      </c>
      <c r="P184" s="443">
        <f t="shared" si="32"/>
        <v>0</v>
      </c>
      <c r="Q184" s="443">
        <f t="shared" si="32"/>
        <v>135000</v>
      </c>
    </row>
    <row r="185" spans="1:17" ht="30" x14ac:dyDescent="0.25">
      <c r="A185" s="74"/>
      <c r="B185" s="74" t="s">
        <v>466</v>
      </c>
      <c r="C185" s="457" t="s">
        <v>460</v>
      </c>
      <c r="D185" s="456">
        <v>250</v>
      </c>
      <c r="E185" s="455">
        <v>47</v>
      </c>
      <c r="F185" s="455">
        <v>1</v>
      </c>
      <c r="G185" s="458">
        <f t="shared" si="31"/>
        <v>11750</v>
      </c>
      <c r="H185" s="74"/>
      <c r="I185" s="74"/>
      <c r="J185" s="74"/>
      <c r="K185" s="74"/>
      <c r="L185" s="74">
        <v>1</v>
      </c>
      <c r="M185" s="443">
        <f t="shared" si="32"/>
        <v>0</v>
      </c>
      <c r="N185" s="443">
        <f t="shared" si="32"/>
        <v>0</v>
      </c>
      <c r="O185" s="443">
        <f t="shared" si="32"/>
        <v>0</v>
      </c>
      <c r="P185" s="443">
        <f t="shared" si="32"/>
        <v>0</v>
      </c>
      <c r="Q185" s="443">
        <f t="shared" si="32"/>
        <v>11750</v>
      </c>
    </row>
    <row r="186" spans="1:17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443"/>
      <c r="N186" s="443"/>
      <c r="O186" s="443"/>
      <c r="P186" s="443"/>
      <c r="Q186" s="443"/>
    </row>
    <row r="187" spans="1:17" x14ac:dyDescent="0.25">
      <c r="A187" s="79"/>
      <c r="B187" s="79"/>
      <c r="C187" s="79" t="s">
        <v>266</v>
      </c>
      <c r="D187" s="79"/>
      <c r="E187" s="79"/>
      <c r="F187" s="79"/>
      <c r="G187" s="468">
        <f>SUM(G180:G186)</f>
        <v>2556750</v>
      </c>
      <c r="H187" s="79"/>
      <c r="I187" s="79"/>
      <c r="J187" s="79"/>
      <c r="K187" s="79"/>
      <c r="L187" s="79">
        <v>1</v>
      </c>
      <c r="M187" s="79">
        <f>$G187*H187</f>
        <v>0</v>
      </c>
      <c r="N187" s="79">
        <f>$G187*I187</f>
        <v>0</v>
      </c>
      <c r="O187" s="79">
        <f>$G187*J187</f>
        <v>0</v>
      </c>
      <c r="P187" s="79">
        <f>$G187*K187</f>
        <v>0</v>
      </c>
      <c r="Q187" s="79">
        <f>$G187*L187</f>
        <v>2556750</v>
      </c>
    </row>
    <row r="188" spans="1:17" ht="18.75" x14ac:dyDescent="0.3">
      <c r="A188" s="442"/>
      <c r="B188" s="442"/>
      <c r="C188" s="452"/>
      <c r="D188" s="453"/>
      <c r="E188" s="453"/>
      <c r="F188" s="453"/>
      <c r="G188" s="469"/>
      <c r="H188" s="453"/>
      <c r="I188" s="453"/>
      <c r="J188" s="453"/>
      <c r="K188" s="453"/>
      <c r="L188" s="453"/>
      <c r="M188" s="464">
        <f>M187+M178+M169+M164+M158</f>
        <v>11040000</v>
      </c>
      <c r="N188" s="464">
        <f>N187+N178+N169+N164+N158</f>
        <v>11040000</v>
      </c>
      <c r="O188" s="464">
        <f>O187+O178+O169+O164+O158</f>
        <v>13596750</v>
      </c>
      <c r="P188" s="464">
        <f>P187+P178+P169+P164+P158</f>
        <v>11040000</v>
      </c>
      <c r="Q188" s="464">
        <f>Q187+Q178+Q169+Q164+Q158</f>
        <v>13596750</v>
      </c>
    </row>
    <row r="190" spans="1:17" ht="21" x14ac:dyDescent="0.45">
      <c r="C190" t="s">
        <v>126</v>
      </c>
      <c r="M190" s="56"/>
      <c r="N190" s="56"/>
      <c r="O190" s="56"/>
      <c r="P190" s="56"/>
      <c r="Q190" s="56"/>
    </row>
    <row r="192" spans="1:17" x14ac:dyDescent="0.25">
      <c r="Q192" s="57"/>
    </row>
    <row r="193" spans="17:17" x14ac:dyDescent="0.25">
      <c r="Q193" s="58"/>
    </row>
  </sheetData>
  <mergeCells count="28">
    <mergeCell ref="B63:Q63"/>
    <mergeCell ref="A3:C3"/>
    <mergeCell ref="B4:C4"/>
    <mergeCell ref="H5:L5"/>
    <mergeCell ref="M5:Q5"/>
    <mergeCell ref="B7:Q7"/>
    <mergeCell ref="C8:Q8"/>
    <mergeCell ref="C19:Q19"/>
    <mergeCell ref="B26:Q26"/>
    <mergeCell ref="C27:Q27"/>
    <mergeCell ref="C41:Q41"/>
    <mergeCell ref="C54:Q54"/>
    <mergeCell ref="C170:Q170"/>
    <mergeCell ref="C179:Q179"/>
    <mergeCell ref="A1:P1"/>
    <mergeCell ref="B141:Q141"/>
    <mergeCell ref="B152:Q152"/>
    <mergeCell ref="C159:Q159"/>
    <mergeCell ref="C103:Q103"/>
    <mergeCell ref="C109:Q109"/>
    <mergeCell ref="B119:Q119"/>
    <mergeCell ref="C125:Q125"/>
    <mergeCell ref="B133:Q133"/>
    <mergeCell ref="C64:Q64"/>
    <mergeCell ref="C71:Q71"/>
    <mergeCell ref="C81:Q81"/>
    <mergeCell ref="C88:Q88"/>
    <mergeCell ref="B98:Q98"/>
  </mergeCells>
  <dataValidations count="1">
    <dataValidation type="list" allowBlank="1" showInputMessage="1" showErrorMessage="1" sqref="C2">
      <formula1>"EDUCATION,GOVERNANCE,AGRICULTURE,EMERGENCY_PREPAREDNESS,HEALTH,WASH,WOMEN_AFFAIRS(SOCIAL_PROTECTION"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SUMMARY</vt:lpstr>
      <vt:lpstr>HEALTH</vt:lpstr>
      <vt:lpstr>WASH</vt:lpstr>
      <vt:lpstr>AGRICULTURE</vt:lpstr>
      <vt:lpstr>EDUCATION</vt:lpstr>
      <vt:lpstr>WOMEN AFFAIRS</vt:lpstr>
      <vt:lpstr>GOVERNANCE </vt:lpstr>
      <vt:lpstr>dollarrate</vt:lpstr>
      <vt:lpstr>'WOMEN AFFAIRS'!Print_Area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MBEP</cp:lastModifiedBy>
  <cp:lastPrinted>2016-10-12T13:51:53Z</cp:lastPrinted>
  <dcterms:created xsi:type="dcterms:W3CDTF">2015-10-14T00:28:26Z</dcterms:created>
  <dcterms:modified xsi:type="dcterms:W3CDTF">2018-09-20T17:09:15Z</dcterms:modified>
</cp:coreProperties>
</file>