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1. Ongoing\NIG SPARC-1083\SPARC 12-2015\"/>
    </mc:Choice>
  </mc:AlternateContent>
  <bookViews>
    <workbookView xWindow="480" yWindow="120" windowWidth="11460" windowHeight="5925" tabRatio="803" activeTab="3"/>
  </bookViews>
  <sheets>
    <sheet name="Menu &amp; Calibraton" sheetId="78" r:id="rId1"/>
    <sheet name="O.1 Data Entry" sheetId="64" r:id="rId2"/>
    <sheet name="O.2 Data Consolidtation" sheetId="16" r:id="rId3"/>
    <sheet name="A.1 Macro-Fiscal Framework" sheetId="10" r:id="rId4"/>
    <sheet name="A.2 Revenue Projection Graph" sheetId="82" r:id="rId5"/>
    <sheet name="B.1 Recurrent Revenue Forecasts" sheetId="79" r:id="rId6"/>
    <sheet name="C. Fiscal Performance Graphs" sheetId="8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Bases">'[1]A. Macro-Fiscal Framework'!$D$52:$D$54</definedName>
    <definedName name="Basis">'[2]0. Cash Flow Summary'!$A$39:$A$40</definedName>
    <definedName name="CapExx">'[1]B.2 Capital Receipts'!$M$4:$M$5</definedName>
    <definedName name="CCAPEX">'C. Fiscal Performance Graphs'!#REF!</definedName>
    <definedName name="CRF">'[1]A. Macro-Fiscal Framework'!$C$52:$C$56</definedName>
    <definedName name="EC">'[2]4. EC Data'!$A$42:$A$51</definedName>
    <definedName name="ECbasis">'[3]3.4 EC Data'!$A$42:$A$46</definedName>
    <definedName name="ECLU">'[2]4. EC Data'!$A$42:$N$53</definedName>
    <definedName name="ECLUE">'[3]3.4 EC Data'!$A$42:$N$46</definedName>
    <definedName name="ECPERF">'[3]3.4 EC Data'!$B$47:$N$48</definedName>
    <definedName name="ECx">'[4]3.5 EC Data'!$A$42:$A$46</definedName>
    <definedName name="Figures">#REF!</definedName>
    <definedName name="FiscalFramework">'A.1 Macro-Fiscal Framework'!$A$9:$E$16</definedName>
    <definedName name="ForecastingType" localSheetId="6">'[1]A. Macro-Fiscal Framework'!$A$52:$A$57</definedName>
    <definedName name="ForecastingType">'A.1 Macro-Fiscal Framework'!$I$3:$I$8</definedName>
    <definedName name="GALLCAP">'C. Fiscal Performance Graphs'!#REF!</definedName>
    <definedName name="GCAPRAT">'C. Fiscal Performance Graphs'!#REF!</definedName>
    <definedName name="GCRF">'C. Fiscal Performance Graphs'!#REF!</definedName>
    <definedName name="GEXC">'C. Fiscal Performance Graphs'!$A$124:$A$163</definedName>
    <definedName name="GEXEC">'C. Fiscal Performance Graphs'!#REF!</definedName>
    <definedName name="GEXPTREND">#REF!</definedName>
    <definedName name="GGRA">'C. Fiscal Performance Graphs'!$A$165:$A$204</definedName>
    <definedName name="GIGR" localSheetId="5">'B.1 Recurrent Revenue Forecasts'!$A$94:$A$129</definedName>
    <definedName name="GIGR">'C. Fiscal Performance Graphs'!$A$83:$A$122</definedName>
    <definedName name="GLOA">'C. Fiscal Performance Graphs'!#REF!</definedName>
    <definedName name="GOTHCAP">'C. Fiscal Performance Graphs'!#REF!</definedName>
    <definedName name="GOVER" localSheetId="5">'B.1 Recurrent Revenue Forecasts'!$A$167:$A$168</definedName>
    <definedName name="GOVER">'C. Fiscal Performance Graphs'!#REF!</definedName>
    <definedName name="GPERS">'C. Fiscal Performance Graphs'!#REF!</definedName>
    <definedName name="GREVTREND">#REF!</definedName>
    <definedName name="GSTAT" localSheetId="5">'B.1 Recurrent Revenue Forecasts'!$A$6:$A$55</definedName>
    <definedName name="GSTAT">'C. Fiscal Performance Graphs'!$A$6:$A$40</definedName>
    <definedName name="GVAT" localSheetId="5">'B.1 Recurrent Revenue Forecasts'!$A$57:$A$92</definedName>
    <definedName name="GVAT">'C. Fiscal Performance Graphs'!$A$42:$A$81</definedName>
    <definedName name="Hello">'[5]A.0. Summary'!$B$39:$B$43</definedName>
    <definedName name="Historical" localSheetId="6">'[1]O.1 Data Entry'!$B$2:$R$51</definedName>
    <definedName name="Historical">'O.1 Data Entry'!$B$2:$R$23</definedName>
    <definedName name="IGRPERF">'[3]3.3 IGR Data'!$B$41:$N$42</definedName>
    <definedName name="Macro">#REF!</definedName>
    <definedName name="MacroFiscal">'A.1 Macro-Fiscal Framework'!$A$2:$E$16</definedName>
    <definedName name="MacroFramework">'A.1 Macro-Fiscal Framework'!$A$2:$E$8</definedName>
    <definedName name="No">'[6]A.0. Summary'!$B$40:$B$44</definedName>
    <definedName name="_xlnm.Print_Area">#REF!</definedName>
    <definedName name="Profiles">#REF!</definedName>
    <definedName name="SA">'[2]0. Cash Flow Summary'!$A$42:$A$43</definedName>
    <definedName name="SAPERF">#REF!</definedName>
    <definedName name="Sectors">'[1]O.1 Data Entry'!$B$2:$R$177</definedName>
    <definedName name="Sectors_NonDisc">'[1]B.2 Capital Receipts'!$A$79:$A$108</definedName>
    <definedName name="test">'[1]Menu &amp; Calibraton'!#REF!,'[1]Menu &amp; Calibraton'!#REF!</definedName>
    <definedName name="VATPERF">'[3]3.2 VAT Data'!$B$41:$N$42</definedName>
    <definedName name="YesNo" localSheetId="6">'[1]A. Macro-Fiscal Framework'!$B$52:$B$57</definedName>
    <definedName name="YesNo">'A.1 Macro-Fiscal Framework'!$J$3:$J$8</definedName>
  </definedNames>
  <calcPr calcId="152511"/>
</workbook>
</file>

<file path=xl/calcChain.xml><?xml version="1.0" encoding="utf-8"?>
<calcChain xmlns="http://schemas.openxmlformats.org/spreadsheetml/2006/main">
  <c r="F96" i="79" l="1"/>
  <c r="G96" i="79"/>
  <c r="H96" i="79"/>
  <c r="H98" i="79" s="1"/>
  <c r="I96" i="79"/>
  <c r="I98" i="79" s="1"/>
  <c r="J96" i="79"/>
  <c r="K96" i="79"/>
  <c r="L96" i="79"/>
  <c r="L98" i="79" s="1"/>
  <c r="M96" i="79"/>
  <c r="M98" i="79" s="1"/>
  <c r="N96" i="79"/>
  <c r="O96" i="79"/>
  <c r="F97" i="79"/>
  <c r="G97" i="79"/>
  <c r="G98" i="79" s="1"/>
  <c r="H97" i="79"/>
  <c r="I97" i="79"/>
  <c r="J97" i="79"/>
  <c r="K97" i="79"/>
  <c r="K98" i="79" s="1"/>
  <c r="L97" i="79"/>
  <c r="M97" i="79"/>
  <c r="N97" i="79"/>
  <c r="N98" i="79" s="1"/>
  <c r="O97" i="79"/>
  <c r="O98" i="79" s="1"/>
  <c r="J98" i="79" l="1"/>
  <c r="F98" i="79"/>
  <c r="L8" i="79"/>
  <c r="M8" i="79"/>
  <c r="N8" i="79"/>
  <c r="O8" i="79"/>
  <c r="L9" i="79"/>
  <c r="M9" i="79"/>
  <c r="N9" i="79"/>
  <c r="O9" i="79"/>
  <c r="L15" i="79"/>
  <c r="M15" i="79"/>
  <c r="N15" i="79"/>
  <c r="O15" i="79"/>
  <c r="L16" i="79"/>
  <c r="M16" i="79"/>
  <c r="N16" i="79"/>
  <c r="O16" i="79"/>
  <c r="L17" i="79"/>
  <c r="M17" i="79"/>
  <c r="N17" i="79"/>
  <c r="O17" i="79"/>
  <c r="L59" i="79"/>
  <c r="M59" i="79"/>
  <c r="N59" i="79"/>
  <c r="O59" i="79"/>
  <c r="L60" i="79"/>
  <c r="M60" i="79"/>
  <c r="N60" i="79"/>
  <c r="O60" i="79"/>
  <c r="M10" i="79" l="1"/>
  <c r="L10" i="79"/>
  <c r="O61" i="79"/>
  <c r="M61" i="79"/>
  <c r="O10" i="79"/>
  <c r="N61" i="79"/>
  <c r="L61" i="79"/>
  <c r="N10" i="79"/>
  <c r="H7" i="16"/>
  <c r="L26" i="79" s="1"/>
  <c r="H6" i="16"/>
  <c r="L23" i="79" s="1"/>
  <c r="H5" i="16"/>
  <c r="L18" i="79" s="1"/>
  <c r="L19" i="79" s="1"/>
  <c r="L28" i="79" l="1"/>
  <c r="I5" i="16"/>
  <c r="M18" i="79" s="1"/>
  <c r="M19" i="79" s="1"/>
  <c r="I6" i="16"/>
  <c r="M23" i="79" s="1"/>
  <c r="I7" i="16"/>
  <c r="M26" i="79" s="1"/>
  <c r="B3" i="10"/>
  <c r="D4" i="78"/>
  <c r="C4" i="78"/>
  <c r="M28" i="79" l="1"/>
  <c r="J6" i="16"/>
  <c r="N23" i="79" s="1"/>
  <c r="J7" i="16"/>
  <c r="N26" i="79" s="1"/>
  <c r="J5" i="16"/>
  <c r="N18" i="79" s="1"/>
  <c r="N19" i="79" s="1"/>
  <c r="B4" i="78"/>
  <c r="N28" i="79" l="1"/>
  <c r="K7" i="16"/>
  <c r="O26" i="79" s="1"/>
  <c r="K5" i="16"/>
  <c r="O18" i="79" s="1"/>
  <c r="O19" i="79" s="1"/>
  <c r="K6" i="16"/>
  <c r="O23" i="79" s="1"/>
  <c r="B3" i="64"/>
  <c r="C2" i="64"/>
  <c r="C3" i="64" s="1"/>
  <c r="H2" i="16"/>
  <c r="C3" i="10"/>
  <c r="B10" i="10"/>
  <c r="O28" i="79" l="1"/>
  <c r="D2" i="64"/>
  <c r="E2" i="64" s="1"/>
  <c r="B4" i="64"/>
  <c r="D3" i="10"/>
  <c r="C10" i="10"/>
  <c r="G2" i="16"/>
  <c r="I2" i="16"/>
  <c r="D3" i="64" l="1"/>
  <c r="C4" i="64" s="1"/>
  <c r="E3" i="10"/>
  <c r="D10" i="10"/>
  <c r="E3" i="64"/>
  <c r="F2" i="64"/>
  <c r="J2" i="16"/>
  <c r="F2" i="16"/>
  <c r="C5" i="64" l="1"/>
  <c r="E10" i="10"/>
  <c r="F3" i="64"/>
  <c r="G2" i="64"/>
  <c r="D4" i="64"/>
  <c r="K2" i="16"/>
  <c r="E2" i="16"/>
  <c r="A27" i="16" l="1"/>
  <c r="D5" i="64"/>
  <c r="C6" i="64"/>
  <c r="E4" i="64"/>
  <c r="G3" i="64"/>
  <c r="H2" i="64"/>
  <c r="D2" i="16"/>
  <c r="E5" i="64" l="1"/>
  <c r="D6" i="64"/>
  <c r="F4" i="64"/>
  <c r="H3" i="64"/>
  <c r="I2" i="64"/>
  <c r="C2" i="16"/>
  <c r="E6" i="64" l="1"/>
  <c r="F5" i="64"/>
  <c r="G4" i="64"/>
  <c r="I3" i="64"/>
  <c r="J2" i="64"/>
  <c r="C23" i="16" s="1"/>
  <c r="B2" i="16"/>
  <c r="F94" i="79" s="1"/>
  <c r="G94" i="79" s="1"/>
  <c r="H94" i="79" s="1"/>
  <c r="I94" i="79" s="1"/>
  <c r="J94" i="79" s="1"/>
  <c r="K94" i="79" s="1"/>
  <c r="L94" i="79" s="1"/>
  <c r="M94" i="79" s="1"/>
  <c r="N94" i="79" s="1"/>
  <c r="O94" i="79" s="1"/>
  <c r="A32" i="16" l="1"/>
  <c r="A31" i="16"/>
  <c r="F131" i="79"/>
  <c r="F57" i="79"/>
  <c r="F67" i="79"/>
  <c r="F34" i="79"/>
  <c r="F6" i="79"/>
  <c r="G59" i="79"/>
  <c r="G8" i="79"/>
  <c r="B19" i="16"/>
  <c r="F132" i="79" s="1"/>
  <c r="G5" i="64"/>
  <c r="F6" i="64"/>
  <c r="C50" i="16"/>
  <c r="C24" i="16"/>
  <c r="C13" i="16"/>
  <c r="C4" i="16"/>
  <c r="G7" i="79" s="1"/>
  <c r="C18" i="16"/>
  <c r="G95" i="79" s="1"/>
  <c r="C16" i="16"/>
  <c r="C17" i="16"/>
  <c r="C19" i="16"/>
  <c r="K2" i="64"/>
  <c r="K3" i="64" s="1"/>
  <c r="H12" i="16"/>
  <c r="H11" i="16"/>
  <c r="H10" i="16"/>
  <c r="H13" i="16"/>
  <c r="G13" i="16"/>
  <c r="G4" i="16"/>
  <c r="K7" i="79" s="1"/>
  <c r="G19" i="16"/>
  <c r="G12" i="16"/>
  <c r="G11" i="16"/>
  <c r="G24" i="16"/>
  <c r="G18" i="16"/>
  <c r="K95" i="79" s="1"/>
  <c r="G17" i="16"/>
  <c r="G16" i="16"/>
  <c r="K35" i="79" s="1"/>
  <c r="G23" i="16"/>
  <c r="G10" i="16"/>
  <c r="F18" i="16"/>
  <c r="J95" i="79" s="1"/>
  <c r="F4" i="16"/>
  <c r="J7" i="79" s="1"/>
  <c r="F10" i="16"/>
  <c r="F17" i="16"/>
  <c r="F12" i="16"/>
  <c r="F19" i="16"/>
  <c r="F11" i="16"/>
  <c r="F16" i="16"/>
  <c r="J35" i="79" s="1"/>
  <c r="F24" i="16"/>
  <c r="F23" i="16"/>
  <c r="F13" i="16"/>
  <c r="E17" i="16"/>
  <c r="E11" i="16"/>
  <c r="E12" i="16"/>
  <c r="E10" i="16"/>
  <c r="E19" i="16"/>
  <c r="E4" i="16"/>
  <c r="I7" i="79" s="1"/>
  <c r="E18" i="16"/>
  <c r="I95" i="79" s="1"/>
  <c r="E16" i="16"/>
  <c r="I35" i="79" s="1"/>
  <c r="E24" i="16"/>
  <c r="E23" i="16"/>
  <c r="E13" i="16"/>
  <c r="D13" i="16"/>
  <c r="D18" i="16"/>
  <c r="H95" i="79" s="1"/>
  <c r="D11" i="16"/>
  <c r="D17" i="16"/>
  <c r="D23" i="16"/>
  <c r="D4" i="16"/>
  <c r="H7" i="79" s="1"/>
  <c r="D19" i="16"/>
  <c r="D16" i="16"/>
  <c r="H35" i="79" s="1"/>
  <c r="D12" i="16"/>
  <c r="D10" i="16"/>
  <c r="D24" i="16"/>
  <c r="C10" i="16"/>
  <c r="C11" i="16"/>
  <c r="C12" i="16"/>
  <c r="B18" i="16"/>
  <c r="B11" i="16"/>
  <c r="B10" i="16"/>
  <c r="B23" i="16"/>
  <c r="B17" i="16"/>
  <c r="B13" i="16"/>
  <c r="B16" i="16"/>
  <c r="F35" i="79" s="1"/>
  <c r="B12" i="16"/>
  <c r="B4" i="16"/>
  <c r="F7" i="79" s="1"/>
  <c r="B24" i="16"/>
  <c r="J3" i="64"/>
  <c r="H4" i="64"/>
  <c r="A29" i="16"/>
  <c r="A28" i="16"/>
  <c r="A30" i="16"/>
  <c r="J99" i="79" l="1"/>
  <c r="J100" i="79" s="1"/>
  <c r="N101" i="79" s="1"/>
  <c r="O99" i="79" s="1"/>
  <c r="O100" i="79" s="1"/>
  <c r="I99" i="79"/>
  <c r="I100" i="79" s="1"/>
  <c r="M101" i="79" s="1"/>
  <c r="N99" i="79" s="1"/>
  <c r="N100" i="79" s="1"/>
  <c r="F95" i="79"/>
  <c r="F105" i="79" s="1"/>
  <c r="H99" i="79"/>
  <c r="H100" i="79" s="1"/>
  <c r="L101" i="79" s="1"/>
  <c r="M99" i="79" s="1"/>
  <c r="M100" i="79" s="1"/>
  <c r="K99" i="79"/>
  <c r="K100" i="79" s="1"/>
  <c r="O101" i="79" s="1"/>
  <c r="H132" i="79"/>
  <c r="H138" i="79" s="1"/>
  <c r="D45" i="16"/>
  <c r="I132" i="79"/>
  <c r="I144" i="79" s="1"/>
  <c r="E45" i="16"/>
  <c r="J132" i="79"/>
  <c r="J144" i="79" s="1"/>
  <c r="F45" i="16"/>
  <c r="G35" i="79"/>
  <c r="G32" i="79" s="1"/>
  <c r="C42" i="16"/>
  <c r="K132" i="79"/>
  <c r="K138" i="79" s="1"/>
  <c r="G45" i="16"/>
  <c r="G132" i="79"/>
  <c r="G138" i="79" s="1"/>
  <c r="C45" i="16"/>
  <c r="C38" i="16"/>
  <c r="C37" i="16"/>
  <c r="C44" i="16"/>
  <c r="C43" i="16"/>
  <c r="K105" i="79"/>
  <c r="H105" i="79"/>
  <c r="I105" i="79"/>
  <c r="J105" i="79"/>
  <c r="H11" i="79"/>
  <c r="F9" i="79"/>
  <c r="F60" i="79"/>
  <c r="H60" i="79"/>
  <c r="H9" i="79"/>
  <c r="I60" i="79"/>
  <c r="I9" i="79"/>
  <c r="J9" i="79"/>
  <c r="J60" i="79"/>
  <c r="K11" i="79"/>
  <c r="J11" i="79"/>
  <c r="K58" i="79"/>
  <c r="K68" i="79"/>
  <c r="K80" i="79"/>
  <c r="K92" i="79"/>
  <c r="K74" i="79"/>
  <c r="K86" i="79"/>
  <c r="G60" i="79"/>
  <c r="G61" i="79" s="1"/>
  <c r="G9" i="79"/>
  <c r="G10" i="79" s="1"/>
  <c r="F144" i="79"/>
  <c r="F156" i="79" s="1"/>
  <c r="F138" i="79"/>
  <c r="F150" i="79" s="1"/>
  <c r="F49" i="79"/>
  <c r="G34" i="79"/>
  <c r="F44" i="79"/>
  <c r="F39" i="79"/>
  <c r="F143" i="79"/>
  <c r="F137" i="79"/>
  <c r="F155" i="79"/>
  <c r="F149" i="79"/>
  <c r="G131" i="79"/>
  <c r="F92" i="79"/>
  <c r="F74" i="79"/>
  <c r="F86" i="79"/>
  <c r="F68" i="79"/>
  <c r="F58" i="79"/>
  <c r="F80" i="79"/>
  <c r="I40" i="79"/>
  <c r="I32" i="79"/>
  <c r="I45" i="79"/>
  <c r="I50" i="79"/>
  <c r="I55" i="79"/>
  <c r="I36" i="79"/>
  <c r="I74" i="79"/>
  <c r="I86" i="79"/>
  <c r="I58" i="79"/>
  <c r="I68" i="79"/>
  <c r="I80" i="79"/>
  <c r="I92" i="79"/>
  <c r="J55" i="79"/>
  <c r="J45" i="79"/>
  <c r="J32" i="79"/>
  <c r="J40" i="79"/>
  <c r="J50" i="79"/>
  <c r="J36" i="79"/>
  <c r="F116" i="79"/>
  <c r="F110" i="79"/>
  <c r="G110" i="79" s="1"/>
  <c r="H110" i="79" s="1"/>
  <c r="I110" i="79" s="1"/>
  <c r="J110" i="79" s="1"/>
  <c r="K110" i="79" s="1"/>
  <c r="L110" i="79" s="1"/>
  <c r="M110" i="79" s="1"/>
  <c r="N110" i="79" s="1"/>
  <c r="O110" i="79" s="1"/>
  <c r="F104" i="79"/>
  <c r="G104" i="79" s="1"/>
  <c r="H104" i="79" s="1"/>
  <c r="I104" i="79" s="1"/>
  <c r="J104" i="79" s="1"/>
  <c r="K104" i="79" s="1"/>
  <c r="L104" i="79" s="1"/>
  <c r="M104" i="79" s="1"/>
  <c r="N104" i="79" s="1"/>
  <c r="O104" i="79" s="1"/>
  <c r="H8" i="79"/>
  <c r="H59" i="79"/>
  <c r="J92" i="79"/>
  <c r="J74" i="79"/>
  <c r="J86" i="79"/>
  <c r="J58" i="79"/>
  <c r="J80" i="79"/>
  <c r="J68" i="79"/>
  <c r="K59" i="79"/>
  <c r="K8" i="79"/>
  <c r="K60" i="79"/>
  <c r="K9" i="79"/>
  <c r="G58" i="79"/>
  <c r="G68" i="79"/>
  <c r="G80" i="79"/>
  <c r="G92" i="79"/>
  <c r="G74" i="79"/>
  <c r="G86" i="79"/>
  <c r="G11" i="79"/>
  <c r="F73" i="79"/>
  <c r="F79" i="79"/>
  <c r="F85" i="79"/>
  <c r="G67" i="79"/>
  <c r="F45" i="79"/>
  <c r="F32" i="79"/>
  <c r="F55" i="79"/>
  <c r="F40" i="79"/>
  <c r="F50" i="79"/>
  <c r="F59" i="79"/>
  <c r="F8" i="79"/>
  <c r="H45" i="79"/>
  <c r="H50" i="79"/>
  <c r="H55" i="79"/>
  <c r="H32" i="79"/>
  <c r="H40" i="79"/>
  <c r="H58" i="79"/>
  <c r="H68" i="79"/>
  <c r="H80" i="79"/>
  <c r="H92" i="79"/>
  <c r="H86" i="79"/>
  <c r="H74" i="79"/>
  <c r="I59" i="79"/>
  <c r="I8" i="79"/>
  <c r="I11" i="79"/>
  <c r="J59" i="79"/>
  <c r="J8" i="79"/>
  <c r="K50" i="79"/>
  <c r="K32" i="79"/>
  <c r="K45" i="79"/>
  <c r="K40" i="79"/>
  <c r="K36" i="79"/>
  <c r="K55" i="79"/>
  <c r="G6" i="79"/>
  <c r="F54" i="79"/>
  <c r="G57" i="79"/>
  <c r="F91" i="79"/>
  <c r="L2" i="64"/>
  <c r="L3" i="64" s="1"/>
  <c r="H5" i="64"/>
  <c r="K4" i="64"/>
  <c r="K6" i="64" s="1"/>
  <c r="I4" i="64"/>
  <c r="I6" i="64" s="1"/>
  <c r="G6" i="64"/>
  <c r="C35" i="16"/>
  <c r="D42" i="16"/>
  <c r="C51" i="16"/>
  <c r="C20" i="16"/>
  <c r="C14" i="16"/>
  <c r="D50" i="16"/>
  <c r="D14" i="16"/>
  <c r="E51" i="16"/>
  <c r="E38" i="16"/>
  <c r="F38" i="16"/>
  <c r="G35" i="16"/>
  <c r="G20" i="16"/>
  <c r="G42" i="16"/>
  <c r="G51" i="16"/>
  <c r="G38" i="16"/>
  <c r="H14" i="16"/>
  <c r="D38" i="16"/>
  <c r="E37" i="16"/>
  <c r="F50" i="16"/>
  <c r="F14" i="16"/>
  <c r="F37" i="16"/>
  <c r="F44" i="16"/>
  <c r="F51" i="16"/>
  <c r="G50" i="16"/>
  <c r="C36" i="16"/>
  <c r="E44" i="16"/>
  <c r="D37" i="16"/>
  <c r="D20" i="16"/>
  <c r="D35" i="16"/>
  <c r="D36" i="16"/>
  <c r="E50" i="16"/>
  <c r="E36" i="16"/>
  <c r="E43" i="16"/>
  <c r="D43" i="16"/>
  <c r="D51" i="16"/>
  <c r="E14" i="16"/>
  <c r="F42" i="16"/>
  <c r="E20" i="16"/>
  <c r="E35" i="16"/>
  <c r="E42" i="16"/>
  <c r="F20" i="16"/>
  <c r="F35" i="16"/>
  <c r="F36" i="16"/>
  <c r="F43" i="16"/>
  <c r="G37" i="16"/>
  <c r="G44" i="16"/>
  <c r="G14" i="16"/>
  <c r="G36" i="16"/>
  <c r="G43" i="16"/>
  <c r="D44" i="16"/>
  <c r="B37" i="16"/>
  <c r="B35" i="16"/>
  <c r="B38" i="16"/>
  <c r="B36" i="16"/>
  <c r="B14" i="16"/>
  <c r="B51" i="16"/>
  <c r="B20" i="16"/>
  <c r="B50" i="16"/>
  <c r="D46" i="16" l="1"/>
  <c r="M2" i="64"/>
  <c r="G99" i="79"/>
  <c r="G100" i="79" s="1"/>
  <c r="K101" i="79" s="1"/>
  <c r="L99" i="79" s="1"/>
  <c r="L100" i="79" s="1"/>
  <c r="F129" i="79"/>
  <c r="F111" i="79"/>
  <c r="F123" i="79" s="1"/>
  <c r="F117" i="79"/>
  <c r="K37" i="79"/>
  <c r="L35" i="79" s="1"/>
  <c r="L36" i="79" s="1"/>
  <c r="J138" i="79"/>
  <c r="J150" i="79" s="1"/>
  <c r="K133" i="79"/>
  <c r="H144" i="79"/>
  <c r="I145" i="79" s="1"/>
  <c r="K144" i="79"/>
  <c r="K156" i="79" s="1"/>
  <c r="I133" i="79"/>
  <c r="G45" i="79"/>
  <c r="G46" i="79" s="1"/>
  <c r="H133" i="79"/>
  <c r="H81" i="79"/>
  <c r="G144" i="79"/>
  <c r="G156" i="79" s="1"/>
  <c r="G46" i="16"/>
  <c r="C46" i="16"/>
  <c r="H36" i="79"/>
  <c r="J37" i="79" s="1"/>
  <c r="G50" i="79"/>
  <c r="H51" i="79" s="1"/>
  <c r="G133" i="79"/>
  <c r="G55" i="79"/>
  <c r="E46" i="16"/>
  <c r="G40" i="79"/>
  <c r="H41" i="79" s="1"/>
  <c r="I138" i="79"/>
  <c r="I139" i="79" s="1"/>
  <c r="B39" i="16"/>
  <c r="F46" i="16"/>
  <c r="G105" i="79"/>
  <c r="G106" i="79" s="1"/>
  <c r="G36" i="79"/>
  <c r="J133" i="79"/>
  <c r="D39" i="16"/>
  <c r="G39" i="16"/>
  <c r="E39" i="16"/>
  <c r="C39" i="16"/>
  <c r="F39" i="16"/>
  <c r="J51" i="79"/>
  <c r="H61" i="79"/>
  <c r="H69" i="79"/>
  <c r="G75" i="79"/>
  <c r="G62" i="79"/>
  <c r="G63" i="79" s="1"/>
  <c r="K61" i="79"/>
  <c r="J81" i="79"/>
  <c r="I87" i="79"/>
  <c r="J61" i="79"/>
  <c r="G81" i="79"/>
  <c r="J46" i="79"/>
  <c r="I69" i="79"/>
  <c r="F61" i="79"/>
  <c r="K10" i="79"/>
  <c r="K12" i="79" s="1"/>
  <c r="J69" i="79"/>
  <c r="J75" i="79"/>
  <c r="I62" i="79"/>
  <c r="H57" i="79"/>
  <c r="G91" i="79"/>
  <c r="K51" i="79"/>
  <c r="L50" i="79"/>
  <c r="G150" i="79"/>
  <c r="G151" i="79" s="1"/>
  <c r="G139" i="79"/>
  <c r="G44" i="79"/>
  <c r="G49" i="79"/>
  <c r="H34" i="79"/>
  <c r="G39" i="79"/>
  <c r="L86" i="79"/>
  <c r="K87" i="79"/>
  <c r="K69" i="79"/>
  <c r="J145" i="79"/>
  <c r="J156" i="79"/>
  <c r="K41" i="79"/>
  <c r="J10" i="79"/>
  <c r="J12" i="79" s="1"/>
  <c r="I61" i="79"/>
  <c r="G73" i="79"/>
  <c r="H67" i="79"/>
  <c r="G79" i="79"/>
  <c r="G85" i="79"/>
  <c r="H117" i="79"/>
  <c r="H129" i="79"/>
  <c r="H111" i="79"/>
  <c r="H123" i="79" s="1"/>
  <c r="K129" i="79"/>
  <c r="K117" i="79"/>
  <c r="K106" i="79"/>
  <c r="K111" i="79"/>
  <c r="I41" i="79"/>
  <c r="G155" i="79"/>
  <c r="G143" i="79"/>
  <c r="G149" i="79"/>
  <c r="H131" i="79"/>
  <c r="G137" i="79"/>
  <c r="K75" i="79"/>
  <c r="K62" i="79"/>
  <c r="H150" i="79"/>
  <c r="H139" i="79"/>
  <c r="H6" i="79"/>
  <c r="G54" i="79"/>
  <c r="K46" i="79"/>
  <c r="H75" i="79"/>
  <c r="F10" i="79"/>
  <c r="G12" i="79"/>
  <c r="J62" i="79"/>
  <c r="F122" i="79"/>
  <c r="G116" i="79"/>
  <c r="H116" i="79" s="1"/>
  <c r="I116" i="79" s="1"/>
  <c r="J116" i="79" s="1"/>
  <c r="K116" i="79" s="1"/>
  <c r="L116" i="79" s="1"/>
  <c r="M116" i="79" s="1"/>
  <c r="N116" i="79" s="1"/>
  <c r="O116" i="79" s="1"/>
  <c r="K150" i="79"/>
  <c r="J41" i="79"/>
  <c r="I51" i="79"/>
  <c r="I156" i="79"/>
  <c r="H62" i="79"/>
  <c r="H87" i="79"/>
  <c r="G87" i="79"/>
  <c r="G69" i="79"/>
  <c r="J117" i="79"/>
  <c r="J129" i="79"/>
  <c r="J111" i="79"/>
  <c r="J106" i="79"/>
  <c r="J87" i="79"/>
  <c r="I111" i="79"/>
  <c r="I117" i="79"/>
  <c r="I106" i="79"/>
  <c r="I129" i="79"/>
  <c r="H10" i="79"/>
  <c r="H12" i="79" s="1"/>
  <c r="I81" i="79"/>
  <c r="I75" i="79"/>
  <c r="I46" i="79"/>
  <c r="K81" i="79"/>
  <c r="I10" i="79"/>
  <c r="I12" i="79" s="1"/>
  <c r="I5" i="64"/>
  <c r="H6" i="64"/>
  <c r="L4" i="64"/>
  <c r="L6" i="64" s="1"/>
  <c r="N2" i="64"/>
  <c r="M3" i="64"/>
  <c r="K107" i="79" l="1"/>
  <c r="L105" i="79" s="1"/>
  <c r="L95" i="79"/>
  <c r="M95" i="79" s="1"/>
  <c r="N95" i="79" s="1"/>
  <c r="O95" i="79" s="1"/>
  <c r="G129" i="79"/>
  <c r="I37" i="79"/>
  <c r="I134" i="79"/>
  <c r="J134" i="79"/>
  <c r="K76" i="79"/>
  <c r="L74" i="79" s="1"/>
  <c r="L75" i="79" s="1"/>
  <c r="L76" i="79" s="1"/>
  <c r="J70" i="79"/>
  <c r="I70" i="79"/>
  <c r="K70" i="79"/>
  <c r="L68" i="79" s="1"/>
  <c r="L69" i="79" s="1"/>
  <c r="K134" i="79"/>
  <c r="L132" i="79" s="1"/>
  <c r="L133" i="79" s="1"/>
  <c r="L134" i="79" s="1"/>
  <c r="M132" i="79" s="1"/>
  <c r="M133" i="79" s="1"/>
  <c r="L37" i="79"/>
  <c r="M35" i="79" s="1"/>
  <c r="K139" i="79"/>
  <c r="G117" i="79"/>
  <c r="G118" i="79" s="1"/>
  <c r="G145" i="79"/>
  <c r="H145" i="79"/>
  <c r="K145" i="79"/>
  <c r="H156" i="79"/>
  <c r="G51" i="79"/>
  <c r="I150" i="79"/>
  <c r="I151" i="79" s="1"/>
  <c r="H46" i="79"/>
  <c r="K47" i="79" s="1"/>
  <c r="L45" i="79" s="1"/>
  <c r="L46" i="79" s="1"/>
  <c r="L47" i="79" s="1"/>
  <c r="M45" i="79" s="1"/>
  <c r="M46" i="79" s="1"/>
  <c r="H106" i="79"/>
  <c r="J107" i="79" s="1"/>
  <c r="G41" i="79"/>
  <c r="K42" i="79" s="1"/>
  <c r="L40" i="79" s="1"/>
  <c r="H37" i="79"/>
  <c r="J139" i="79"/>
  <c r="G111" i="79"/>
  <c r="H112" i="79" s="1"/>
  <c r="H63" i="79"/>
  <c r="H151" i="79"/>
  <c r="K82" i="79"/>
  <c r="L80" i="79" s="1"/>
  <c r="L81" i="79" s="1"/>
  <c r="L82" i="79" s="1"/>
  <c r="M80" i="79" s="1"/>
  <c r="M81" i="79" s="1"/>
  <c r="M82" i="79" s="1"/>
  <c r="N80" i="79" s="1"/>
  <c r="N81" i="79" s="1"/>
  <c r="I63" i="79"/>
  <c r="K63" i="79"/>
  <c r="J118" i="79"/>
  <c r="J63" i="79"/>
  <c r="L106" i="79"/>
  <c r="L107" i="79" s="1"/>
  <c r="M105" i="79" s="1"/>
  <c r="G122" i="79"/>
  <c r="H122" i="79" s="1"/>
  <c r="I122" i="79" s="1"/>
  <c r="J122" i="79" s="1"/>
  <c r="K122" i="79" s="1"/>
  <c r="L122" i="79" s="1"/>
  <c r="M122" i="79" s="1"/>
  <c r="N122" i="79" s="1"/>
  <c r="O122" i="79" s="1"/>
  <c r="F128" i="79"/>
  <c r="G128" i="79" s="1"/>
  <c r="H128" i="79" s="1"/>
  <c r="I128" i="79" s="1"/>
  <c r="J128" i="79" s="1"/>
  <c r="K128" i="79" s="1"/>
  <c r="L128" i="79" s="1"/>
  <c r="M128" i="79" s="1"/>
  <c r="N128" i="79" s="1"/>
  <c r="O128" i="79" s="1"/>
  <c r="K118" i="79"/>
  <c r="H91" i="79"/>
  <c r="I57" i="79"/>
  <c r="K123" i="79"/>
  <c r="K112" i="79"/>
  <c r="M50" i="79"/>
  <c r="L51" i="79"/>
  <c r="J82" i="79"/>
  <c r="I118" i="79"/>
  <c r="J123" i="79"/>
  <c r="J112" i="79"/>
  <c r="L150" i="79"/>
  <c r="B14" i="10" s="1"/>
  <c r="K151" i="79"/>
  <c r="K13" i="79"/>
  <c r="L11" i="79" s="1"/>
  <c r="I67" i="79"/>
  <c r="H85" i="79"/>
  <c r="H79" i="79"/>
  <c r="H73" i="79"/>
  <c r="I34" i="79"/>
  <c r="H39" i="79"/>
  <c r="H44" i="79"/>
  <c r="H49" i="79"/>
  <c r="I112" i="79"/>
  <c r="I123" i="79"/>
  <c r="I124" i="79" s="1"/>
  <c r="H54" i="79"/>
  <c r="I6" i="79"/>
  <c r="H149" i="79"/>
  <c r="H143" i="79"/>
  <c r="H155" i="79"/>
  <c r="I131" i="79"/>
  <c r="H137" i="79"/>
  <c r="M86" i="79"/>
  <c r="L87" i="79"/>
  <c r="M4" i="64"/>
  <c r="M6" i="64" s="1"/>
  <c r="O2" i="64"/>
  <c r="N3" i="64"/>
  <c r="M36" i="79" l="1"/>
  <c r="M37" i="79" s="1"/>
  <c r="N35" i="79" s="1"/>
  <c r="K64" i="79"/>
  <c r="L62" i="79" s="1"/>
  <c r="J151" i="79"/>
  <c r="L70" i="79"/>
  <c r="M68" i="79" s="1"/>
  <c r="M69" i="79" s="1"/>
  <c r="M74" i="79"/>
  <c r="M134" i="79"/>
  <c r="N132" i="79" s="1"/>
  <c r="K140" i="79"/>
  <c r="L138" i="79" s="1"/>
  <c r="I107" i="79"/>
  <c r="H118" i="79"/>
  <c r="K119" i="79" s="1"/>
  <c r="L117" i="79" s="1"/>
  <c r="I47" i="79"/>
  <c r="J146" i="79"/>
  <c r="K146" i="79"/>
  <c r="L144" i="79" s="1"/>
  <c r="L145" i="79" s="1"/>
  <c r="L146" i="79" s="1"/>
  <c r="M144" i="79" s="1"/>
  <c r="M145" i="79" s="1"/>
  <c r="J42" i="79"/>
  <c r="J47" i="79"/>
  <c r="G123" i="79"/>
  <c r="G124" i="79" s="1"/>
  <c r="G112" i="79"/>
  <c r="K113" i="79" s="1"/>
  <c r="L111" i="79" s="1"/>
  <c r="L112" i="79" s="1"/>
  <c r="M75" i="79"/>
  <c r="M76" i="79" s="1"/>
  <c r="M47" i="79"/>
  <c r="N45" i="79" s="1"/>
  <c r="N46" i="79" s="1"/>
  <c r="N47" i="79" s="1"/>
  <c r="O45" i="79" s="1"/>
  <c r="O46" i="79" s="1"/>
  <c r="O47" i="79" s="1"/>
  <c r="N82" i="79"/>
  <c r="O80" i="79" s="1"/>
  <c r="O81" i="79" s="1"/>
  <c r="O82" i="79" s="1"/>
  <c r="L151" i="79"/>
  <c r="M150" i="79"/>
  <c r="C14" i="10" s="1"/>
  <c r="L123" i="79"/>
  <c r="K124" i="79"/>
  <c r="M87" i="79"/>
  <c r="N86" i="79"/>
  <c r="I155" i="79"/>
  <c r="I137" i="79"/>
  <c r="I149" i="79"/>
  <c r="J131" i="79"/>
  <c r="I143" i="79"/>
  <c r="J124" i="79"/>
  <c r="I91" i="79"/>
  <c r="J57" i="79"/>
  <c r="J6" i="79"/>
  <c r="I54" i="79"/>
  <c r="J34" i="79"/>
  <c r="I39" i="79"/>
  <c r="I44" i="79"/>
  <c r="I49" i="79"/>
  <c r="I85" i="79"/>
  <c r="I79" i="79"/>
  <c r="I73" i="79"/>
  <c r="J67" i="79"/>
  <c r="L12" i="79"/>
  <c r="L7" i="79"/>
  <c r="L21" i="79" s="1"/>
  <c r="L30" i="79" s="1"/>
  <c r="L41" i="79"/>
  <c r="N50" i="79"/>
  <c r="M51" i="79"/>
  <c r="M106" i="79"/>
  <c r="M5" i="64"/>
  <c r="N4" i="64"/>
  <c r="P2" i="64"/>
  <c r="O3" i="64"/>
  <c r="L118" i="79" l="1"/>
  <c r="B13" i="10"/>
  <c r="L13" i="79"/>
  <c r="M11" i="79" s="1"/>
  <c r="M12" i="79" s="1"/>
  <c r="J119" i="79"/>
  <c r="N36" i="79"/>
  <c r="N37" i="79" s="1"/>
  <c r="O35" i="79" s="1"/>
  <c r="O36" i="79" s="1"/>
  <c r="O37" i="79" s="1"/>
  <c r="L58" i="79"/>
  <c r="L63" i="79"/>
  <c r="N133" i="79"/>
  <c r="M70" i="79"/>
  <c r="N68" i="79" s="1"/>
  <c r="N69" i="79" s="1"/>
  <c r="L113" i="79"/>
  <c r="M111" i="79" s="1"/>
  <c r="M112" i="79" s="1"/>
  <c r="L139" i="79"/>
  <c r="N74" i="79"/>
  <c r="M107" i="79"/>
  <c r="N105" i="79" s="1"/>
  <c r="N106" i="79" s="1"/>
  <c r="N107" i="79" s="1"/>
  <c r="O105" i="79" s="1"/>
  <c r="O106" i="79" s="1"/>
  <c r="L42" i="79"/>
  <c r="M40" i="79" s="1"/>
  <c r="M41" i="79" s="1"/>
  <c r="M42" i="79" s="1"/>
  <c r="M146" i="79"/>
  <c r="N144" i="79" s="1"/>
  <c r="N145" i="79" s="1"/>
  <c r="N146" i="79" s="1"/>
  <c r="O144" i="79" s="1"/>
  <c r="O145" i="79" s="1"/>
  <c r="O146" i="79" s="1"/>
  <c r="H124" i="79"/>
  <c r="J49" i="79"/>
  <c r="J44" i="79"/>
  <c r="K34" i="79"/>
  <c r="J39" i="79"/>
  <c r="J79" i="79"/>
  <c r="K67" i="79"/>
  <c r="J85" i="79"/>
  <c r="J73" i="79"/>
  <c r="N150" i="79"/>
  <c r="D14" i="10" s="1"/>
  <c r="M151" i="79"/>
  <c r="N51" i="79"/>
  <c r="O50" i="79"/>
  <c r="O51" i="79" s="1"/>
  <c r="L119" i="79"/>
  <c r="M117" i="79" s="1"/>
  <c r="M118" i="79" s="1"/>
  <c r="M119" i="79" s="1"/>
  <c r="N117" i="79" s="1"/>
  <c r="N118" i="79" s="1"/>
  <c r="K6" i="79"/>
  <c r="J54" i="79"/>
  <c r="L124" i="79"/>
  <c r="M123" i="79"/>
  <c r="L32" i="79"/>
  <c r="J91" i="79"/>
  <c r="K57" i="79"/>
  <c r="J143" i="79"/>
  <c r="J155" i="79"/>
  <c r="J149" i="79"/>
  <c r="J137" i="79"/>
  <c r="K131" i="79"/>
  <c r="O86" i="79"/>
  <c r="O87" i="79" s="1"/>
  <c r="N87" i="79"/>
  <c r="N6" i="64"/>
  <c r="N5" i="64"/>
  <c r="O4" i="64"/>
  <c r="J4" i="64"/>
  <c r="Q2" i="64"/>
  <c r="P3" i="64"/>
  <c r="M7" i="79" l="1"/>
  <c r="M21" i="79" s="1"/>
  <c r="M13" i="79"/>
  <c r="N11" i="79" s="1"/>
  <c r="N12" i="79" s="1"/>
  <c r="N13" i="79" s="1"/>
  <c r="O11" i="79" s="1"/>
  <c r="O12" i="79" s="1"/>
  <c r="L64" i="79"/>
  <c r="M62" i="79" s="1"/>
  <c r="M63" i="79" s="1"/>
  <c r="N40" i="79"/>
  <c r="N41" i="79" s="1"/>
  <c r="M113" i="79"/>
  <c r="N111" i="79" s="1"/>
  <c r="N112" i="79" s="1"/>
  <c r="N113" i="79" s="1"/>
  <c r="N70" i="79"/>
  <c r="O68" i="79" s="1"/>
  <c r="O69" i="79" s="1"/>
  <c r="O70" i="79" s="1"/>
  <c r="N75" i="79"/>
  <c r="O107" i="79"/>
  <c r="L140" i="79"/>
  <c r="M138" i="79" s="1"/>
  <c r="N134" i="79"/>
  <c r="O132" i="79" s="1"/>
  <c r="O133" i="79" s="1"/>
  <c r="O134" i="79" s="1"/>
  <c r="N119" i="79"/>
  <c r="O117" i="79" s="1"/>
  <c r="O118" i="79" s="1"/>
  <c r="O119" i="79" s="1"/>
  <c r="O150" i="79"/>
  <c r="N151" i="79"/>
  <c r="K73" i="79"/>
  <c r="K85" i="79"/>
  <c r="K79" i="79"/>
  <c r="L67" i="79"/>
  <c r="K143" i="79"/>
  <c r="K137" i="79"/>
  <c r="K155" i="79"/>
  <c r="K149" i="79"/>
  <c r="L131" i="79"/>
  <c r="K54" i="79"/>
  <c r="L6" i="79"/>
  <c r="L34" i="79"/>
  <c r="K39" i="79"/>
  <c r="K44" i="79"/>
  <c r="K49" i="79"/>
  <c r="K91" i="79"/>
  <c r="L57" i="79"/>
  <c r="M124" i="79"/>
  <c r="N123" i="79"/>
  <c r="C13" i="10"/>
  <c r="B11" i="10"/>
  <c r="O6" i="64"/>
  <c r="O5" i="64"/>
  <c r="P4" i="64"/>
  <c r="P6" i="64" s="1"/>
  <c r="J6" i="64"/>
  <c r="L5" i="64"/>
  <c r="K5" i="64"/>
  <c r="J5" i="64"/>
  <c r="R2" i="64"/>
  <c r="R3" i="64" s="1"/>
  <c r="R4" i="64" s="1"/>
  <c r="R6" i="64" s="1"/>
  <c r="Q3" i="64"/>
  <c r="Q4" i="64" s="1"/>
  <c r="Q6" i="64" s="1"/>
  <c r="O151" i="79" l="1"/>
  <c r="E14" i="10"/>
  <c r="N7" i="79"/>
  <c r="N21" i="79" s="1"/>
  <c r="M64" i="79"/>
  <c r="N62" i="79" s="1"/>
  <c r="N63" i="79" s="1"/>
  <c r="N64" i="79" s="1"/>
  <c r="O62" i="79" s="1"/>
  <c r="O63" i="79" s="1"/>
  <c r="O64" i="79" s="1"/>
  <c r="O13" i="79"/>
  <c r="M58" i="79"/>
  <c r="M139" i="79"/>
  <c r="N76" i="79"/>
  <c r="O74" i="79" s="1"/>
  <c r="O75" i="79" s="1"/>
  <c r="O76" i="79" s="1"/>
  <c r="N42" i="79"/>
  <c r="O40" i="79" s="1"/>
  <c r="O41" i="79" s="1"/>
  <c r="O42" i="79" s="1"/>
  <c r="O111" i="79"/>
  <c r="O112" i="79" s="1"/>
  <c r="O113" i="79" s="1"/>
  <c r="M30" i="79"/>
  <c r="M32" i="79" s="1"/>
  <c r="N124" i="79"/>
  <c r="O123" i="79"/>
  <c r="O124" i="79" s="1"/>
  <c r="M57" i="79"/>
  <c r="L91" i="79"/>
  <c r="L137" i="79"/>
  <c r="L143" i="79"/>
  <c r="M131" i="79"/>
  <c r="L155" i="79"/>
  <c r="L149" i="79"/>
  <c r="M34" i="79"/>
  <c r="L39" i="79"/>
  <c r="L49" i="79"/>
  <c r="L44" i="79"/>
  <c r="M67" i="79"/>
  <c r="L85" i="79"/>
  <c r="L79" i="79"/>
  <c r="L73" i="79"/>
  <c r="M6" i="79"/>
  <c r="L54" i="79"/>
  <c r="D13" i="10"/>
  <c r="Q5" i="64"/>
  <c r="R5" i="64"/>
  <c r="P5" i="64"/>
  <c r="O7" i="79" l="1"/>
  <c r="O21" i="79" s="1"/>
  <c r="O30" i="79" s="1"/>
  <c r="N58" i="79"/>
  <c r="O58" i="79" s="1"/>
  <c r="M140" i="79"/>
  <c r="N138" i="79" s="1"/>
  <c r="N30" i="79"/>
  <c r="N32" i="79" s="1"/>
  <c r="M54" i="79"/>
  <c r="N6" i="79"/>
  <c r="N67" i="79"/>
  <c r="M73" i="79"/>
  <c r="M85" i="79"/>
  <c r="M79" i="79"/>
  <c r="M49" i="79"/>
  <c r="N34" i="79"/>
  <c r="M39" i="79"/>
  <c r="M44" i="79"/>
  <c r="N131" i="79"/>
  <c r="M143" i="79"/>
  <c r="M155" i="79"/>
  <c r="M137" i="79"/>
  <c r="M149" i="79"/>
  <c r="M91" i="79"/>
  <c r="N57" i="79"/>
  <c r="E13" i="10"/>
  <c r="C11" i="10"/>
  <c r="D11" i="10" l="1"/>
  <c r="O32" i="79"/>
  <c r="E11" i="10"/>
  <c r="N139" i="79"/>
  <c r="N91" i="79"/>
  <c r="O57" i="79"/>
  <c r="O91" i="79" s="1"/>
  <c r="O34" i="79"/>
  <c r="N39" i="79"/>
  <c r="N44" i="79"/>
  <c r="N49" i="79"/>
  <c r="N143" i="79"/>
  <c r="N155" i="79"/>
  <c r="O131" i="79"/>
  <c r="N149" i="79"/>
  <c r="N137" i="79"/>
  <c r="N85" i="79"/>
  <c r="N73" i="79"/>
  <c r="O67" i="79"/>
  <c r="N79" i="79"/>
  <c r="O6" i="79"/>
  <c r="O54" i="79" s="1"/>
  <c r="N54" i="79"/>
  <c r="N140" i="79" l="1"/>
  <c r="O138" i="79" s="1"/>
  <c r="O139" i="79" s="1"/>
  <c r="O140" i="79" s="1"/>
  <c r="O143" i="79"/>
  <c r="O155" i="79"/>
  <c r="O149" i="79"/>
  <c r="O137" i="79"/>
  <c r="O49" i="79"/>
  <c r="O39" i="79"/>
  <c r="O44" i="79"/>
  <c r="O73" i="79"/>
  <c r="O79" i="79"/>
  <c r="O85" i="79"/>
  <c r="B12" i="10"/>
  <c r="B15" i="10" l="1"/>
  <c r="C12" i="10" l="1"/>
  <c r="C15" i="10" l="1"/>
  <c r="E12" i="10"/>
  <c r="D12" i="10"/>
  <c r="D15" i="10" l="1"/>
  <c r="E15" i="10"/>
</calcChain>
</file>

<file path=xl/sharedStrings.xml><?xml version="1.0" encoding="utf-8"?>
<sst xmlns="http://schemas.openxmlformats.org/spreadsheetml/2006/main" count="250" uniqueCount="121">
  <si>
    <t>VAT Annual</t>
  </si>
  <si>
    <t>Inflation</t>
  </si>
  <si>
    <t>GDP Growth</t>
  </si>
  <si>
    <t>Moving Average Growth (3 Year)</t>
  </si>
  <si>
    <t>Annual Growth Rate - VAT</t>
  </si>
  <si>
    <t>Moving Average Growth (5 Years Excluding Outliers)</t>
  </si>
  <si>
    <t>Moving Average Growth (4 Year Weighted)</t>
  </si>
  <si>
    <t>Combined GDP and Inflation</t>
  </si>
  <si>
    <t>VAT Growth%</t>
  </si>
  <si>
    <t>Elasticity of VAT to Combined GDP and Inflation</t>
  </si>
  <si>
    <t>Moving Average of Elasticity</t>
  </si>
  <si>
    <t>IGR Annual</t>
  </si>
  <si>
    <t>Non-mineral</t>
  </si>
  <si>
    <t>Total Non-Mineral</t>
  </si>
  <si>
    <t>Mineral</t>
  </si>
  <si>
    <t>Oil Price (Benchmark)</t>
  </si>
  <si>
    <t>Oil Production (Benchmark)</t>
  </si>
  <si>
    <t>NGN:USD Exchange Rate</t>
  </si>
  <si>
    <t>Mineral Multiplier</t>
  </si>
  <si>
    <t>Total Mineral Revenue</t>
  </si>
  <si>
    <t>Total Statutory Allocation Pool</t>
  </si>
  <si>
    <t>Net of CoC and Derivation</t>
  </si>
  <si>
    <t>Statutory Allocation Annual</t>
  </si>
  <si>
    <t>Moving Average of Elasticity (4 Year X-Outliers)</t>
  </si>
  <si>
    <t>Elasticity</t>
  </si>
  <si>
    <t>MA 3 Year Simple</t>
  </si>
  <si>
    <t>MA 5 Year X-Outliers</t>
  </si>
  <si>
    <t>MA 4 Year Weighted</t>
  </si>
  <si>
    <t>Statutory Allocation</t>
  </si>
  <si>
    <t xml:space="preserve">VAT </t>
  </si>
  <si>
    <t>IGR</t>
  </si>
  <si>
    <t>Forecast Method</t>
  </si>
  <si>
    <t>Foreasting Types</t>
  </si>
  <si>
    <t>Excess Crude</t>
  </si>
  <si>
    <t>Excess Crude Annual</t>
  </si>
  <si>
    <t>Recurrent Revenue</t>
  </si>
  <si>
    <t>National Real GDP Growth</t>
  </si>
  <si>
    <t>National Inflation</t>
  </si>
  <si>
    <t>Macro-Economic Framework</t>
  </si>
  <si>
    <t>Fiscal Framework</t>
  </si>
  <si>
    <t>Item</t>
  </si>
  <si>
    <t>Own Percentage</t>
  </si>
  <si>
    <t xml:space="preserve">Annual Growth Rate </t>
  </si>
  <si>
    <t>Annual Growth Rate</t>
  </si>
  <si>
    <t>Oil Price Benchmark</t>
  </si>
  <si>
    <t>Data Item</t>
  </si>
  <si>
    <t>State Revenue Performance</t>
  </si>
  <si>
    <t>Budget (Original)</t>
  </si>
  <si>
    <t>VAT</t>
  </si>
  <si>
    <t>Total IGR</t>
  </si>
  <si>
    <t>Total Recurrent</t>
  </si>
  <si>
    <t>Total Revenue</t>
  </si>
  <si>
    <t>Actual</t>
  </si>
  <si>
    <t>Stat.Allocation</t>
  </si>
  <si>
    <t>MA 3-Year</t>
  </si>
  <si>
    <t>MA 5-Year XO</t>
  </si>
  <si>
    <t>MA 4-Year Weighted</t>
  </si>
  <si>
    <t>Own % Increase</t>
  </si>
  <si>
    <t>Elasticity of Non-Mineral to Combined GDP and Inflation</t>
  </si>
  <si>
    <t>Elasticity of IGR to Combined GDP and Inflation</t>
  </si>
  <si>
    <t>IGR Growth%</t>
  </si>
  <si>
    <t>Total Recurrent Revenue</t>
  </si>
  <si>
    <t>Sector</t>
  </si>
  <si>
    <t>Graphs Titles</t>
  </si>
  <si>
    <t>National Inflation (CPI)</t>
  </si>
  <si>
    <t>Own Values</t>
  </si>
  <si>
    <t>Own Value</t>
  </si>
  <si>
    <t>National and State Macro-Economic Data</t>
  </si>
  <si>
    <t>FAAC Data</t>
  </si>
  <si>
    <t>Non-Mineral Revenue</t>
  </si>
  <si>
    <t>FAAC Mineral Multiplier</t>
  </si>
  <si>
    <t>Net Derivation % of Mineral</t>
  </si>
  <si>
    <t>Own Percentage Increment</t>
  </si>
  <si>
    <t>Fiscal Performance %</t>
  </si>
  <si>
    <t>Growth in Actuals</t>
  </si>
  <si>
    <t>Return to Main Menu</t>
  </si>
  <si>
    <t>Navigate to Graphs:</t>
  </si>
  <si>
    <t>Data Entry</t>
  </si>
  <si>
    <t>Link to Data Entry Sheet</t>
  </si>
  <si>
    <t>Link to Fiscal Performance Graphs</t>
  </si>
  <si>
    <t>Review and Finalisation Macro-Fiscal Framework Structure</t>
  </si>
  <si>
    <t>Link to Macro-Fiscal Framework sheet</t>
  </si>
  <si>
    <t>Enter Macro-Economic and Mineral Assumptions</t>
  </si>
  <si>
    <t>Identify Period for Forecasting</t>
  </si>
  <si>
    <t>Budget</t>
  </si>
  <si>
    <t>Enter Mineral Ratio</t>
  </si>
  <si>
    <t>Enter State FAAC Allocation Percentages</t>
  </si>
  <si>
    <t>Link to Recurrent Revenue and Expenditure Forecasts</t>
  </si>
  <si>
    <t>Debt</t>
  </si>
  <si>
    <t>Stages:</t>
  </si>
  <si>
    <t>Data Entry / Links</t>
  </si>
  <si>
    <t>Enter Current Year in cell B3</t>
  </si>
  <si>
    <t>Elasticity Forecast</t>
  </si>
  <si>
    <t>Password to unprotect: SPARC</t>
  </si>
  <si>
    <t>N/A</t>
  </si>
  <si>
    <t>Enter Share for LG from LG Revenue Pool</t>
  </si>
  <si>
    <t>Enter Sub-Division of LG Revenue for Council / 4th Tier Unit</t>
  </si>
  <si>
    <t>Provide Historical Fiscal, Macro-Economic Data</t>
  </si>
  <si>
    <t>Forecast Revenue Items</t>
  </si>
  <si>
    <t>Preparation of Fiscal Performance Analysis (if desired)</t>
  </si>
  <si>
    <t>Cross Reference to LgRET Guide Sections (for Guidance)</t>
  </si>
  <si>
    <t>Prepare Revenue Forecasts</t>
  </si>
  <si>
    <t>Revenue Forecast Period</t>
  </si>
  <si>
    <t>Excess Crude / Other FA</t>
  </si>
  <si>
    <t>Percentage Allocation from LG Share</t>
  </si>
  <si>
    <t>Local Government Share</t>
  </si>
  <si>
    <t>Total Allocated to LG as percentage of Gross Federally Collected Revenue</t>
  </si>
  <si>
    <t>LG Statutory Allocation</t>
  </si>
  <si>
    <t>None</t>
  </si>
  <si>
    <t>4th Tier Sub-Division</t>
  </si>
  <si>
    <t>Oil Production Benchmark (MBPD)</t>
  </si>
  <si>
    <t>LG Sharing Ratio</t>
  </si>
  <si>
    <t>4th Tier Sharing Ratio</t>
  </si>
  <si>
    <t>5.A</t>
  </si>
  <si>
    <t>Copy Fiscal Performance Graphs into MS Word Template</t>
  </si>
  <si>
    <t>6.A.3</t>
  </si>
  <si>
    <t>6.A.4</t>
  </si>
  <si>
    <t>6.A.5</t>
  </si>
  <si>
    <t>5.A, 5.B, 6.A.2</t>
  </si>
  <si>
    <t>5.A.2, 5.B.3, 6.A.1, Annex</t>
  </si>
  <si>
    <t>5.A.2, 5.B.3, 6.A.1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</si>
</sst>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£&quot;#,##0;\-&quot;£&quot;#,##0"/>
    <numFmt numFmtId="43" formatCode="_-* #,##0.00_-;\-* #,##0.00_-;_-* &quot;-&quot;??_-;_-@_-"/>
    <numFmt numFmtId="164" formatCode="#,##0_ ;\-#,##0\ "/>
    <numFmt numFmtId="165" formatCode="_(* #,##0_);_(* \(#,##0\);_(* &quot;-&quot;??_);_(@_)"/>
    <numFmt numFmtId="166" formatCode="_(* #,##0.00_);_(* \(#,##0.00\);_(* &quot;-&quot;??_);_(@_)"/>
    <numFmt numFmtId="167" formatCode="0.0%"/>
    <numFmt numFmtId="168" formatCode="_-* #,##0_-;\-* #,##0_-;_-* &quot;-&quot;??_-;_-@_-"/>
    <numFmt numFmtId="169" formatCode="0.00000000%"/>
    <numFmt numFmtId="170" formatCode="[$$-409]#,##0.00"/>
    <numFmt numFmtId="171" formatCode="0.000%"/>
    <numFmt numFmtId="179" formatCode="0.000000000000%"/>
  </numFmts>
  <fonts count="50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u/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u/>
      <sz val="10"/>
      <color theme="10"/>
      <name val="Tahoma"/>
      <family val="2"/>
    </font>
    <font>
      <b/>
      <u/>
      <sz val="10"/>
      <name val="Tahoma"/>
      <family val="2"/>
    </font>
    <font>
      <b/>
      <u/>
      <sz val="10"/>
      <color indexed="8"/>
      <name val="Tahoma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FF66CC"/>
      <name val="Arial"/>
      <family val="2"/>
    </font>
    <font>
      <sz val="10"/>
      <color rgb="FFFF66CC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sz val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</borders>
  <cellStyleXfs count="5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5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7" fillId="0" borderId="0"/>
    <xf numFmtId="0" fontId="7" fillId="0" borderId="0"/>
    <xf numFmtId="0" fontId="8" fillId="0" borderId="0"/>
    <xf numFmtId="0" fontId="8" fillId="23" borderId="7" applyNumberFormat="0" applyFont="0" applyAlignment="0" applyProtection="0"/>
    <xf numFmtId="0" fontId="21" fillId="20" borderId="8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43" fontId="49" fillId="0" borderId="0" applyFont="0" applyFill="0" applyBorder="0" applyAlignment="0" applyProtection="0"/>
  </cellStyleXfs>
  <cellXfs count="167">
    <xf numFmtId="0" fontId="0" fillId="0" borderId="0" xfId="0"/>
    <xf numFmtId="3" fontId="28" fillId="24" borderId="10" xfId="44" applyNumberFormat="1" applyFont="1" applyFill="1" applyBorder="1" applyProtection="1">
      <protection locked="0"/>
    </xf>
    <xf numFmtId="0" fontId="26" fillId="0" borderId="10" xfId="44" applyFont="1" applyBorder="1" applyProtection="1"/>
    <xf numFmtId="1" fontId="27" fillId="0" borderId="10" xfId="44" applyNumberFormat="1" applyFont="1" applyBorder="1" applyProtection="1"/>
    <xf numFmtId="0" fontId="8" fillId="0" borderId="0" xfId="44" applyProtection="1"/>
    <xf numFmtId="0" fontId="27" fillId="26" borderId="10" xfId="44" applyFont="1" applyFill="1" applyBorder="1" applyProtection="1"/>
    <xf numFmtId="0" fontId="28" fillId="26" borderId="10" xfId="44" applyFont="1" applyFill="1" applyBorder="1" applyProtection="1"/>
    <xf numFmtId="0" fontId="27" fillId="0" borderId="10" xfId="44" applyFont="1" applyBorder="1" applyProtection="1"/>
    <xf numFmtId="3" fontId="28" fillId="0" borderId="10" xfId="44" applyNumberFormat="1" applyFont="1" applyFill="1" applyBorder="1" applyProtection="1"/>
    <xf numFmtId="0" fontId="28" fillId="0" borderId="10" xfId="44" applyFont="1" applyFill="1" applyBorder="1" applyProtection="1"/>
    <xf numFmtId="0" fontId="28" fillId="0" borderId="10" xfId="44" applyFont="1" applyBorder="1" applyProtection="1"/>
    <xf numFmtId="0" fontId="28" fillId="0" borderId="0" xfId="44" applyFont="1" applyProtection="1"/>
    <xf numFmtId="0" fontId="0" fillId="0" borderId="0" xfId="0" applyProtection="1"/>
    <xf numFmtId="0" fontId="4" fillId="0" borderId="0" xfId="0" applyFont="1" applyFill="1" applyBorder="1" applyProtection="1"/>
    <xf numFmtId="10" fontId="0" fillId="0" borderId="0" xfId="0" applyNumberFormat="1" applyProtection="1"/>
    <xf numFmtId="0" fontId="5" fillId="0" borderId="0" xfId="0" applyFont="1" applyProtection="1"/>
    <xf numFmtId="3" fontId="28" fillId="0" borderId="10" xfId="44" applyNumberFormat="1" applyFont="1" applyFill="1" applyBorder="1" applyProtection="1">
      <protection locked="0"/>
    </xf>
    <xf numFmtId="0" fontId="28" fillId="26" borderId="10" xfId="44" applyFont="1" applyFill="1" applyBorder="1" applyProtection="1">
      <protection locked="0"/>
    </xf>
    <xf numFmtId="0" fontId="8" fillId="0" borderId="0" xfId="44" applyProtection="1">
      <protection locked="0"/>
    </xf>
    <xf numFmtId="0" fontId="32" fillId="0" borderId="16" xfId="0" applyFont="1" applyBorder="1"/>
    <xf numFmtId="0" fontId="32" fillId="0" borderId="18" xfId="0" applyFont="1" applyBorder="1"/>
    <xf numFmtId="0" fontId="29" fillId="0" borderId="10" xfId="0" applyFont="1" applyBorder="1"/>
    <xf numFmtId="0" fontId="34" fillId="0" borderId="10" xfId="52" applyFont="1" applyBorder="1"/>
    <xf numFmtId="0" fontId="35" fillId="0" borderId="0" xfId="0" applyFont="1" applyProtection="1"/>
    <xf numFmtId="0" fontId="32" fillId="0" borderId="0" xfId="0" applyFont="1" applyProtection="1"/>
    <xf numFmtId="0" fontId="29" fillId="0" borderId="10" xfId="0" applyFont="1" applyBorder="1" applyProtection="1"/>
    <xf numFmtId="0" fontId="32" fillId="0" borderId="10" xfId="0" applyFont="1" applyBorder="1" applyProtection="1"/>
    <xf numFmtId="10" fontId="32" fillId="24" borderId="10" xfId="0" applyNumberFormat="1" applyFont="1" applyFill="1" applyBorder="1" applyProtection="1">
      <protection locked="0"/>
    </xf>
    <xf numFmtId="0" fontId="32" fillId="24" borderId="10" xfId="0" applyFont="1" applyFill="1" applyBorder="1" applyProtection="1">
      <protection locked="0"/>
    </xf>
    <xf numFmtId="3" fontId="32" fillId="0" borderId="10" xfId="0" applyNumberFormat="1" applyFont="1" applyBorder="1" applyProtection="1"/>
    <xf numFmtId="0" fontId="29" fillId="0" borderId="10" xfId="0" applyFont="1" applyFill="1" applyBorder="1" applyProtection="1"/>
    <xf numFmtId="3" fontId="29" fillId="0" borderId="10" xfId="0" applyNumberFormat="1" applyFont="1" applyBorder="1" applyProtection="1"/>
    <xf numFmtId="3" fontId="29" fillId="0" borderId="0" xfId="0" applyNumberFormat="1" applyFont="1" applyBorder="1" applyProtection="1"/>
    <xf numFmtId="10" fontId="29" fillId="0" borderId="0" xfId="0" applyNumberFormat="1" applyFont="1" applyBorder="1" applyProtection="1"/>
    <xf numFmtId="0" fontId="29" fillId="0" borderId="0" xfId="0" applyFont="1" applyProtection="1"/>
    <xf numFmtId="10" fontId="29" fillId="0" borderId="0" xfId="0" applyNumberFormat="1" applyFont="1" applyProtection="1"/>
    <xf numFmtId="10" fontId="32" fillId="0" borderId="0" xfId="0" applyNumberFormat="1" applyFont="1" applyProtection="1"/>
    <xf numFmtId="0" fontId="4" fillId="0" borderId="0" xfId="0" applyFont="1" applyBorder="1" applyProtection="1"/>
    <xf numFmtId="0" fontId="0" fillId="0" borderId="0" xfId="0" applyBorder="1" applyProtection="1"/>
    <xf numFmtId="10" fontId="0" fillId="0" borderId="0" xfId="0" applyNumberFormat="1" applyBorder="1" applyProtection="1"/>
    <xf numFmtId="0" fontId="32" fillId="0" borderId="11" xfId="0" applyFont="1" applyFill="1" applyBorder="1" applyProtection="1"/>
    <xf numFmtId="0" fontId="34" fillId="0" borderId="10" xfId="52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1" fontId="27" fillId="0" borderId="14" xfId="44" applyNumberFormat="1" applyFont="1" applyBorder="1" applyProtection="1"/>
    <xf numFmtId="0" fontId="28" fillId="26" borderId="14" xfId="44" applyFont="1" applyFill="1" applyBorder="1" applyProtection="1"/>
    <xf numFmtId="3" fontId="28" fillId="0" borderId="14" xfId="44" applyNumberFormat="1" applyFont="1" applyFill="1" applyBorder="1" applyProtection="1"/>
    <xf numFmtId="3" fontId="28" fillId="24" borderId="14" xfId="44" applyNumberFormat="1" applyFont="1" applyFill="1" applyBorder="1" applyProtection="1">
      <protection locked="0"/>
    </xf>
    <xf numFmtId="3" fontId="28" fillId="0" borderId="14" xfId="44" applyNumberFormat="1" applyFont="1" applyFill="1" applyBorder="1" applyProtection="1">
      <protection locked="0"/>
    </xf>
    <xf numFmtId="0" fontId="28" fillId="26" borderId="14" xfId="44" applyFont="1" applyFill="1" applyBorder="1" applyProtection="1">
      <protection locked="0"/>
    </xf>
    <xf numFmtId="0" fontId="32" fillId="0" borderId="0" xfId="0" applyFont="1" applyBorder="1"/>
    <xf numFmtId="0" fontId="1" fillId="0" borderId="10" xfId="0" applyFont="1" applyBorder="1" applyProtection="1"/>
    <xf numFmtId="0" fontId="1" fillId="0" borderId="10" xfId="0" applyFont="1" applyBorder="1"/>
    <xf numFmtId="0" fontId="34" fillId="0" borderId="0" xfId="52" applyFont="1" applyBorder="1"/>
    <xf numFmtId="0" fontId="34" fillId="0" borderId="11" xfId="52" applyFont="1" applyBorder="1"/>
    <xf numFmtId="0" fontId="1" fillId="0" borderId="0" xfId="0" applyFont="1"/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3" fillId="0" borderId="10" xfId="52" applyBorder="1" applyAlignment="1">
      <alignment horizontal="left"/>
    </xf>
    <xf numFmtId="0" fontId="32" fillId="0" borderId="20" xfId="0" applyFont="1" applyBorder="1"/>
    <xf numFmtId="10" fontId="5" fillId="0" borderId="0" xfId="0" applyNumberFormat="1" applyFont="1" applyBorder="1" applyProtection="1"/>
    <xf numFmtId="0" fontId="6" fillId="0" borderId="0" xfId="0" applyFont="1" applyBorder="1" applyProtection="1"/>
    <xf numFmtId="0" fontId="34" fillId="0" borderId="12" xfId="52" applyFont="1" applyBorder="1"/>
    <xf numFmtId="0" fontId="34" fillId="0" borderId="0" xfId="52" applyFont="1" applyProtection="1"/>
    <xf numFmtId="0" fontId="30" fillId="29" borderId="10" xfId="44" applyNumberFormat="1" applyFont="1" applyFill="1" applyBorder="1" applyAlignment="1" applyProtection="1">
      <alignment horizontal="left"/>
      <protection locked="0"/>
    </xf>
    <xf numFmtId="10" fontId="30" fillId="24" borderId="10" xfId="47" applyNumberFormat="1" applyFont="1" applyFill="1" applyBorder="1" applyAlignment="1" applyProtection="1">
      <alignment horizontal="left"/>
      <protection locked="0"/>
    </xf>
    <xf numFmtId="10" fontId="28" fillId="24" borderId="10" xfId="47" applyNumberFormat="1" applyFont="1" applyFill="1" applyBorder="1" applyProtection="1">
      <protection locked="0"/>
    </xf>
    <xf numFmtId="0" fontId="34" fillId="0" borderId="10" xfId="52" applyFont="1" applyBorder="1" applyProtection="1"/>
    <xf numFmtId="0" fontId="29" fillId="0" borderId="0" xfId="0" applyFont="1"/>
    <xf numFmtId="0" fontId="32" fillId="0" borderId="18" xfId="0" applyFont="1" applyBorder="1" applyProtection="1">
      <protection locked="0"/>
    </xf>
    <xf numFmtId="0" fontId="32" fillId="0" borderId="19" xfId="0" applyFont="1" applyBorder="1" applyProtection="1">
      <protection locked="0"/>
    </xf>
    <xf numFmtId="0" fontId="0" fillId="0" borderId="0" xfId="0" applyProtection="1">
      <protection locked="0"/>
    </xf>
    <xf numFmtId="0" fontId="32" fillId="0" borderId="16" xfId="0" applyFont="1" applyBorder="1" applyProtection="1">
      <protection locked="0"/>
    </xf>
    <xf numFmtId="0" fontId="32" fillId="0" borderId="20" xfId="0" applyFont="1" applyBorder="1" applyProtection="1">
      <protection locked="0"/>
    </xf>
    <xf numFmtId="0" fontId="31" fillId="0" borderId="0" xfId="44" applyFont="1" applyProtection="1"/>
    <xf numFmtId="0" fontId="36" fillId="0" borderId="10" xfId="44" applyFont="1" applyBorder="1" applyProtection="1"/>
    <xf numFmtId="1" fontId="30" fillId="0" borderId="10" xfId="44" applyNumberFormat="1" applyFont="1" applyBorder="1" applyProtection="1"/>
    <xf numFmtId="0" fontId="30" fillId="26" borderId="10" xfId="44" applyFont="1" applyFill="1" applyBorder="1" applyProtection="1"/>
    <xf numFmtId="0" fontId="31" fillId="26" borderId="10" xfId="44" applyFont="1" applyFill="1" applyBorder="1" applyProtection="1"/>
    <xf numFmtId="3" fontId="31" fillId="0" borderId="10" xfId="44" applyNumberFormat="1" applyFont="1" applyBorder="1" applyProtection="1"/>
    <xf numFmtId="0" fontId="31" fillId="0" borderId="10" xfId="44" applyFont="1" applyBorder="1" applyProtection="1"/>
    <xf numFmtId="10" fontId="31" fillId="0" borderId="10" xfId="47" applyNumberFormat="1" applyFont="1" applyFill="1" applyBorder="1" applyProtection="1"/>
    <xf numFmtId="0" fontId="30" fillId="0" borderId="10" xfId="44" applyFont="1" applyBorder="1" applyProtection="1"/>
    <xf numFmtId="3" fontId="31" fillId="0" borderId="10" xfId="44" applyNumberFormat="1" applyFont="1" applyFill="1" applyBorder="1" applyProtection="1"/>
    <xf numFmtId="0" fontId="31" fillId="0" borderId="10" xfId="44" applyFont="1" applyFill="1" applyBorder="1" applyProtection="1"/>
    <xf numFmtId="3" fontId="30" fillId="25" borderId="10" xfId="44" applyNumberFormat="1" applyFont="1" applyFill="1" applyBorder="1" applyProtection="1"/>
    <xf numFmtId="0" fontId="30" fillId="0" borderId="10" xfId="44" applyFont="1" applyFill="1" applyBorder="1" applyProtection="1"/>
    <xf numFmtId="3" fontId="31" fillId="0" borderId="0" xfId="44" applyNumberFormat="1" applyFont="1" applyProtection="1"/>
    <xf numFmtId="10" fontId="31" fillId="0" borderId="10" xfId="44" applyNumberFormat="1" applyFont="1" applyBorder="1" applyProtection="1"/>
    <xf numFmtId="0" fontId="30" fillId="0" borderId="0" xfId="44" applyFont="1" applyProtection="1"/>
    <xf numFmtId="3" fontId="31" fillId="27" borderId="10" xfId="44" applyNumberFormat="1" applyFont="1" applyFill="1" applyBorder="1" applyProtection="1"/>
    <xf numFmtId="3" fontId="31" fillId="28" borderId="10" xfId="44" applyNumberFormat="1" applyFont="1" applyFill="1" applyBorder="1" applyProtection="1"/>
    <xf numFmtId="168" fontId="31" fillId="28" borderId="10" xfId="44" applyNumberFormat="1" applyFont="1" applyFill="1" applyBorder="1" applyProtection="1"/>
    <xf numFmtId="165" fontId="31" fillId="27" borderId="10" xfId="44" applyNumberFormat="1" applyFont="1" applyFill="1" applyBorder="1" applyProtection="1"/>
    <xf numFmtId="0" fontId="37" fillId="0" borderId="10" xfId="0" applyFont="1" applyBorder="1" applyProtection="1"/>
    <xf numFmtId="3" fontId="38" fillId="0" borderId="10" xfId="0" applyNumberFormat="1" applyFont="1" applyFill="1" applyBorder="1" applyProtection="1"/>
    <xf numFmtId="3" fontId="38" fillId="0" borderId="10" xfId="0" applyNumberFormat="1" applyFont="1" applyBorder="1" applyProtection="1"/>
    <xf numFmtId="10" fontId="38" fillId="0" borderId="10" xfId="0" applyNumberFormat="1" applyFont="1" applyBorder="1" applyProtection="1"/>
    <xf numFmtId="0" fontId="38" fillId="0" borderId="10" xfId="0" applyFont="1" applyBorder="1" applyProtection="1"/>
    <xf numFmtId="0" fontId="39" fillId="0" borderId="10" xfId="0" applyFont="1" applyBorder="1" applyProtection="1"/>
    <xf numFmtId="1" fontId="39" fillId="0" borderId="10" xfId="0" applyNumberFormat="1" applyFont="1" applyFill="1" applyBorder="1" applyProtection="1"/>
    <xf numFmtId="3" fontId="40" fillId="0" borderId="10" xfId="0" applyNumberFormat="1" applyFont="1" applyFill="1" applyBorder="1" applyProtection="1"/>
    <xf numFmtId="3" fontId="40" fillId="0" borderId="10" xfId="0" applyNumberFormat="1" applyFont="1" applyBorder="1" applyProtection="1"/>
    <xf numFmtId="10" fontId="40" fillId="0" borderId="10" xfId="0" applyNumberFormat="1" applyFont="1" applyBorder="1" applyProtection="1"/>
    <xf numFmtId="0" fontId="40" fillId="0" borderId="10" xfId="0" applyFont="1" applyBorder="1" applyProtection="1"/>
    <xf numFmtId="0" fontId="41" fillId="0" borderId="10" xfId="0" applyFont="1" applyBorder="1" applyProtection="1"/>
    <xf numFmtId="1" fontId="41" fillId="0" borderId="10" xfId="0" applyNumberFormat="1" applyFont="1" applyFill="1" applyBorder="1" applyProtection="1"/>
    <xf numFmtId="0" fontId="41" fillId="0" borderId="10" xfId="0" applyFont="1" applyFill="1" applyBorder="1" applyProtection="1"/>
    <xf numFmtId="3" fontId="42" fillId="0" borderId="10" xfId="0" applyNumberFormat="1" applyFont="1" applyFill="1" applyBorder="1" applyProtection="1"/>
    <xf numFmtId="3" fontId="42" fillId="0" borderId="10" xfId="0" applyNumberFormat="1" applyFont="1" applyBorder="1" applyProtection="1"/>
    <xf numFmtId="10" fontId="42" fillId="0" borderId="10" xfId="0" applyNumberFormat="1" applyFont="1" applyFill="1" applyBorder="1" applyProtection="1"/>
    <xf numFmtId="10" fontId="42" fillId="0" borderId="10" xfId="0" applyNumberFormat="1" applyFont="1" applyBorder="1" applyProtection="1"/>
    <xf numFmtId="2" fontId="42" fillId="0" borderId="10" xfId="0" applyNumberFormat="1" applyFont="1" applyBorder="1" applyProtection="1"/>
    <xf numFmtId="0" fontId="42" fillId="0" borderId="10" xfId="0" applyFont="1" applyBorder="1" applyProtection="1"/>
    <xf numFmtId="0" fontId="42" fillId="0" borderId="0" xfId="0" applyFont="1" applyProtection="1"/>
    <xf numFmtId="0" fontId="41" fillId="0" borderId="0" xfId="0" applyFont="1" applyFill="1" applyBorder="1" applyProtection="1"/>
    <xf numFmtId="0" fontId="41" fillId="0" borderId="10" xfId="0" applyFont="1" applyBorder="1" applyAlignment="1" applyProtection="1">
      <alignment horizontal="right"/>
    </xf>
    <xf numFmtId="164" fontId="42" fillId="0" borderId="10" xfId="0" applyNumberFormat="1" applyFont="1" applyBorder="1" applyProtection="1"/>
    <xf numFmtId="0" fontId="41" fillId="0" borderId="10" xfId="0" applyFont="1" applyFill="1" applyBorder="1" applyAlignment="1" applyProtection="1">
      <alignment horizontal="right"/>
    </xf>
    <xf numFmtId="0" fontId="41" fillId="0" borderId="0" xfId="0" applyFont="1" applyProtection="1"/>
    <xf numFmtId="0" fontId="41" fillId="0" borderId="10" xfId="0" applyFont="1" applyBorder="1" applyAlignment="1">
      <alignment horizontal="right"/>
    </xf>
    <xf numFmtId="0" fontId="41" fillId="0" borderId="0" xfId="0" applyFont="1" applyFill="1" applyBorder="1" applyAlignment="1" applyProtection="1">
      <alignment horizontal="right"/>
    </xf>
    <xf numFmtId="3" fontId="41" fillId="0" borderId="10" xfId="0" applyNumberFormat="1" applyFont="1" applyBorder="1" applyProtection="1"/>
    <xf numFmtId="3" fontId="42" fillId="0" borderId="0" xfId="0" applyNumberFormat="1" applyFont="1" applyProtection="1"/>
    <xf numFmtId="1" fontId="39" fillId="0" borderId="10" xfId="0" applyNumberFormat="1" applyFont="1" applyBorder="1" applyProtection="1"/>
    <xf numFmtId="0" fontId="43" fillId="0" borderId="10" xfId="0" applyFont="1" applyBorder="1" applyProtection="1"/>
    <xf numFmtId="3" fontId="44" fillId="0" borderId="10" xfId="0" applyNumberFormat="1" applyFont="1" applyFill="1" applyBorder="1" applyProtection="1"/>
    <xf numFmtId="3" fontId="44" fillId="0" borderId="10" xfId="0" applyNumberFormat="1" applyFont="1" applyBorder="1" applyProtection="1"/>
    <xf numFmtId="0" fontId="44" fillId="0" borderId="10" xfId="0" applyFont="1" applyBorder="1" applyProtection="1"/>
    <xf numFmtId="10" fontId="44" fillId="0" borderId="10" xfId="0" applyNumberFormat="1" applyFont="1" applyBorder="1" applyProtection="1"/>
    <xf numFmtId="1" fontId="43" fillId="0" borderId="10" xfId="0" applyNumberFormat="1" applyFont="1" applyBorder="1" applyProtection="1"/>
    <xf numFmtId="0" fontId="45" fillId="0" borderId="10" xfId="0" applyFont="1" applyBorder="1" applyProtection="1"/>
    <xf numFmtId="3" fontId="46" fillId="0" borderId="10" xfId="0" applyNumberFormat="1" applyFont="1" applyFill="1" applyBorder="1" applyProtection="1"/>
    <xf numFmtId="3" fontId="46" fillId="0" borderId="10" xfId="0" applyNumberFormat="1" applyFont="1" applyBorder="1" applyProtection="1"/>
    <xf numFmtId="0" fontId="46" fillId="0" borderId="10" xfId="0" applyFont="1" applyBorder="1" applyProtection="1"/>
    <xf numFmtId="10" fontId="46" fillId="0" borderId="10" xfId="0" applyNumberFormat="1" applyFont="1" applyBorder="1" applyProtection="1"/>
    <xf numFmtId="1" fontId="45" fillId="0" borderId="10" xfId="0" applyNumberFormat="1" applyFont="1" applyBorder="1" applyProtection="1"/>
    <xf numFmtId="9" fontId="38" fillId="24" borderId="10" xfId="0" applyNumberFormat="1" applyFont="1" applyFill="1" applyBorder="1" applyProtection="1">
      <protection locked="0"/>
    </xf>
    <xf numFmtId="1" fontId="37" fillId="0" borderId="10" xfId="0" applyNumberFormat="1" applyFont="1" applyBorder="1" applyProtection="1"/>
    <xf numFmtId="0" fontId="47" fillId="0" borderId="10" xfId="0" applyFont="1" applyBorder="1" applyProtection="1"/>
    <xf numFmtId="3" fontId="48" fillId="0" borderId="10" xfId="0" applyNumberFormat="1" applyFont="1" applyFill="1" applyBorder="1" applyProtection="1"/>
    <xf numFmtId="3" fontId="48" fillId="24" borderId="10" xfId="0" applyNumberFormat="1" applyFont="1" applyFill="1" applyBorder="1" applyProtection="1">
      <protection locked="0"/>
    </xf>
    <xf numFmtId="1" fontId="47" fillId="0" borderId="10" xfId="0" applyNumberFormat="1" applyFont="1" applyBorder="1" applyProtection="1"/>
    <xf numFmtId="0" fontId="1" fillId="0" borderId="10" xfId="0" applyFont="1" applyBorder="1" applyAlignment="1">
      <alignment vertical="center"/>
    </xf>
    <xf numFmtId="0" fontId="1" fillId="0" borderId="0" xfId="54" applyFont="1" applyBorder="1"/>
    <xf numFmtId="0" fontId="29" fillId="0" borderId="0" xfId="54" applyFont="1"/>
    <xf numFmtId="0" fontId="1" fillId="0" borderId="16" xfId="54" applyFont="1" applyBorder="1"/>
    <xf numFmtId="0" fontId="1" fillId="0" borderId="17" xfId="54" applyFont="1" applyBorder="1"/>
    <xf numFmtId="0" fontId="1" fillId="0" borderId="21" xfId="54" applyFont="1" applyBorder="1"/>
    <xf numFmtId="0" fontId="1" fillId="0" borderId="18" xfId="54" applyFont="1" applyBorder="1"/>
    <xf numFmtId="0" fontId="33" fillId="0" borderId="12" xfId="52" applyBorder="1"/>
    <xf numFmtId="169" fontId="42" fillId="0" borderId="10" xfId="0" applyNumberFormat="1" applyFont="1" applyBorder="1" applyProtection="1"/>
    <xf numFmtId="10" fontId="1" fillId="0" borderId="0" xfId="0" applyNumberFormat="1" applyFont="1" applyProtection="1"/>
    <xf numFmtId="170" fontId="32" fillId="24" borderId="10" xfId="0" applyNumberFormat="1" applyFont="1" applyFill="1" applyBorder="1" applyProtection="1">
      <protection locked="0"/>
    </xf>
    <xf numFmtId="0" fontId="29" fillId="0" borderId="12" xfId="0" applyFont="1" applyBorder="1" applyAlignment="1"/>
    <xf numFmtId="0" fontId="1" fillId="0" borderId="13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29" fillId="0" borderId="10" xfId="0" applyFont="1" applyBorder="1" applyAlignment="1"/>
    <xf numFmtId="0" fontId="0" fillId="0" borderId="10" xfId="0" applyBorder="1" applyAlignment="1"/>
    <xf numFmtId="0" fontId="29" fillId="0" borderId="12" xfId="54" applyFont="1" applyBorder="1" applyAlignment="1"/>
    <xf numFmtId="0" fontId="29" fillId="0" borderId="13" xfId="54" applyFont="1" applyBorder="1" applyAlignment="1"/>
    <xf numFmtId="0" fontId="1" fillId="0" borderId="15" xfId="54" applyFont="1" applyBorder="1" applyAlignment="1"/>
    <xf numFmtId="171" fontId="30" fillId="24" borderId="10" xfId="47" applyNumberFormat="1" applyFont="1" applyFill="1" applyBorder="1" applyAlignment="1" applyProtection="1">
      <alignment horizontal="left"/>
      <protection locked="0"/>
    </xf>
    <xf numFmtId="179" fontId="30" fillId="24" borderId="10" xfId="47" applyNumberFormat="1" applyFont="1" applyFill="1" applyBorder="1" applyAlignment="1" applyProtection="1">
      <alignment horizontal="left"/>
      <protection locked="0"/>
    </xf>
    <xf numFmtId="167" fontId="31" fillId="0" borderId="10" xfId="47" applyNumberFormat="1" applyFont="1" applyBorder="1" applyProtection="1"/>
    <xf numFmtId="10" fontId="31" fillId="0" borderId="10" xfId="47" applyNumberFormat="1" applyFont="1" applyBorder="1" applyProtection="1"/>
    <xf numFmtId="0" fontId="29" fillId="0" borderId="10" xfId="0" applyFont="1" applyBorder="1" applyAlignment="1">
      <alignment wrapText="1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8"/>
    <cellStyle name="Comma 2" xfId="29"/>
    <cellStyle name="Comma 3" xfId="30"/>
    <cellStyle name="Comma 4" xfId="31"/>
    <cellStyle name="Comma 5" xfId="32"/>
    <cellStyle name="Comma 6" xfId="55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52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3" xfId="54"/>
    <cellStyle name="Normal 4" xfId="43"/>
    <cellStyle name="Normal_EFU-FSP Data YOBE" xfId="44"/>
    <cellStyle name="Note" xfId="45" builtinId="10" customBuiltin="1"/>
    <cellStyle name="Output" xfId="46" builtinId="21" customBuiltin="1"/>
    <cellStyle name="Percent" xfId="47" builtinId="5"/>
    <cellStyle name="Percent 2" xfId="53"/>
    <cellStyle name="Percent 6" xfId="48"/>
    <cellStyle name="Title" xfId="49" builtinId="15" customBuiltin="1"/>
    <cellStyle name="Total" xfId="50" builtinId="25" customBuiltin="1"/>
    <cellStyle name="Warning Text" xfId="51" builtinId="11" customBuiltin="1"/>
  </cellStyles>
  <dxfs count="6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0FFFF"/>
      <color rgb="FFFF66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5" Type="http://schemas.openxmlformats.org/officeDocument/2006/relationships/chartsheet" Target="chartsheets/sheet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'O.2 Data Consolidtation'!$A$27</c:f>
          <c:strCache>
            <c:ptCount val="1"/>
            <c:pt idx="0">
              <c:v>Recurrent Revenue Forecast 0 - 3</c:v>
            </c:pt>
          </c:strCache>
        </c:strRef>
      </c:tx>
      <c:layout>
        <c:manualLayout>
          <c:xMode val="edge"/>
          <c:yMode val="edge"/>
          <c:x val="0.37312660640054129"/>
          <c:y val="1.4153006256138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1"/>
          <c:tx>
            <c:strRef>
              <c:f>'A.1 Macro-Fiscal Framework'!$A$14</c:f>
              <c:strCache>
                <c:ptCount val="1"/>
                <c:pt idx="0">
                  <c:v>Excess Crude / Other FA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'A.1 Macro-Fiscal Framework'!$B$3:$E$3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'A.1 Macro-Fiscal Framework'!$B$14:$E$14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strRef>
              <c:f>'A.1 Macro-Fiscal Framework'!$A$13</c:f>
              <c:strCache>
                <c:ptCount val="1"/>
                <c:pt idx="0">
                  <c:v>IGR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'A.1 Macro-Fiscal Framework'!$B$3:$E$3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'A.1 Macro-Fiscal Framework'!$B$13:$E$13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3"/>
          <c:tx>
            <c:strRef>
              <c:f>'A.1 Macro-Fiscal Framework'!$A$12</c:f>
              <c:strCache>
                <c:ptCount val="1"/>
                <c:pt idx="0">
                  <c:v>VAT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'A.1 Macro-Fiscal Framework'!$B$3:$E$3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'A.1 Macro-Fiscal Framework'!$B$12:$E$12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4"/>
          <c:tx>
            <c:strRef>
              <c:f>'A.1 Macro-Fiscal Framework'!$A$11</c:f>
              <c:strCache>
                <c:ptCount val="1"/>
                <c:pt idx="0">
                  <c:v>Statutory Allocation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'A.1 Macro-Fiscal Framework'!$B$3:$E$3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'A.1 Macro-Fiscal Framework'!$B$11:$E$11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452708144"/>
        <c:axId val="453420648"/>
      </c:barChart>
      <c:barChart>
        <c:barDir val="col"/>
        <c:grouping val="stacked"/>
        <c:varyColors val="0"/>
        <c:ser>
          <c:idx val="0"/>
          <c:order val="0"/>
          <c:tx>
            <c:strRef>
              <c:f>'A.1 Macro-Fiscal Framework'!$A$15</c:f>
              <c:strCache>
                <c:ptCount val="1"/>
                <c:pt idx="0">
                  <c:v>Total Recurrent Revenue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'A.1 Macro-Fiscal Framework'!$B$3:$E$3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'A.1 Macro-Fiscal Framework'!$B$15:$E$15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87"/>
        <c:axId val="134177400"/>
        <c:axId val="134177016"/>
      </c:barChart>
      <c:catAx>
        <c:axId val="45270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420648"/>
        <c:crosses val="autoZero"/>
        <c:auto val="1"/>
        <c:lblAlgn val="ctr"/>
        <c:lblOffset val="100"/>
        <c:noMultiLvlLbl val="0"/>
      </c:catAx>
      <c:valAx>
        <c:axId val="45342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Naira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708144"/>
        <c:crosses val="autoZero"/>
        <c:crossBetween val="between"/>
      </c:valAx>
      <c:valAx>
        <c:axId val="13417701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77400"/>
        <c:crosses val="max"/>
        <c:crossBetween val="between"/>
      </c:valAx>
      <c:catAx>
        <c:axId val="134177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17701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'O.2 Data Consolidtation'!$A$32</c:f>
          <c:strCache>
            <c:ptCount val="1"/>
            <c:pt idx="0">
              <c:v>Total Recurrent Revenue Budget vs Actual: -6 - 0</c:v>
            </c:pt>
          </c:strCache>
        </c:strRef>
      </c:tx>
      <c:layout>
        <c:manualLayout>
          <c:xMode val="edge"/>
          <c:yMode val="edge"/>
          <c:x val="0.32574974146845914"/>
          <c:y val="2.2598870056497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>
            <a:defRPr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37849017580145"/>
          <c:y val="8.2485875706214684E-2"/>
          <c:w val="0.84143398827990346"/>
          <c:h val="0.70282485875706213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'O.2 Data Consolidtation'!$B$2:$H$2</c:f>
              <c:numCache>
                <c:formatCode>0</c:formatCode>
                <c:ptCount val="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</c:numCache>
            </c:numRef>
          </c:cat>
          <c:val>
            <c:numRef>
              <c:f>'O.2 Data Consolidtation'!$B$14:$H$14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'O.2 Data Consolidtation'!$B$2:$H$2</c:f>
              <c:numCache>
                <c:formatCode>0</c:formatCode>
                <c:ptCount val="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</c:numCache>
            </c:numRef>
          </c:cat>
          <c:val>
            <c:numRef>
              <c:f>'O.2 Data Consolidtation'!$B$20:$G$20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888512"/>
        <c:axId val="454888904"/>
      </c:barChart>
      <c:barChart>
        <c:barDir val="col"/>
        <c:grouping val="clustered"/>
        <c:varyColors val="0"/>
        <c:ser>
          <c:idx val="2"/>
          <c:order val="2"/>
          <c:tx>
            <c:v>Performance</c:v>
          </c:tx>
          <c:spPr>
            <a:noFill/>
            <a:ln>
              <a:noFill/>
            </a:ln>
          </c:spPr>
          <c:invertIfNegative val="0"/>
          <c:cat>
            <c:numLit>
              <c:formatCode>General</c:formatCode>
              <c:ptCount val="7"/>
              <c:pt idx="0">
                <c:v>-6</c:v>
              </c:pt>
              <c:pt idx="1">
                <c:v>-5</c:v>
              </c:pt>
              <c:pt idx="2">
                <c:v>-4</c:v>
              </c:pt>
              <c:pt idx="3">
                <c:v>-3</c:v>
              </c:pt>
              <c:pt idx="4">
                <c:v>-2</c:v>
              </c:pt>
              <c:pt idx="5">
                <c:v>-1</c:v>
              </c:pt>
              <c:pt idx="6">
                <c:v>0</c:v>
              </c:pt>
            </c:numLit>
          </c:cat>
          <c:val>
            <c:numRef>
              <c:f>'O.2 Data Consolidtation'!$B$39:$H$39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Growth</c:v>
          </c:tx>
          <c:spPr>
            <a:noFill/>
            <a:ln>
              <a:noFill/>
            </a:ln>
          </c:spPr>
          <c:invertIfNegative val="0"/>
          <c:cat>
            <c:numLit>
              <c:formatCode>General</c:formatCode>
              <c:ptCount val="7"/>
              <c:pt idx="0">
                <c:v>-6</c:v>
              </c:pt>
              <c:pt idx="1">
                <c:v>-5</c:v>
              </c:pt>
              <c:pt idx="2">
                <c:v>-4</c:v>
              </c:pt>
              <c:pt idx="3">
                <c:v>-3</c:v>
              </c:pt>
              <c:pt idx="4">
                <c:v>-2</c:v>
              </c:pt>
              <c:pt idx="5">
                <c:v>-1</c:v>
              </c:pt>
              <c:pt idx="6">
                <c:v>0</c:v>
              </c:pt>
            </c:numLit>
          </c:cat>
          <c:val>
            <c:numRef>
              <c:f>'O.2 Data Consolidtation'!$B$46:$H$46</c:f>
              <c:numCache>
                <c:formatCode>0.00%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224952"/>
        <c:axId val="454224560"/>
      </c:barChart>
      <c:catAx>
        <c:axId val="45488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</a:t>
                </a:r>
              </a:p>
            </c:rich>
          </c:tx>
          <c:layout>
            <c:manualLayout>
              <c:xMode val="edge"/>
              <c:yMode val="edge"/>
              <c:x val="0.5094794898310927"/>
              <c:y val="0.96384180790960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54888904"/>
        <c:crosses val="autoZero"/>
        <c:auto val="1"/>
        <c:lblAlgn val="ctr"/>
        <c:lblOffset val="100"/>
        <c:tickMarkSkip val="1"/>
        <c:noMultiLvlLbl val="0"/>
      </c:catAx>
      <c:valAx>
        <c:axId val="454888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Value (NGN Million)</a:t>
                </a:r>
              </a:p>
            </c:rich>
          </c:tx>
          <c:layout>
            <c:manualLayout>
              <c:xMode val="edge"/>
              <c:yMode val="edge"/>
              <c:x val="3.6809431442674068E-2"/>
              <c:y val="0.307344672508385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4888512"/>
        <c:crosses val="autoZero"/>
        <c:crossBetween val="between"/>
        <c:dispUnits>
          <c:builtInUnit val="millions"/>
        </c:dispUnits>
      </c:valAx>
      <c:valAx>
        <c:axId val="45422456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200">
                <a:solidFill>
                  <a:schemeClr val="bg1"/>
                </a:solidFill>
              </a:defRPr>
            </a:pPr>
            <a:endParaRPr lang="en-US"/>
          </a:p>
        </c:txPr>
        <c:crossAx val="454224952"/>
        <c:crosses val="max"/>
        <c:crossBetween val="between"/>
      </c:valAx>
      <c:catAx>
        <c:axId val="454224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422456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GB" b="1"/>
              <a:t>Statutory Allocation Forecast Options</a:t>
            </a:r>
          </a:p>
        </c:rich>
      </c:tx>
      <c:layout>
        <c:manualLayout>
          <c:xMode val="edge"/>
          <c:yMode val="edge"/>
          <c:x val="0.35183129855715872"/>
          <c:y val="1.9575781840829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10765815760268"/>
          <c:y val="8.2391985419371747E-2"/>
          <c:w val="0.78579356270810208"/>
          <c:h val="0.65496531541726721"/>
        </c:manualLayout>
      </c:layout>
      <c:lineChart>
        <c:grouping val="standard"/>
        <c:varyColors val="0"/>
        <c:ser>
          <c:idx val="0"/>
          <c:order val="0"/>
          <c:tx>
            <c:strRef>
              <c:f>'B.1 Recurrent Revenue Forecasts'!$E$34</c:f>
              <c:strCache>
                <c:ptCount val="1"/>
                <c:pt idx="0">
                  <c:v>MA 3-Year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'B.1 Recurrent Revenue Forecasts'!$F$34:$O$34</c:f>
              <c:numCache>
                <c:formatCode>General</c:formatCode>
                <c:ptCount val="10"/>
                <c:pt idx="0" formatCode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'B.1 Recurrent Revenue Forecasts'!$F$35:$O$35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'B.1 Recurrent Revenue Forecasts'!$E$39</c:f>
              <c:strCache>
                <c:ptCount val="1"/>
                <c:pt idx="0">
                  <c:v>MA 5-Year XO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'B.1 Recurrent Revenue Forecasts'!$F$34:$O$34</c:f>
              <c:numCache>
                <c:formatCode>General</c:formatCode>
                <c:ptCount val="10"/>
                <c:pt idx="0" formatCode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'B.1 Recurrent Revenue Forecasts'!$F$40:$O$40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'B.1 Recurrent Revenue Forecasts'!$E$44</c:f>
              <c:strCache>
                <c:ptCount val="1"/>
                <c:pt idx="0">
                  <c:v>MA 4-Year Weighted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'B.1 Recurrent Revenue Forecasts'!$F$34:$O$34</c:f>
              <c:numCache>
                <c:formatCode>General</c:formatCode>
                <c:ptCount val="10"/>
                <c:pt idx="0" formatCode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'B.1 Recurrent Revenue Forecasts'!$F$45:$O$45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'B.1 Recurrent Revenue Forecasts'!$E$49</c:f>
              <c:strCache>
                <c:ptCount val="1"/>
                <c:pt idx="0">
                  <c:v>Own % Increase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'B.1 Recurrent Revenue Forecasts'!$F$34:$O$34</c:f>
              <c:numCache>
                <c:formatCode>General</c:formatCode>
                <c:ptCount val="10"/>
                <c:pt idx="0" formatCode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'B.1 Recurrent Revenue Forecasts'!$F$50:$O$50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v>Elasticity Based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'B.1 Recurrent Revenue Forecasts'!$F$32:$O$32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v>Own Values</c:v>
          </c:tx>
          <c:val>
            <c:numRef>
              <c:f>'B.1 Recurrent Revenue Forecasts'!$F$55:$O$55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00736"/>
        <c:axId val="189303872"/>
      </c:lineChart>
      <c:catAx>
        <c:axId val="18930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793562708102109"/>
              <c:y val="0.946166466479825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9303872"/>
        <c:crosses val="autoZero"/>
        <c:auto val="1"/>
        <c:lblAlgn val="ctr"/>
        <c:lblOffset val="100"/>
        <c:tickMarkSkip val="1"/>
        <c:noMultiLvlLbl val="0"/>
      </c:catAx>
      <c:valAx>
        <c:axId val="18930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Naira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01305040259798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9300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solidFill>
        <a:srgbClr val="000000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GB" b="1"/>
              <a:t>VAT Forecast Options</a:t>
            </a:r>
          </a:p>
        </c:rich>
      </c:tx>
      <c:layout>
        <c:manualLayout>
          <c:xMode val="edge"/>
          <c:yMode val="edge"/>
          <c:x val="0.41054808686659772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65460186142709"/>
          <c:y val="0.12542372881355932"/>
          <c:w val="0.78800413650465362"/>
          <c:h val="0.5898305084745763"/>
        </c:manualLayout>
      </c:layout>
      <c:lineChart>
        <c:grouping val="standard"/>
        <c:varyColors val="0"/>
        <c:ser>
          <c:idx val="0"/>
          <c:order val="0"/>
          <c:tx>
            <c:strRef>
              <c:f>'B.1 Recurrent Revenue Forecasts'!$E$67</c:f>
              <c:strCache>
                <c:ptCount val="1"/>
                <c:pt idx="0">
                  <c:v>MA 3-Year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'B.1 Recurrent Revenue Forecasts'!$F$67:$O$67</c:f>
              <c:numCache>
                <c:formatCode>General</c:formatCode>
                <c:ptCount val="10"/>
                <c:pt idx="0" formatCode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'B.1 Recurrent Revenue Forecasts'!$F$68:$O$68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'B.1 Recurrent Revenue Forecasts'!$E$73</c:f>
              <c:strCache>
                <c:ptCount val="1"/>
                <c:pt idx="0">
                  <c:v>MA 5-Year XO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'B.1 Recurrent Revenue Forecasts'!$F$67:$O$67</c:f>
              <c:numCache>
                <c:formatCode>General</c:formatCode>
                <c:ptCount val="10"/>
                <c:pt idx="0" formatCode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'B.1 Recurrent Revenue Forecasts'!$F$74:$O$74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'B.1 Recurrent Revenue Forecasts'!$E$79</c:f>
              <c:strCache>
                <c:ptCount val="1"/>
                <c:pt idx="0">
                  <c:v>MA 4-Year Weighted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'B.1 Recurrent Revenue Forecasts'!$F$67:$O$67</c:f>
              <c:numCache>
                <c:formatCode>General</c:formatCode>
                <c:ptCount val="10"/>
                <c:pt idx="0" formatCode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'B.1 Recurrent Revenue Forecasts'!$F$80:$O$80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'B.1 Recurrent Revenue Forecasts'!$E$85</c:f>
              <c:strCache>
                <c:ptCount val="1"/>
                <c:pt idx="0">
                  <c:v>Own % Increase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'B.1 Recurrent Revenue Forecasts'!$F$67:$O$67</c:f>
              <c:numCache>
                <c:formatCode>General</c:formatCode>
                <c:ptCount val="10"/>
                <c:pt idx="0" formatCode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'B.1 Recurrent Revenue Forecasts'!$F$86:$O$86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v>Elasticity Based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'B.1 Recurrent Revenue Forecasts'!$F$67:$O$67</c:f>
              <c:numCache>
                <c:formatCode>General</c:formatCode>
                <c:ptCount val="10"/>
                <c:pt idx="0" formatCode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'B.1 Recurrent Revenue Forecasts'!$F$58:$O$58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'B.1 Recurrent Revenue Forecasts'!$E$91</c:f>
              <c:strCache>
                <c:ptCount val="1"/>
                <c:pt idx="0">
                  <c:v>Own Values</c:v>
                </c:pt>
              </c:strCache>
            </c:strRef>
          </c:tx>
          <c:val>
            <c:numRef>
              <c:f>'B.1 Recurrent Revenue Forecasts'!$F$92:$O$92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205424"/>
        <c:axId val="454205816"/>
      </c:lineChart>
      <c:catAx>
        <c:axId val="45420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</a:t>
                </a:r>
              </a:p>
            </c:rich>
          </c:tx>
          <c:layout>
            <c:manualLayout>
              <c:xMode val="edge"/>
              <c:yMode val="edge"/>
              <c:x val="0.57911065149948293"/>
              <c:y val="0.942372881355932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4205816"/>
        <c:crosses val="autoZero"/>
        <c:auto val="1"/>
        <c:lblAlgn val="ctr"/>
        <c:lblOffset val="100"/>
        <c:tickMarkSkip val="1"/>
        <c:noMultiLvlLbl val="0"/>
      </c:catAx>
      <c:valAx>
        <c:axId val="454205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Naira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388135593220338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4205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solidFill>
        <a:srgbClr val="000000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GB" b="1"/>
              <a:t>IGR Forecast Options</a:t>
            </a:r>
          </a:p>
        </c:rich>
      </c:tx>
      <c:layout>
        <c:manualLayout>
          <c:xMode val="edge"/>
          <c:yMode val="edge"/>
          <c:x val="0.41287458379578246"/>
          <c:y val="1.9575781840829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10765815760268"/>
          <c:y val="0.12071778140293637"/>
          <c:w val="0.78579356270810208"/>
          <c:h val="0.61663947797716145"/>
        </c:manualLayout>
      </c:layout>
      <c:lineChart>
        <c:grouping val="standard"/>
        <c:varyColors val="0"/>
        <c:ser>
          <c:idx val="0"/>
          <c:order val="0"/>
          <c:tx>
            <c:strRef>
              <c:f>'B.1 Recurrent Revenue Forecasts'!$E$104</c:f>
              <c:strCache>
                <c:ptCount val="1"/>
                <c:pt idx="0">
                  <c:v>MA 3-Year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'B.1 Recurrent Revenue Forecasts'!$F$94:$O$94</c:f>
              <c:numCache>
                <c:formatCode>General</c:formatCode>
                <c:ptCount val="10"/>
                <c:pt idx="0" formatCode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'B.1 Recurrent Revenue Forecasts'!$F$105:$O$105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'B.1 Recurrent Revenue Forecasts'!$E$110</c:f>
              <c:strCache>
                <c:ptCount val="1"/>
                <c:pt idx="0">
                  <c:v>MA 5-Year XO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'B.1 Recurrent Revenue Forecasts'!$F$94:$O$94</c:f>
              <c:numCache>
                <c:formatCode>General</c:formatCode>
                <c:ptCount val="10"/>
                <c:pt idx="0" formatCode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'B.1 Recurrent Revenue Forecasts'!$F$111:$O$111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'B.1 Recurrent Revenue Forecasts'!$E$116</c:f>
              <c:strCache>
                <c:ptCount val="1"/>
                <c:pt idx="0">
                  <c:v>MA 4-Year Weighted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'B.1 Recurrent Revenue Forecasts'!$F$94:$O$94</c:f>
              <c:numCache>
                <c:formatCode>General</c:formatCode>
                <c:ptCount val="10"/>
                <c:pt idx="0" formatCode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'B.1 Recurrent Revenue Forecasts'!$F$117:$O$117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'B.1 Recurrent Revenue Forecasts'!$E$122</c:f>
              <c:strCache>
                <c:ptCount val="1"/>
                <c:pt idx="0">
                  <c:v>Own % Increase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'B.1 Recurrent Revenue Forecasts'!$F$94:$O$94</c:f>
              <c:numCache>
                <c:formatCode>General</c:formatCode>
                <c:ptCount val="10"/>
                <c:pt idx="0" formatCode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'B.1 Recurrent Revenue Forecasts'!$F$123:$O$123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'B.1 Recurrent Revenue Forecasts'!$E$128</c:f>
              <c:strCache>
                <c:ptCount val="1"/>
                <c:pt idx="0">
                  <c:v>Own Values</c:v>
                </c:pt>
              </c:strCache>
            </c:strRef>
          </c:tx>
          <c:cat>
            <c:numRef>
              <c:f>'B.1 Recurrent Revenue Forecasts'!$F$94:$O$94</c:f>
              <c:numCache>
                <c:formatCode>General</c:formatCode>
                <c:ptCount val="10"/>
                <c:pt idx="0" formatCode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'B.1 Recurrent Revenue Forecasts'!$F$129:$O$129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67248"/>
        <c:axId val="454567640"/>
      </c:lineChart>
      <c:catAx>
        <c:axId val="45456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</a:t>
                </a:r>
              </a:p>
            </c:rich>
          </c:tx>
          <c:layout>
            <c:manualLayout>
              <c:xMode val="edge"/>
              <c:yMode val="edge"/>
              <c:x val="0.57935629100914698"/>
              <c:y val="0.950399317151339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4567640"/>
        <c:crosses val="autoZero"/>
        <c:auto val="1"/>
        <c:lblAlgn val="ctr"/>
        <c:lblOffset val="100"/>
        <c:tickMarkSkip val="1"/>
        <c:noMultiLvlLbl val="0"/>
      </c:catAx>
      <c:valAx>
        <c:axId val="454567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Naira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01305040259798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4567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solidFill>
        <a:srgbClr val="000000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GB" b="1"/>
              <a:t>Excess Crude Forecast Options</a:t>
            </a:r>
          </a:p>
        </c:rich>
      </c:tx>
      <c:layout>
        <c:manualLayout>
          <c:xMode val="edge"/>
          <c:yMode val="edge"/>
          <c:x val="0.37291897891231962"/>
          <c:y val="1.9575781840829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10765815760268"/>
          <c:y val="0.12071778140293637"/>
          <c:w val="0.78579356270810208"/>
          <c:h val="0.65089722675367045"/>
        </c:manualLayout>
      </c:layout>
      <c:lineChart>
        <c:grouping val="standard"/>
        <c:varyColors val="0"/>
        <c:ser>
          <c:idx val="0"/>
          <c:order val="0"/>
          <c:tx>
            <c:strRef>
              <c:f>'B.1 Recurrent Revenue Forecasts'!$E$131</c:f>
              <c:strCache>
                <c:ptCount val="1"/>
                <c:pt idx="0">
                  <c:v>MA 3-Year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'B.1 Recurrent Revenue Forecasts'!$F$131:$O$131</c:f>
              <c:numCache>
                <c:formatCode>General</c:formatCode>
                <c:ptCount val="10"/>
                <c:pt idx="0" formatCode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'B.1 Recurrent Revenue Forecasts'!$F$132:$O$132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'B.1 Recurrent Revenue Forecasts'!$E$137</c:f>
              <c:strCache>
                <c:ptCount val="1"/>
                <c:pt idx="0">
                  <c:v>MA 5-Year XO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'B.1 Recurrent Revenue Forecasts'!$F$131:$O$131</c:f>
              <c:numCache>
                <c:formatCode>General</c:formatCode>
                <c:ptCount val="10"/>
                <c:pt idx="0" formatCode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'B.1 Recurrent Revenue Forecasts'!$F$138:$O$138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'B.1 Recurrent Revenue Forecasts'!$E$143</c:f>
              <c:strCache>
                <c:ptCount val="1"/>
                <c:pt idx="0">
                  <c:v>MA 4-Year Weighted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'B.1 Recurrent Revenue Forecasts'!$F$131:$O$131</c:f>
              <c:numCache>
                <c:formatCode>General</c:formatCode>
                <c:ptCount val="10"/>
                <c:pt idx="0" formatCode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'B.1 Recurrent Revenue Forecasts'!$F$144:$O$144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'B.1 Recurrent Revenue Forecasts'!$E$149</c:f>
              <c:strCache>
                <c:ptCount val="1"/>
                <c:pt idx="0">
                  <c:v>Own % Increase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'B.1 Recurrent Revenue Forecasts'!$F$131:$O$131</c:f>
              <c:numCache>
                <c:formatCode>General</c:formatCode>
                <c:ptCount val="10"/>
                <c:pt idx="0" formatCode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'B.1 Recurrent Revenue Forecasts'!$F$150:$O$150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'B.1 Recurrent Revenue Forecasts'!$E$155</c:f>
              <c:strCache>
                <c:ptCount val="1"/>
                <c:pt idx="0">
                  <c:v>Own Value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val>
            <c:numRef>
              <c:f>'B.1 Recurrent Revenue Forecasts'!$F$156:$O$156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68816"/>
        <c:axId val="454569208"/>
      </c:lineChart>
      <c:catAx>
        <c:axId val="45456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</a:t>
                </a:r>
              </a:p>
            </c:rich>
          </c:tx>
          <c:layout>
            <c:manualLayout>
              <c:xMode val="edge"/>
              <c:yMode val="edge"/>
              <c:x val="0.57935625987672479"/>
              <c:y val="0.960981338314049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4569208"/>
        <c:crosses val="autoZero"/>
        <c:auto val="1"/>
        <c:lblAlgn val="ctr"/>
        <c:lblOffset val="100"/>
        <c:tickMarkSkip val="1"/>
        <c:noMultiLvlLbl val="0"/>
      </c:catAx>
      <c:valAx>
        <c:axId val="454569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Naira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1761822145113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45688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solidFill>
        <a:srgbClr val="000000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'O.2 Data Consolidtation'!$A$28</c:f>
          <c:strCache>
            <c:ptCount val="1"/>
            <c:pt idx="0">
              <c:v>FAAC Statutory Allocation Budget vs Actual: -6 - 0</c:v>
            </c:pt>
          </c:strCache>
        </c:strRef>
      </c:tx>
      <c:layout>
        <c:manualLayout>
          <c:xMode val="edge"/>
          <c:yMode val="edge"/>
          <c:x val="0.26232333678042052"/>
          <c:y val="1.80790960451977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>
            <a:defRPr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37849017580145"/>
          <c:y val="8.2485875706214684E-2"/>
          <c:w val="0.84143398827990346"/>
          <c:h val="0.70282485875706213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'O.2 Data Consolidtation'!$B$2:$H$2</c:f>
              <c:numCache>
                <c:formatCode>0</c:formatCode>
                <c:ptCount val="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</c:numCache>
            </c:numRef>
          </c:cat>
          <c:val>
            <c:numRef>
              <c:f>'O.2 Data Consolidtation'!$B$10:$H$10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'O.2 Data Consolidtation'!$B$2:$H$2</c:f>
              <c:numCache>
                <c:formatCode>0</c:formatCode>
                <c:ptCount val="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</c:numCache>
            </c:numRef>
          </c:cat>
          <c:val>
            <c:numRef>
              <c:f>'O.2 Data Consolidtation'!$B$16:$G$16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207776"/>
        <c:axId val="454207384"/>
      </c:barChart>
      <c:barChart>
        <c:barDir val="col"/>
        <c:grouping val="clustered"/>
        <c:varyColors val="0"/>
        <c:ser>
          <c:idx val="2"/>
          <c:order val="2"/>
          <c:tx>
            <c:v>Performance</c:v>
          </c:tx>
          <c:spPr>
            <a:noFill/>
            <a:ln>
              <a:noFill/>
            </a:ln>
          </c:spPr>
          <c:invertIfNegative val="0"/>
          <c:cat>
            <c:numLit>
              <c:formatCode>General</c:formatCode>
              <c:ptCount val="7"/>
              <c:pt idx="0">
                <c:v>-6</c:v>
              </c:pt>
              <c:pt idx="1">
                <c:v>-5</c:v>
              </c:pt>
              <c:pt idx="2">
                <c:v>-4</c:v>
              </c:pt>
              <c:pt idx="3">
                <c:v>-3</c:v>
              </c:pt>
              <c:pt idx="4">
                <c:v>-2</c:v>
              </c:pt>
              <c:pt idx="5">
                <c:v>-1</c:v>
              </c:pt>
              <c:pt idx="6">
                <c:v>0</c:v>
              </c:pt>
            </c:numLit>
          </c:cat>
          <c:val>
            <c:numRef>
              <c:f>'O.2 Data Consolidtation'!$B$35:$G$35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Growth</c:v>
          </c:tx>
          <c:spPr>
            <a:noFill/>
            <a:ln>
              <a:noFill/>
            </a:ln>
          </c:spPr>
          <c:invertIfNegative val="0"/>
          <c:cat>
            <c:numLit>
              <c:formatCode>General</c:formatCode>
              <c:ptCount val="7"/>
              <c:pt idx="0">
                <c:v>-6</c:v>
              </c:pt>
              <c:pt idx="1">
                <c:v>-5</c:v>
              </c:pt>
              <c:pt idx="2">
                <c:v>-4</c:v>
              </c:pt>
              <c:pt idx="3">
                <c:v>-3</c:v>
              </c:pt>
              <c:pt idx="4">
                <c:v>-2</c:v>
              </c:pt>
              <c:pt idx="5">
                <c:v>-1</c:v>
              </c:pt>
              <c:pt idx="6">
                <c:v>0</c:v>
              </c:pt>
            </c:numLit>
          </c:cat>
          <c:val>
            <c:numRef>
              <c:f>'O.2 Data Consolidtation'!$B$42:$H$42</c:f>
              <c:numCache>
                <c:formatCode>0.00%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70384"/>
        <c:axId val="454206992"/>
      </c:barChart>
      <c:catAx>
        <c:axId val="45420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</a:t>
                </a:r>
              </a:p>
            </c:rich>
          </c:tx>
          <c:layout>
            <c:manualLayout>
              <c:xMode val="edge"/>
              <c:yMode val="edge"/>
              <c:x val="0.5094794898310927"/>
              <c:y val="0.96384180790960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54207384"/>
        <c:crosses val="autoZero"/>
        <c:auto val="1"/>
        <c:lblAlgn val="ctr"/>
        <c:lblOffset val="100"/>
        <c:tickMarkSkip val="1"/>
        <c:noMultiLvlLbl val="0"/>
      </c:catAx>
      <c:valAx>
        <c:axId val="454207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Value (NGN Million)</a:t>
                </a:r>
              </a:p>
            </c:rich>
          </c:tx>
          <c:layout>
            <c:manualLayout>
              <c:xMode val="edge"/>
              <c:yMode val="edge"/>
              <c:x val="3.6810766092260354E-2"/>
              <c:y val="0.311823525802035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4207776"/>
        <c:crosses val="autoZero"/>
        <c:crossBetween val="between"/>
        <c:dispUnits>
          <c:builtInUnit val="millions"/>
        </c:dispUnits>
      </c:valAx>
      <c:valAx>
        <c:axId val="4542069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200">
                <a:solidFill>
                  <a:schemeClr val="bg1"/>
                </a:solidFill>
              </a:defRPr>
            </a:pPr>
            <a:endParaRPr lang="en-US"/>
          </a:p>
        </c:txPr>
        <c:crossAx val="454570384"/>
        <c:crosses val="max"/>
        <c:crossBetween val="between"/>
      </c:valAx>
      <c:catAx>
        <c:axId val="45457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420699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'O.2 Data Consolidtation'!$A$29</c:f>
          <c:strCache>
            <c:ptCount val="1"/>
            <c:pt idx="0">
              <c:v>VAT Budget vs Actual: -6 - 0</c:v>
            </c:pt>
          </c:strCache>
        </c:strRef>
      </c:tx>
      <c:layout>
        <c:manualLayout>
          <c:xMode val="edge"/>
          <c:yMode val="edge"/>
          <c:x val="0.34229576008273011"/>
          <c:y val="2.2598870056497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>
            <a:defRPr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37849017580145"/>
          <c:y val="8.2485875706214684E-2"/>
          <c:w val="0.84143398827990346"/>
          <c:h val="0.70282485875706213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'O.2 Data Consolidtation'!$B$2:$H$2</c:f>
              <c:numCache>
                <c:formatCode>0</c:formatCode>
                <c:ptCount val="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</c:numCache>
            </c:numRef>
          </c:cat>
          <c:val>
            <c:numRef>
              <c:f>'O.2 Data Consolidtation'!$B$11:$H$11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'O.2 Data Consolidtation'!$B$2:$H$2</c:f>
              <c:numCache>
                <c:formatCode>0</c:formatCode>
                <c:ptCount val="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</c:numCache>
            </c:numRef>
          </c:cat>
          <c:val>
            <c:numRef>
              <c:f>'O.2 Data Consolidtation'!$B$17:$G$17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098000"/>
        <c:axId val="454098392"/>
      </c:barChart>
      <c:barChart>
        <c:barDir val="col"/>
        <c:grouping val="clustered"/>
        <c:varyColors val="0"/>
        <c:ser>
          <c:idx val="2"/>
          <c:order val="2"/>
          <c:tx>
            <c:v>Performance</c:v>
          </c:tx>
          <c:spPr>
            <a:noFill/>
            <a:ln>
              <a:noFill/>
            </a:ln>
          </c:spPr>
          <c:invertIfNegative val="0"/>
          <c:cat>
            <c:numLit>
              <c:formatCode>General</c:formatCode>
              <c:ptCount val="7"/>
              <c:pt idx="0">
                <c:v>-6</c:v>
              </c:pt>
              <c:pt idx="1">
                <c:v>-5</c:v>
              </c:pt>
              <c:pt idx="2">
                <c:v>-4</c:v>
              </c:pt>
              <c:pt idx="3">
                <c:v>-3</c:v>
              </c:pt>
              <c:pt idx="4">
                <c:v>-2</c:v>
              </c:pt>
              <c:pt idx="5">
                <c:v>-1</c:v>
              </c:pt>
              <c:pt idx="6">
                <c:v>0</c:v>
              </c:pt>
            </c:numLit>
          </c:cat>
          <c:val>
            <c:numRef>
              <c:f>'O.2 Data Consolidtation'!$B$36:$G$36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Growth</c:v>
          </c:tx>
          <c:spPr>
            <a:noFill/>
            <a:ln>
              <a:noFill/>
            </a:ln>
          </c:spPr>
          <c:invertIfNegative val="0"/>
          <c:cat>
            <c:numLit>
              <c:formatCode>General</c:formatCode>
              <c:ptCount val="7"/>
              <c:pt idx="0">
                <c:v>-6</c:v>
              </c:pt>
              <c:pt idx="1">
                <c:v>-5</c:v>
              </c:pt>
              <c:pt idx="2">
                <c:v>-4</c:v>
              </c:pt>
              <c:pt idx="3">
                <c:v>-3</c:v>
              </c:pt>
              <c:pt idx="4">
                <c:v>-2</c:v>
              </c:pt>
              <c:pt idx="5">
                <c:v>-1</c:v>
              </c:pt>
              <c:pt idx="6">
                <c:v>0</c:v>
              </c:pt>
            </c:numLit>
          </c:cat>
          <c:val>
            <c:numRef>
              <c:f>'O.2 Data Consolidtation'!$B$43:$H$43</c:f>
              <c:numCache>
                <c:formatCode>0.00%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099176"/>
        <c:axId val="454098784"/>
      </c:barChart>
      <c:catAx>
        <c:axId val="45409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</a:t>
                </a:r>
              </a:p>
            </c:rich>
          </c:tx>
          <c:layout>
            <c:manualLayout>
              <c:xMode val="edge"/>
              <c:yMode val="edge"/>
              <c:x val="0.5094794898310927"/>
              <c:y val="0.96384180790960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54098392"/>
        <c:crosses val="autoZero"/>
        <c:auto val="1"/>
        <c:lblAlgn val="ctr"/>
        <c:lblOffset val="100"/>
        <c:tickMarkSkip val="1"/>
        <c:noMultiLvlLbl val="0"/>
      </c:catAx>
      <c:valAx>
        <c:axId val="454098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Value (NGN Million)</a:t>
                </a:r>
              </a:p>
            </c:rich>
          </c:tx>
          <c:layout>
            <c:manualLayout>
              <c:xMode val="edge"/>
              <c:yMode val="edge"/>
              <c:x val="3.3499504614903267E-2"/>
              <c:y val="0.307344634515800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4098000"/>
        <c:crosses val="autoZero"/>
        <c:crossBetween val="between"/>
        <c:dispUnits>
          <c:builtInUnit val="millions"/>
        </c:dispUnits>
      </c:valAx>
      <c:valAx>
        <c:axId val="454098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200">
                <a:solidFill>
                  <a:schemeClr val="bg1"/>
                </a:solidFill>
              </a:defRPr>
            </a:pPr>
            <a:endParaRPr lang="en-US"/>
          </a:p>
        </c:txPr>
        <c:crossAx val="454099176"/>
        <c:crosses val="max"/>
        <c:crossBetween val="between"/>
      </c:valAx>
      <c:catAx>
        <c:axId val="454099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409878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'O.2 Data Consolidtation'!$A$30</c:f>
          <c:strCache>
            <c:ptCount val="1"/>
            <c:pt idx="0">
              <c:v>IGR Budget vs Actual: -6 - 0</c:v>
            </c:pt>
          </c:strCache>
        </c:strRef>
      </c:tx>
      <c:layout>
        <c:manualLayout>
          <c:xMode val="edge"/>
          <c:yMode val="edge"/>
          <c:x val="0.34229576008273011"/>
          <c:y val="2.2598870056497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>
            <a:defRPr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37849017580145"/>
          <c:y val="8.2485875706214684E-2"/>
          <c:w val="0.84143398827990346"/>
          <c:h val="0.70282485875706213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'O.2 Data Consolidtation'!$B$2:$H$2</c:f>
              <c:numCache>
                <c:formatCode>0</c:formatCode>
                <c:ptCount val="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</c:numCache>
            </c:numRef>
          </c:cat>
          <c:val>
            <c:numRef>
              <c:f>'O.2 Data Consolidtation'!$B$12:$H$12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'O.2 Data Consolidtation'!$B$2:$H$2</c:f>
              <c:numCache>
                <c:formatCode>0</c:formatCode>
                <c:ptCount val="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</c:numCache>
            </c:numRef>
          </c:cat>
          <c:val>
            <c:numRef>
              <c:f>'O.2 Data Consolidtation'!$B$18:$G$18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100352"/>
        <c:axId val="454100744"/>
      </c:barChart>
      <c:barChart>
        <c:barDir val="col"/>
        <c:grouping val="clustered"/>
        <c:varyColors val="0"/>
        <c:ser>
          <c:idx val="2"/>
          <c:order val="2"/>
          <c:tx>
            <c:v>Performance</c:v>
          </c:tx>
          <c:spPr>
            <a:noFill/>
            <a:ln>
              <a:noFill/>
            </a:ln>
          </c:spPr>
          <c:invertIfNegative val="0"/>
          <c:cat>
            <c:numLit>
              <c:formatCode>General</c:formatCode>
              <c:ptCount val="7"/>
              <c:pt idx="0">
                <c:v>-6</c:v>
              </c:pt>
              <c:pt idx="1">
                <c:v>-5</c:v>
              </c:pt>
              <c:pt idx="2">
                <c:v>-4</c:v>
              </c:pt>
              <c:pt idx="3">
                <c:v>-3</c:v>
              </c:pt>
              <c:pt idx="4">
                <c:v>-2</c:v>
              </c:pt>
              <c:pt idx="5">
                <c:v>-1</c:v>
              </c:pt>
              <c:pt idx="6">
                <c:v>0</c:v>
              </c:pt>
            </c:numLit>
          </c:cat>
          <c:val>
            <c:numRef>
              <c:f>'O.2 Data Consolidtation'!$B$37:$H$37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Growth</c:v>
          </c:tx>
          <c:spPr>
            <a:noFill/>
            <a:ln>
              <a:noFill/>
            </a:ln>
          </c:spPr>
          <c:invertIfNegative val="0"/>
          <c:cat>
            <c:numLit>
              <c:formatCode>General</c:formatCode>
              <c:ptCount val="7"/>
              <c:pt idx="0">
                <c:v>-6</c:v>
              </c:pt>
              <c:pt idx="1">
                <c:v>-5</c:v>
              </c:pt>
              <c:pt idx="2">
                <c:v>-4</c:v>
              </c:pt>
              <c:pt idx="3">
                <c:v>-3</c:v>
              </c:pt>
              <c:pt idx="4">
                <c:v>-2</c:v>
              </c:pt>
              <c:pt idx="5">
                <c:v>-1</c:v>
              </c:pt>
              <c:pt idx="6">
                <c:v>0</c:v>
              </c:pt>
            </c:numLit>
          </c:cat>
          <c:val>
            <c:numRef>
              <c:f>'O.2 Data Consolidtation'!$B$44:$H$44</c:f>
              <c:numCache>
                <c:formatCode>0.00%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885376"/>
        <c:axId val="454101136"/>
      </c:barChart>
      <c:catAx>
        <c:axId val="45410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</a:t>
                </a:r>
              </a:p>
            </c:rich>
          </c:tx>
          <c:layout>
            <c:manualLayout>
              <c:xMode val="edge"/>
              <c:yMode val="edge"/>
              <c:x val="0.5094794898310927"/>
              <c:y val="0.96384180790960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54100744"/>
        <c:crosses val="autoZero"/>
        <c:auto val="1"/>
        <c:lblAlgn val="ctr"/>
        <c:lblOffset val="100"/>
        <c:tickMarkSkip val="1"/>
        <c:noMultiLvlLbl val="0"/>
      </c:catAx>
      <c:valAx>
        <c:axId val="454100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Value (NGN Million)</a:t>
                </a:r>
              </a:p>
            </c:rich>
          </c:tx>
          <c:layout>
            <c:manualLayout>
              <c:xMode val="edge"/>
              <c:yMode val="edge"/>
              <c:x val="3.5707010133667068E-2"/>
              <c:y val="0.30930763640005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4100352"/>
        <c:crosses val="autoZero"/>
        <c:crossBetween val="between"/>
        <c:dispUnits>
          <c:builtInUnit val="millions"/>
        </c:dispUnits>
      </c:valAx>
      <c:valAx>
        <c:axId val="45410113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200">
                <a:solidFill>
                  <a:schemeClr val="bg1"/>
                </a:solidFill>
              </a:defRPr>
            </a:pPr>
            <a:endParaRPr lang="en-US"/>
          </a:p>
        </c:txPr>
        <c:crossAx val="454885376"/>
        <c:crosses val="max"/>
        <c:crossBetween val="between"/>
      </c:valAx>
      <c:catAx>
        <c:axId val="454885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410113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'O.2 Data Consolidtation'!$A$31</c:f>
          <c:strCache>
            <c:ptCount val="1"/>
            <c:pt idx="0">
              <c:v>Excess Crude Budget vs Actual: -6 - 0</c:v>
            </c:pt>
          </c:strCache>
        </c:strRef>
      </c:tx>
      <c:layout>
        <c:manualLayout>
          <c:xMode val="edge"/>
          <c:yMode val="edge"/>
          <c:x val="0.32574974146845914"/>
          <c:y val="2.2598870056497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>
            <a:defRPr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37849017580145"/>
          <c:y val="8.2485875706214684E-2"/>
          <c:w val="0.84143398827990346"/>
          <c:h val="0.70282485875706213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'O.2 Data Consolidtation'!$B$2:$H$2</c:f>
              <c:numCache>
                <c:formatCode>0</c:formatCode>
                <c:ptCount val="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</c:numCache>
            </c:numRef>
          </c:cat>
          <c:val>
            <c:numRef>
              <c:f>'O.2 Data Consolidtation'!$B$13:$H$13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'O.2 Data Consolidtation'!$B$2:$H$2</c:f>
              <c:numCache>
                <c:formatCode>0</c:formatCode>
                <c:ptCount val="7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</c:numCache>
            </c:numRef>
          </c:cat>
          <c:val>
            <c:numRef>
              <c:f>'O.2 Data Consolidtation'!$B$19:$G$19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208168"/>
        <c:axId val="454886552"/>
      </c:barChart>
      <c:barChart>
        <c:barDir val="col"/>
        <c:grouping val="clustered"/>
        <c:varyColors val="0"/>
        <c:ser>
          <c:idx val="2"/>
          <c:order val="2"/>
          <c:tx>
            <c:v>Performance</c:v>
          </c:tx>
          <c:spPr>
            <a:noFill/>
            <a:ln>
              <a:noFill/>
            </a:ln>
          </c:spPr>
          <c:invertIfNegative val="0"/>
          <c:cat>
            <c:numLit>
              <c:formatCode>General</c:formatCode>
              <c:ptCount val="7"/>
              <c:pt idx="0">
                <c:v>-6</c:v>
              </c:pt>
              <c:pt idx="1">
                <c:v>-5</c:v>
              </c:pt>
              <c:pt idx="2">
                <c:v>-4</c:v>
              </c:pt>
              <c:pt idx="3">
                <c:v>-3</c:v>
              </c:pt>
              <c:pt idx="4">
                <c:v>-2</c:v>
              </c:pt>
              <c:pt idx="5">
                <c:v>-1</c:v>
              </c:pt>
              <c:pt idx="6">
                <c:v>0</c:v>
              </c:pt>
            </c:numLit>
          </c:cat>
          <c:val>
            <c:numRef>
              <c:f>'O.2 Data Consolidtation'!$B$38:$H$38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Growth</c:v>
          </c:tx>
          <c:spPr>
            <a:noFill/>
            <a:ln>
              <a:noFill/>
            </a:ln>
          </c:spPr>
          <c:invertIfNegative val="0"/>
          <c:cat>
            <c:numLit>
              <c:formatCode>General</c:formatCode>
              <c:ptCount val="7"/>
              <c:pt idx="0">
                <c:v>-6</c:v>
              </c:pt>
              <c:pt idx="1">
                <c:v>-5</c:v>
              </c:pt>
              <c:pt idx="2">
                <c:v>-4</c:v>
              </c:pt>
              <c:pt idx="3">
                <c:v>-3</c:v>
              </c:pt>
              <c:pt idx="4">
                <c:v>-2</c:v>
              </c:pt>
              <c:pt idx="5">
                <c:v>-1</c:v>
              </c:pt>
              <c:pt idx="6">
                <c:v>0</c:v>
              </c:pt>
            </c:numLit>
          </c:cat>
          <c:val>
            <c:numRef>
              <c:f>'O.2 Data Consolidtation'!$B$46:$H$46</c:f>
              <c:numCache>
                <c:formatCode>0.00%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887336"/>
        <c:axId val="454886944"/>
      </c:barChart>
      <c:catAx>
        <c:axId val="454208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</a:t>
                </a:r>
              </a:p>
            </c:rich>
          </c:tx>
          <c:layout>
            <c:manualLayout>
              <c:xMode val="edge"/>
              <c:yMode val="edge"/>
              <c:x val="0.5094794898310927"/>
              <c:y val="0.96384180790960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54886552"/>
        <c:crosses val="autoZero"/>
        <c:auto val="1"/>
        <c:lblAlgn val="ctr"/>
        <c:lblOffset val="100"/>
        <c:tickMarkSkip val="1"/>
        <c:noMultiLvlLbl val="0"/>
      </c:catAx>
      <c:valAx>
        <c:axId val="454886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Value (NGN Million)</a:t>
                </a:r>
              </a:p>
            </c:rich>
          </c:tx>
          <c:layout>
            <c:manualLayout>
              <c:xMode val="edge"/>
              <c:yMode val="edge"/>
              <c:x val="3.4603257374285171E-2"/>
              <c:y val="0.309312221874826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54208168"/>
        <c:crosses val="autoZero"/>
        <c:crossBetween val="between"/>
        <c:dispUnits>
          <c:builtInUnit val="millions"/>
        </c:dispUnits>
      </c:valAx>
      <c:valAx>
        <c:axId val="45488694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200">
                <a:solidFill>
                  <a:schemeClr val="bg1"/>
                </a:solidFill>
              </a:defRPr>
            </a:pPr>
            <a:endParaRPr lang="en-US"/>
          </a:p>
        </c:txPr>
        <c:crossAx val="454887336"/>
        <c:crosses val="max"/>
        <c:crossBetween val="between"/>
      </c:valAx>
      <c:catAx>
        <c:axId val="454887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488694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sheetProtection algorithmName="SHA-512" hashValue="UkUUffTE5ddjClEjkgHILZWo4qu03wolxpwwpgXTijAPTDwLPuaId1djp4cUtnTCklIkNm1UZdIPzxor6ucWSg==" saltValue="HciBmYU1vsTBOoBAeXglXQ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5</xdr:row>
      <xdr:rowOff>9531</xdr:rowOff>
    </xdr:from>
    <xdr:to>
      <xdr:col>3</xdr:col>
      <xdr:colOff>7024688</xdr:colOff>
      <xdr:row>46</xdr:row>
      <xdr:rowOff>152400</xdr:rowOff>
    </xdr:to>
    <xdr:graphicFrame macro="">
      <xdr:nvGraphicFramePr>
        <xdr:cNvPr id="1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56</xdr:row>
      <xdr:rowOff>4761</xdr:rowOff>
    </xdr:from>
    <xdr:to>
      <xdr:col>3</xdr:col>
      <xdr:colOff>7038974</xdr:colOff>
      <xdr:row>92</xdr:row>
      <xdr:rowOff>0</xdr:rowOff>
    </xdr:to>
    <xdr:graphicFrame macro="">
      <xdr:nvGraphicFramePr>
        <xdr:cNvPr id="1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11906</xdr:colOff>
      <xdr:row>93</xdr:row>
      <xdr:rowOff>6</xdr:rowOff>
    </xdr:from>
    <xdr:to>
      <xdr:col>3</xdr:col>
      <xdr:colOff>7036594</xdr:colOff>
      <xdr:row>129</xdr:row>
      <xdr:rowOff>0</xdr:rowOff>
    </xdr:to>
    <xdr:graphicFrame macro="">
      <xdr:nvGraphicFramePr>
        <xdr:cNvPr id="1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130</xdr:row>
      <xdr:rowOff>6</xdr:rowOff>
    </xdr:from>
    <xdr:to>
      <xdr:col>3</xdr:col>
      <xdr:colOff>7019925</xdr:colOff>
      <xdr:row>166</xdr:row>
      <xdr:rowOff>0</xdr:rowOff>
    </xdr:to>
    <xdr:graphicFrame macro="">
      <xdr:nvGraphicFramePr>
        <xdr:cNvPr id="1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5</xdr:row>
      <xdr:rowOff>15477</xdr:rowOff>
    </xdr:from>
    <xdr:to>
      <xdr:col>5</xdr:col>
      <xdr:colOff>7441405</xdr:colOff>
      <xdr:row>40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</xdr:colOff>
      <xdr:row>41</xdr:row>
      <xdr:rowOff>3570</xdr:rowOff>
    </xdr:from>
    <xdr:to>
      <xdr:col>5</xdr:col>
      <xdr:colOff>7441406</xdr:colOff>
      <xdr:row>80</xdr:row>
      <xdr:rowOff>154780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11906</xdr:colOff>
      <xdr:row>82</xdr:row>
      <xdr:rowOff>7538</xdr:rowOff>
    </xdr:from>
    <xdr:to>
      <xdr:col>5</xdr:col>
      <xdr:colOff>7441406</xdr:colOff>
      <xdr:row>122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11906</xdr:colOff>
      <xdr:row>123</xdr:row>
      <xdr:rowOff>11509</xdr:rowOff>
    </xdr:from>
    <xdr:to>
      <xdr:col>5</xdr:col>
      <xdr:colOff>7441406</xdr:colOff>
      <xdr:row>162</xdr:row>
      <xdr:rowOff>150812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11905</xdr:colOff>
      <xdr:row>164</xdr:row>
      <xdr:rowOff>3570</xdr:rowOff>
    </xdr:from>
    <xdr:to>
      <xdr:col>5</xdr:col>
      <xdr:colOff>7429498</xdr:colOff>
      <xdr:row>203</xdr:row>
      <xdr:rowOff>142874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%2028-11-15\1.%20Ongoing\SPARC-1083\SPARC%2008-2015\GREAT%20FINAL\Templates\EFU-FS-BPS%20Data-Set%20and%20Foreacsting%20UPDATED%20AUG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p\AppData\Local\Temp\Enugu%20State%202014%20Revenue%20Profile%201202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%2028-11-15\1.%20Ongoing\SPARC-1083\SPARC%2003-2015\Revenue%20Profile%20plus%20Consolidated%20Cash%20Plan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hris%20Work%20Big%20LPT\Desktop\Updated%20Revenue%20Model%20v3.1-Andy-26-08-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%2010-06-14\1.%20Ongoing\SPARC-1083\SPARC%2005-2014\Kano\EFU-FS-BPSP%20Data%20Set%20Kano%202015-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hris%20Work%20Big%20LPT\Documents\Work%2011-10-14\1.%20Ongoing\SPARC-1083\SPARC%2005-2014\Kataina\EFU-FS-BPSP%20Data%20Set%20Katsina%202015-2017%20v2%20MAY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&amp; Calibraton"/>
      <sheetName val="O.1 Data Entry"/>
      <sheetName val="O.2 Data EFU-FSP-BPS"/>
      <sheetName val="A. Macro-Fiscal Framework"/>
      <sheetName val="B.1 Recurrent Fiscal Forecasts"/>
      <sheetName val="B.2 Capital Receipts"/>
      <sheetName val="C. Sector Allocation RECEX"/>
      <sheetName val="C. Sector Allocation CAPEX"/>
      <sheetName val="D.1 Fiscal Performance Graphs"/>
      <sheetName val="D.2 Fiscal Trend Graph"/>
      <sheetName val="E. Debt"/>
    </sheetNames>
    <sheetDataSet>
      <sheetData sheetId="0"/>
      <sheetData sheetId="1">
        <row r="2">
          <cell r="B2">
            <v>2008</v>
          </cell>
          <cell r="C2">
            <v>2009</v>
          </cell>
          <cell r="D2">
            <v>2010</v>
          </cell>
          <cell r="E2">
            <v>2011</v>
          </cell>
          <cell r="F2">
            <v>2012</v>
          </cell>
          <cell r="G2">
            <v>2013</v>
          </cell>
          <cell r="H2">
            <v>2014</v>
          </cell>
          <cell r="I2">
            <v>2015</v>
          </cell>
          <cell r="J2">
            <v>2016</v>
          </cell>
          <cell r="K2">
            <v>2017</v>
          </cell>
          <cell r="L2">
            <v>2018</v>
          </cell>
          <cell r="M2">
            <v>2019</v>
          </cell>
          <cell r="N2">
            <v>2020</v>
          </cell>
          <cell r="O2">
            <v>2021</v>
          </cell>
          <cell r="P2">
            <v>2022</v>
          </cell>
          <cell r="Q2">
            <v>2023</v>
          </cell>
          <cell r="R2">
            <v>2024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</sheetData>
      <sheetData sheetId="2">
        <row r="2">
          <cell r="B2">
            <v>-6</v>
          </cell>
        </row>
      </sheetData>
      <sheetData sheetId="3">
        <row r="52">
          <cell r="A52" t="str">
            <v>Elasticity</v>
          </cell>
          <cell r="B52" t="str">
            <v>MA 3 Year Simple</v>
          </cell>
          <cell r="C52" t="str">
            <v>MA 3 Year Simple</v>
          </cell>
          <cell r="D52" t="str">
            <v>Recurrent Revenue</v>
          </cell>
        </row>
        <row r="53">
          <cell r="A53" t="str">
            <v>MA 3 Year Simple</v>
          </cell>
          <cell r="B53" t="str">
            <v>MA 5 Year X-Outliers</v>
          </cell>
          <cell r="C53" t="str">
            <v>MA 5 Year X-Outliers</v>
          </cell>
          <cell r="D53" t="str">
            <v>Total Revenue</v>
          </cell>
        </row>
        <row r="54">
          <cell r="A54" t="str">
            <v>MA 5 Year X-Outliers</v>
          </cell>
          <cell r="B54" t="str">
            <v>MA 4 Year Weighted</v>
          </cell>
          <cell r="C54" t="str">
            <v>MA 4 Year Weighted</v>
          </cell>
          <cell r="D54" t="str">
            <v>Capital Expenditure Budget</v>
          </cell>
        </row>
        <row r="55">
          <cell r="A55" t="str">
            <v>MA 4 Year Weighted</v>
          </cell>
          <cell r="B55" t="str">
            <v>Own Percentage</v>
          </cell>
          <cell r="C55" t="str">
            <v>Own Percentage</v>
          </cell>
        </row>
        <row r="56">
          <cell r="A56" t="str">
            <v>Own Percentage</v>
          </cell>
          <cell r="B56" t="str">
            <v>Own Value</v>
          </cell>
          <cell r="C56" t="str">
            <v>Own Value</v>
          </cell>
        </row>
        <row r="57">
          <cell r="A57" t="str">
            <v>Own Value</v>
          </cell>
          <cell r="B57" t="str">
            <v>No</v>
          </cell>
        </row>
      </sheetData>
      <sheetData sheetId="4"/>
      <sheetData sheetId="5">
        <row r="4">
          <cell r="M4" t="str">
            <v>Discretional</v>
          </cell>
        </row>
        <row r="5">
          <cell r="M5" t="str">
            <v>Non-Discretional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Monthly"/>
      <sheetName val="0. Cash Flow Summary"/>
      <sheetName val="1. SA Data"/>
      <sheetName val="2. VAT Data"/>
      <sheetName val="3. IGR Data"/>
      <sheetName val="4. EC Data"/>
      <sheetName val="5. SURE-P"/>
      <sheetName val="SA Monthly BvsA"/>
      <sheetName val="SA Monthly"/>
      <sheetName val="SA Cum. BvsA"/>
      <sheetName val="VAT Monthly BvsA"/>
      <sheetName val="VAT Monthly"/>
      <sheetName val="VAT Cum. BvsA"/>
      <sheetName val="IGR Monthly BvsA"/>
      <sheetName val="IGR Monthly"/>
      <sheetName val="IGR Cum. BvsA"/>
      <sheetName val="EC Monthly BvsA"/>
      <sheetName val="EC Monthly"/>
      <sheetName val="EC Cum. BvsA"/>
    </sheetNames>
    <sheetDataSet>
      <sheetData sheetId="0" refreshError="1"/>
      <sheetData sheetId="1" refreshError="1">
        <row r="39">
          <cell r="A39" t="str">
            <v>Budget</v>
          </cell>
        </row>
        <row r="40">
          <cell r="A40" t="str">
            <v>Re-Forecast</v>
          </cell>
        </row>
        <row r="42">
          <cell r="A42" t="str">
            <v>1. Even Across the Year</v>
          </cell>
        </row>
        <row r="43">
          <cell r="A43" t="str">
            <v>2. Based on Historical Flow</v>
          </cell>
        </row>
      </sheetData>
      <sheetData sheetId="2" refreshError="1"/>
      <sheetData sheetId="3" refreshError="1"/>
      <sheetData sheetId="4" refreshError="1"/>
      <sheetData sheetId="5" refreshError="1">
        <row r="42">
          <cell r="A42" t="str">
            <v>1. Profile Based on Historic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2. Even Across the Year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3. Even Across Last Six Months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4. End of Quarter</v>
          </cell>
          <cell r="D45">
            <v>0</v>
          </cell>
          <cell r="G45">
            <v>0</v>
          </cell>
          <cell r="J45">
            <v>0</v>
          </cell>
          <cell r="M45">
            <v>0</v>
          </cell>
        </row>
        <row r="46">
          <cell r="A46" t="str">
            <v>5. Parked</v>
          </cell>
          <cell r="N4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 Cash Plan"/>
      <sheetName val="1.1 Cash Plan Graph"/>
      <sheetName val="3.0 Revenue In-Flow Summary"/>
      <sheetName val="3.1 SA Data"/>
      <sheetName val="3.2 VAT Data"/>
      <sheetName val="3.3 IGR Data"/>
      <sheetName val="3.4 EC Data"/>
      <sheetName val="4.0 Performance Summary"/>
    </sheetNames>
    <sheetDataSet>
      <sheetData sheetId="0"/>
      <sheetData sheetId="1" refreshError="1"/>
      <sheetData sheetId="2"/>
      <sheetData sheetId="3"/>
      <sheetData sheetId="4">
        <row r="41">
          <cell r="B41">
            <v>1</v>
          </cell>
          <cell r="C41">
            <v>2</v>
          </cell>
          <cell r="D41">
            <v>3</v>
          </cell>
          <cell r="E41">
            <v>4</v>
          </cell>
          <cell r="F41">
            <v>5</v>
          </cell>
          <cell r="G41">
            <v>6</v>
          </cell>
          <cell r="H41">
            <v>7</v>
          </cell>
          <cell r="I41">
            <v>8</v>
          </cell>
          <cell r="J41">
            <v>9</v>
          </cell>
          <cell r="K41">
            <v>10</v>
          </cell>
          <cell r="L41">
            <v>11</v>
          </cell>
          <cell r="M41">
            <v>12</v>
          </cell>
          <cell r="N41">
            <v>0</v>
          </cell>
        </row>
        <row r="42">
          <cell r="B42" t="str">
            <v>None</v>
          </cell>
          <cell r="C42" t="str">
            <v>January</v>
          </cell>
          <cell r="D42" t="str">
            <v>February</v>
          </cell>
          <cell r="E42" t="str">
            <v>March</v>
          </cell>
          <cell r="F42" t="str">
            <v>April</v>
          </cell>
          <cell r="G42" t="str">
            <v>May</v>
          </cell>
          <cell r="H42" t="str">
            <v>June</v>
          </cell>
          <cell r="I42" t="str">
            <v>July</v>
          </cell>
          <cell r="J42" t="str">
            <v>August</v>
          </cell>
          <cell r="K42" t="str">
            <v>September</v>
          </cell>
          <cell r="L42" t="str">
            <v>October</v>
          </cell>
          <cell r="M42" t="str">
            <v>November</v>
          </cell>
          <cell r="N42" t="str">
            <v>December</v>
          </cell>
        </row>
      </sheetData>
      <sheetData sheetId="5">
        <row r="41">
          <cell r="B41">
            <v>1</v>
          </cell>
          <cell r="C41">
            <v>2</v>
          </cell>
          <cell r="D41">
            <v>3</v>
          </cell>
          <cell r="E41">
            <v>4</v>
          </cell>
          <cell r="F41">
            <v>5</v>
          </cell>
          <cell r="G41">
            <v>6</v>
          </cell>
          <cell r="H41">
            <v>7</v>
          </cell>
          <cell r="I41">
            <v>8</v>
          </cell>
          <cell r="J41">
            <v>9</v>
          </cell>
          <cell r="K41">
            <v>10</v>
          </cell>
          <cell r="L41">
            <v>11</v>
          </cell>
          <cell r="M41">
            <v>12</v>
          </cell>
          <cell r="N41">
            <v>0</v>
          </cell>
        </row>
        <row r="42">
          <cell r="B42" t="str">
            <v>None</v>
          </cell>
          <cell r="C42" t="str">
            <v>January</v>
          </cell>
          <cell r="D42" t="str">
            <v>February</v>
          </cell>
          <cell r="E42" t="str">
            <v>March</v>
          </cell>
          <cell r="F42" t="str">
            <v>April</v>
          </cell>
          <cell r="G42" t="str">
            <v>May</v>
          </cell>
          <cell r="H42" t="str">
            <v>June</v>
          </cell>
          <cell r="I42" t="str">
            <v>July</v>
          </cell>
          <cell r="J42" t="str">
            <v>August</v>
          </cell>
          <cell r="K42" t="str">
            <v>September</v>
          </cell>
          <cell r="L42" t="str">
            <v>October</v>
          </cell>
          <cell r="M42" t="str">
            <v>November</v>
          </cell>
          <cell r="N42" t="str">
            <v>December</v>
          </cell>
        </row>
      </sheetData>
      <sheetData sheetId="6">
        <row r="42">
          <cell r="A42" t="str">
            <v>1. Profile Based on Historic</v>
          </cell>
          <cell r="B42" t="e">
            <v>#DIV/0!</v>
          </cell>
          <cell r="C42" t="e">
            <v>#DIV/0!</v>
          </cell>
          <cell r="D42" t="e">
            <v>#DIV/0!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 t="e">
            <v>#DIV/0!</v>
          </cell>
          <cell r="K42" t="e">
            <v>#DIV/0!</v>
          </cell>
          <cell r="L42" t="e">
            <v>#DIV/0!</v>
          </cell>
          <cell r="M42" t="e">
            <v>#DIV/0!</v>
          </cell>
          <cell r="N42">
            <v>0</v>
          </cell>
        </row>
        <row r="43">
          <cell r="A43" t="str">
            <v>2. Even Across the Year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3. Even Across Last Six Months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4. End of Quarter</v>
          </cell>
          <cell r="D45">
            <v>0</v>
          </cell>
          <cell r="G45">
            <v>0</v>
          </cell>
          <cell r="J45">
            <v>0</v>
          </cell>
          <cell r="M45">
            <v>0</v>
          </cell>
          <cell r="N45">
            <v>0</v>
          </cell>
        </row>
        <row r="46">
          <cell r="A46" t="str">
            <v>5. Parked</v>
          </cell>
          <cell r="N46">
            <v>0</v>
          </cell>
        </row>
        <row r="47">
          <cell r="B47">
            <v>1</v>
          </cell>
          <cell r="C47">
            <v>2</v>
          </cell>
          <cell r="D47">
            <v>3</v>
          </cell>
          <cell r="E47">
            <v>4</v>
          </cell>
          <cell r="F47">
            <v>5</v>
          </cell>
          <cell r="G47">
            <v>6</v>
          </cell>
          <cell r="H47">
            <v>7</v>
          </cell>
          <cell r="I47">
            <v>8</v>
          </cell>
          <cell r="J47">
            <v>9</v>
          </cell>
          <cell r="K47">
            <v>10</v>
          </cell>
          <cell r="L47">
            <v>11</v>
          </cell>
          <cell r="M47">
            <v>12</v>
          </cell>
          <cell r="N47">
            <v>0</v>
          </cell>
        </row>
        <row r="48">
          <cell r="B48" t="str">
            <v>None</v>
          </cell>
          <cell r="C48" t="str">
            <v>January</v>
          </cell>
          <cell r="D48" t="str">
            <v>February</v>
          </cell>
          <cell r="E48" t="str">
            <v>March</v>
          </cell>
          <cell r="F48" t="str">
            <v>April</v>
          </cell>
          <cell r="G48" t="str">
            <v>May</v>
          </cell>
          <cell r="H48" t="str">
            <v>June</v>
          </cell>
          <cell r="I48" t="str">
            <v>July</v>
          </cell>
          <cell r="J48" t="str">
            <v>August</v>
          </cell>
          <cell r="K48" t="str">
            <v>September</v>
          </cell>
          <cell r="L48" t="str">
            <v>October</v>
          </cell>
          <cell r="M48" t="str">
            <v>November</v>
          </cell>
          <cell r="N48" t="str">
            <v>December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 Performance Summary"/>
      <sheetName val="3.1 Revenue Profile Summary"/>
      <sheetName val="3.2 SA Data"/>
      <sheetName val="3.3 VAT Data"/>
      <sheetName val="3.4 IGR Data"/>
      <sheetName val="3.5 EC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2">
          <cell r="A42" t="str">
            <v>1. Profile Based on Historic</v>
          </cell>
        </row>
        <row r="43">
          <cell r="A43" t="str">
            <v>2. Even Across the Year</v>
          </cell>
        </row>
        <row r="44">
          <cell r="A44" t="str">
            <v>3. Even Across Last Six Months</v>
          </cell>
        </row>
        <row r="45">
          <cell r="A45" t="str">
            <v>4. End of Quarter</v>
          </cell>
        </row>
        <row r="46">
          <cell r="A46" t="str">
            <v>5. Parked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. Data EFU-FSP-BPS"/>
      <sheetName val="A.0. Summary"/>
      <sheetName val="B1.1 MA SA"/>
      <sheetName val="B1.2 Elasticity SA"/>
      <sheetName val="B1.3 Graph SA"/>
      <sheetName val="B2.1 MA VAT"/>
      <sheetName val="B2.2 Elasticity VAT"/>
      <sheetName val="B2.3 Graph VAT"/>
      <sheetName val="B3.1 MA IGR"/>
      <sheetName val="B3.2 Elasticity IGR"/>
      <sheetName val="B3.3 Graph IGR"/>
      <sheetName val="B4.1 MA EC"/>
      <sheetName val="B4.2 Graph EC"/>
      <sheetName val="B5.1 MA Personnel"/>
      <sheetName val="B5.2 Elasticity Personnel"/>
      <sheetName val="B5.3 Graph Personnel"/>
      <sheetName val="B6.1 MA OH"/>
      <sheetName val="B6.2 Elasticity OH"/>
      <sheetName val="B6.3 Graph OH"/>
      <sheetName val="C. Sector Allocation"/>
      <sheetName val="C. G SECTOR CAP SOC-ADM"/>
      <sheetName val="C. G SECTOR CAP ECO-REG"/>
      <sheetName val="C. G Capex Perf."/>
      <sheetName val="G Exp Trend"/>
      <sheetName val="G Revenue Trend"/>
      <sheetName val="G FAAC"/>
      <sheetName val="G EC"/>
      <sheetName val="G VAT"/>
      <sheetName val="G IGR"/>
      <sheetName val="G ALL CAP"/>
      <sheetName val="G Grants"/>
      <sheetName val="G Loans"/>
      <sheetName val="G Other Cap"/>
      <sheetName val="G Personnel"/>
      <sheetName val="G Overheads"/>
      <sheetName val="G Capital"/>
      <sheetName val="G ES Fiscal Per."/>
      <sheetName val="G ES Fiscal Per"/>
      <sheetName val="E. Debt"/>
    </sheetNames>
    <sheetDataSet>
      <sheetData sheetId="0"/>
      <sheetData sheetId="1">
        <row r="39">
          <cell r="B39" t="str">
            <v>MA 3 Year Simple</v>
          </cell>
        </row>
        <row r="40">
          <cell r="B40" t="str">
            <v>MA 5 Year X-Outliers</v>
          </cell>
        </row>
        <row r="41">
          <cell r="B41" t="str">
            <v>MA 4 Year Weighted</v>
          </cell>
        </row>
        <row r="42">
          <cell r="B42" t="str">
            <v>Own Percentage</v>
          </cell>
        </row>
        <row r="43">
          <cell r="B43" t="str">
            <v>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0. Summary"/>
      <sheetName val="B1.1 MA SA"/>
      <sheetName val="B1.2 Elasticity SA"/>
      <sheetName val="B1.3 Graph SA"/>
      <sheetName val="B2.1 MA VAT"/>
      <sheetName val="B2.2 Elasticity VAT"/>
      <sheetName val="B2.3 Graph VAT"/>
      <sheetName val="B3.1 MA IGR"/>
      <sheetName val="B3.2 Elasticity IGR"/>
      <sheetName val="B3.3 Graph IGR"/>
      <sheetName val="B4.1 MA EC"/>
      <sheetName val="B4.2 Graph EC"/>
      <sheetName val="B5.1 MA Personnel"/>
      <sheetName val="B5.2 Elasticity Personnel"/>
      <sheetName val="B5.3 Graph Personnel"/>
      <sheetName val="B6.1 MA OH"/>
      <sheetName val="B6.2 Elasticity OH"/>
      <sheetName val="B6.3 Graph OH"/>
      <sheetName val="C. Sector Expenditure"/>
      <sheetName val="C. G Sector Allocation Economic"/>
      <sheetName val="C. G Sector Allocation Social"/>
      <sheetName val="C. G Sector Allocation Reg."/>
      <sheetName val="C. G Sector Allocation MAIN"/>
      <sheetName val="D. Data EFU-FSP-BPS"/>
      <sheetName val="G Exp Trend"/>
      <sheetName val="G Revenue Trend"/>
      <sheetName val="G Revenue Trend REC"/>
      <sheetName val="G Revenue Trend CAP"/>
      <sheetName val="G FAAC"/>
      <sheetName val="G EC"/>
      <sheetName val="G VAT"/>
      <sheetName val="G IGR"/>
      <sheetName val="G ALL Capital"/>
      <sheetName val="G ES Fiscal Per"/>
      <sheetName val="G Personnel"/>
      <sheetName val="G Overheads"/>
      <sheetName val="G Capital"/>
      <sheetName val="E. Debt"/>
    </sheetNames>
    <sheetDataSet>
      <sheetData sheetId="0">
        <row r="40">
          <cell r="B40" t="str">
            <v>MA 3 Year Simple</v>
          </cell>
        </row>
        <row r="41">
          <cell r="B41" t="str">
            <v>MA 5 Year X-Outliers</v>
          </cell>
        </row>
        <row r="42">
          <cell r="B42" t="str">
            <v>MA 4 Year Weighted</v>
          </cell>
        </row>
        <row r="43">
          <cell r="B43" t="str">
            <v>Own Percentage</v>
          </cell>
        </row>
        <row r="44">
          <cell r="B44" t="str">
            <v>No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E18"/>
  <sheetViews>
    <sheetView showGridLines="0" workbookViewId="0">
      <selection activeCell="J7" sqref="J7"/>
    </sheetView>
  </sheetViews>
  <sheetFormatPr defaultRowHeight="12.75" x14ac:dyDescent="0.2"/>
  <cols>
    <col min="1" max="1" width="49.5703125" style="54" customWidth="1"/>
    <col min="2" max="2" width="46.140625" style="56" customWidth="1"/>
    <col min="3" max="4" width="9.140625" style="54" hidden="1" customWidth="1"/>
    <col min="5" max="5" width="52.42578125" style="54" customWidth="1"/>
    <col min="6" max="16384" width="9.140625" style="54"/>
  </cols>
  <sheetData>
    <row r="1" spans="1:5" ht="25.5" x14ac:dyDescent="0.2">
      <c r="A1" s="21" t="s">
        <v>89</v>
      </c>
      <c r="B1" s="42" t="s">
        <v>90</v>
      </c>
      <c r="C1" s="51"/>
      <c r="D1" s="51"/>
      <c r="E1" s="166" t="s">
        <v>100</v>
      </c>
    </row>
    <row r="2" spans="1:5" ht="17.25" customHeight="1" x14ac:dyDescent="0.2">
      <c r="A2" s="153" t="s">
        <v>83</v>
      </c>
      <c r="B2" s="154"/>
      <c r="C2" s="155"/>
      <c r="D2" s="155"/>
      <c r="E2" s="156"/>
    </row>
    <row r="3" spans="1:5" ht="17.25" customHeight="1" x14ac:dyDescent="0.2">
      <c r="A3" s="51" t="s">
        <v>91</v>
      </c>
      <c r="B3" s="63"/>
      <c r="C3" s="51"/>
      <c r="D3" s="51"/>
      <c r="E3" s="51" t="s">
        <v>94</v>
      </c>
    </row>
    <row r="4" spans="1:5" ht="17.25" customHeight="1" x14ac:dyDescent="0.2">
      <c r="A4" s="51" t="s">
        <v>102</v>
      </c>
      <c r="B4" s="42" t="str">
        <f>C4&amp;" - "&amp;D4</f>
        <v>1 - 3</v>
      </c>
      <c r="C4" s="51">
        <f>B3+1</f>
        <v>1</v>
      </c>
      <c r="D4" s="55">
        <f>B3+3</f>
        <v>3</v>
      </c>
      <c r="E4" s="51" t="s">
        <v>94</v>
      </c>
    </row>
    <row r="5" spans="1:5" ht="17.25" customHeight="1" x14ac:dyDescent="0.2">
      <c r="A5" s="153" t="s">
        <v>86</v>
      </c>
      <c r="B5" s="155"/>
      <c r="C5" s="155"/>
      <c r="D5" s="155"/>
      <c r="E5" s="156"/>
    </row>
    <row r="6" spans="1:5" ht="17.25" customHeight="1" x14ac:dyDescent="0.2">
      <c r="A6" s="51" t="s">
        <v>85</v>
      </c>
      <c r="B6" s="64"/>
      <c r="C6" s="51"/>
      <c r="D6" s="55"/>
      <c r="E6" s="51" t="s">
        <v>119</v>
      </c>
    </row>
    <row r="7" spans="1:5" ht="17.25" customHeight="1" x14ac:dyDescent="0.2">
      <c r="A7" s="51" t="s">
        <v>95</v>
      </c>
      <c r="B7" s="163"/>
      <c r="C7" s="51"/>
      <c r="D7" s="55"/>
      <c r="E7" s="51" t="s">
        <v>120</v>
      </c>
    </row>
    <row r="8" spans="1:5" ht="17.25" customHeight="1" x14ac:dyDescent="0.2">
      <c r="A8" s="51" t="s">
        <v>96</v>
      </c>
      <c r="B8" s="162"/>
      <c r="C8" s="51"/>
      <c r="D8" s="55"/>
      <c r="E8" s="51" t="s">
        <v>120</v>
      </c>
    </row>
    <row r="9" spans="1:5" ht="17.25" customHeight="1" x14ac:dyDescent="0.2">
      <c r="A9" s="153" t="s">
        <v>77</v>
      </c>
      <c r="B9" s="154"/>
      <c r="C9" s="155"/>
      <c r="D9" s="155"/>
      <c r="E9" s="156"/>
    </row>
    <row r="10" spans="1:5" ht="17.25" customHeight="1" x14ac:dyDescent="0.2">
      <c r="A10" s="51" t="s">
        <v>97</v>
      </c>
      <c r="B10" s="41" t="s">
        <v>78</v>
      </c>
      <c r="C10" s="51"/>
      <c r="D10" s="51"/>
      <c r="E10" s="51" t="s">
        <v>118</v>
      </c>
    </row>
    <row r="11" spans="1:5" ht="17.25" customHeight="1" x14ac:dyDescent="0.2">
      <c r="A11" s="153" t="s">
        <v>99</v>
      </c>
      <c r="B11" s="154"/>
      <c r="C11" s="155"/>
      <c r="D11" s="155"/>
      <c r="E11" s="156"/>
    </row>
    <row r="12" spans="1:5" ht="17.25" customHeight="1" x14ac:dyDescent="0.2">
      <c r="A12" s="51" t="s">
        <v>114</v>
      </c>
      <c r="B12" s="57" t="s">
        <v>79</v>
      </c>
      <c r="C12" s="51"/>
      <c r="D12" s="51"/>
      <c r="E12" s="51" t="s">
        <v>115</v>
      </c>
    </row>
    <row r="13" spans="1:5" ht="17.25" customHeight="1" x14ac:dyDescent="0.2">
      <c r="A13" s="153" t="s">
        <v>101</v>
      </c>
      <c r="B13" s="154"/>
      <c r="C13" s="155"/>
      <c r="D13" s="155"/>
      <c r="E13" s="156"/>
    </row>
    <row r="14" spans="1:5" ht="17.25" customHeight="1" x14ac:dyDescent="0.2">
      <c r="A14" s="51" t="s">
        <v>80</v>
      </c>
      <c r="B14" s="57" t="s">
        <v>81</v>
      </c>
      <c r="C14" s="51"/>
      <c r="D14" s="51"/>
      <c r="E14" s="51" t="s">
        <v>113</v>
      </c>
    </row>
    <row r="15" spans="1:5" ht="17.25" customHeight="1" x14ac:dyDescent="0.2">
      <c r="A15" s="51" t="s">
        <v>82</v>
      </c>
      <c r="B15" s="57" t="s">
        <v>81</v>
      </c>
      <c r="C15" s="51"/>
      <c r="D15" s="51"/>
      <c r="E15" s="51" t="s">
        <v>116</v>
      </c>
    </row>
    <row r="16" spans="1:5" ht="17.25" customHeight="1" x14ac:dyDescent="0.2">
      <c r="A16" s="142" t="s">
        <v>98</v>
      </c>
      <c r="B16" s="57" t="s">
        <v>87</v>
      </c>
      <c r="C16" s="41"/>
      <c r="D16" s="41"/>
      <c r="E16" s="51" t="s">
        <v>117</v>
      </c>
    </row>
    <row r="18" spans="1:1" x14ac:dyDescent="0.2">
      <c r="A18" s="67" t="s">
        <v>93</v>
      </c>
    </row>
  </sheetData>
  <sheetProtection algorithmName="SHA-512" hashValue="5mEgjpqMN6srqf1eJl/N10nyYcq+89odaBAGB6a4W4kYYlbYcrOZnUkimzdv9TtsFaA2rrIbt6ZAYxx6My5Ltw==" saltValue="iGIu49xq/vnS0HG0UxHT3w==" spinCount="100000" sheet="1" objects="1" scenarios="1"/>
  <mergeCells count="5">
    <mergeCell ref="A2:E2"/>
    <mergeCell ref="A5:E5"/>
    <mergeCell ref="A9:E9"/>
    <mergeCell ref="A11:E11"/>
    <mergeCell ref="A13:E13"/>
  </mergeCells>
  <conditionalFormatting sqref="B4">
    <cfRule type="expression" dxfId="5" priority="1">
      <formula>$B$3=""</formula>
    </cfRule>
  </conditionalFormatting>
  <dataValidations count="1">
    <dataValidation type="whole" operator="greaterThan" allowBlank="1" showInputMessage="1" showErrorMessage="1" sqref="B3">
      <formula1>2010</formula1>
    </dataValidation>
  </dataValidations>
  <hyperlinks>
    <hyperlink ref="B10" location="'O.1 Data Entry'!C6" display="Link to Data Entry Sheet"/>
    <hyperlink ref="B14" location="'A.1 Macro-Fiscal Framework'!A1" display="Link to Macro-Fiscal Framework sheet"/>
    <hyperlink ref="B15" location="'A.1 Macro-Fiscal Framework'!A1" display="Link to Macro-Fiscal Framework sheet"/>
    <hyperlink ref="B12" location="'C. Fiscal Performance Graphs'!A1" display="Link to Fiscal Performance Graphs"/>
    <hyperlink ref="B16" location="'B.1 Recurrent Fiscal Forecasts'!A1" display="Link to Recurrent Revenue and Expenditure Forecas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2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22" sqref="C22:H22"/>
    </sheetView>
  </sheetViews>
  <sheetFormatPr defaultRowHeight="15" x14ac:dyDescent="0.25"/>
  <cols>
    <col min="1" max="1" width="40.42578125" style="4" customWidth="1"/>
    <col min="2" max="18" width="18.42578125" style="4" customWidth="1"/>
    <col min="19" max="16384" width="9.140625" style="4"/>
  </cols>
  <sheetData>
    <row r="1" spans="1:18" x14ac:dyDescent="0.25">
      <c r="A1" s="62" t="s">
        <v>75</v>
      </c>
      <c r="B1" s="67" t="s">
        <v>93</v>
      </c>
    </row>
    <row r="2" spans="1:18" x14ac:dyDescent="0.25">
      <c r="A2" s="2" t="s">
        <v>45</v>
      </c>
      <c r="B2" s="43">
        <v>2008</v>
      </c>
      <c r="C2" s="3">
        <f>B2+1</f>
        <v>2009</v>
      </c>
      <c r="D2" s="3">
        <f t="shared" ref="D2:R2" si="0">C2+1</f>
        <v>2010</v>
      </c>
      <c r="E2" s="3">
        <f t="shared" si="0"/>
        <v>2011</v>
      </c>
      <c r="F2" s="3">
        <f t="shared" si="0"/>
        <v>2012</v>
      </c>
      <c r="G2" s="3">
        <f t="shared" si="0"/>
        <v>2013</v>
      </c>
      <c r="H2" s="3">
        <f t="shared" si="0"/>
        <v>2014</v>
      </c>
      <c r="I2" s="3">
        <f t="shared" si="0"/>
        <v>2015</v>
      </c>
      <c r="J2" s="3">
        <f t="shared" si="0"/>
        <v>2016</v>
      </c>
      <c r="K2" s="3">
        <f t="shared" si="0"/>
        <v>2017</v>
      </c>
      <c r="L2" s="3">
        <f t="shared" si="0"/>
        <v>2018</v>
      </c>
      <c r="M2" s="3">
        <f t="shared" si="0"/>
        <v>2019</v>
      </c>
      <c r="N2" s="3">
        <f t="shared" si="0"/>
        <v>2020</v>
      </c>
      <c r="O2" s="3">
        <f t="shared" si="0"/>
        <v>2021</v>
      </c>
      <c r="P2" s="3">
        <f t="shared" si="0"/>
        <v>2022</v>
      </c>
      <c r="Q2" s="3">
        <f t="shared" si="0"/>
        <v>2023</v>
      </c>
      <c r="R2" s="3">
        <f t="shared" si="0"/>
        <v>2024</v>
      </c>
    </row>
    <row r="3" spans="1:18" ht="15" hidden="1" customHeight="1" x14ac:dyDescent="0.25">
      <c r="A3" s="10" t="s">
        <v>84</v>
      </c>
      <c r="B3" s="43">
        <f>IF(B2&gt;'A.1 Macro-Fiscal Framework'!$B3,0,+IF(B2&lt;'A.1 Macro-Fiscal Framework'!$B3-6,0,1))</f>
        <v>0</v>
      </c>
      <c r="C3" s="3">
        <f>IF(C2&gt;'A.1 Macro-Fiscal Framework'!$B3,0,+IF(C2&lt;'A.1 Macro-Fiscal Framework'!$B3-6,0,1))</f>
        <v>0</v>
      </c>
      <c r="D3" s="3">
        <f>IF(D2&gt;'A.1 Macro-Fiscal Framework'!$B3,0,+IF(D2&lt;'A.1 Macro-Fiscal Framework'!$B3-6,0,1))</f>
        <v>0</v>
      </c>
      <c r="E3" s="3">
        <f>IF(E2&gt;'A.1 Macro-Fiscal Framework'!$B3,0,+IF(E2&lt;'A.1 Macro-Fiscal Framework'!$B3-6,0,1))</f>
        <v>0</v>
      </c>
      <c r="F3" s="3">
        <f>IF(F2&gt;'A.1 Macro-Fiscal Framework'!$B3,0,+IF(F2&lt;'A.1 Macro-Fiscal Framework'!$B3-6,0,1))</f>
        <v>0</v>
      </c>
      <c r="G3" s="3">
        <f>IF(G2&gt;'A.1 Macro-Fiscal Framework'!$B3,0,+IF(G2&lt;'A.1 Macro-Fiscal Framework'!$B3-6,0,1))</f>
        <v>0</v>
      </c>
      <c r="H3" s="3">
        <f>IF(H2&gt;'A.1 Macro-Fiscal Framework'!$B3,0,+IF(H2&lt;'A.1 Macro-Fiscal Framework'!$B3-6,0,1))</f>
        <v>0</v>
      </c>
      <c r="I3" s="3">
        <f>IF(I2&gt;'A.1 Macro-Fiscal Framework'!$B3,0,+IF(I2&lt;'A.1 Macro-Fiscal Framework'!$B3-6,0,1))</f>
        <v>0</v>
      </c>
      <c r="J3" s="3">
        <f>IF(J2&gt;'A.1 Macro-Fiscal Framework'!$B3,0,+IF(J2&lt;'A.1 Macro-Fiscal Framework'!$B3-6,0,1))</f>
        <v>0</v>
      </c>
      <c r="K3" s="3">
        <f>IF(K2&gt;'A.1 Macro-Fiscal Framework'!$B3,0,+IF(K2&lt;'A.1 Macro-Fiscal Framework'!$B3-6,0,1))</f>
        <v>0</v>
      </c>
      <c r="L3" s="3">
        <f>IF(L2&gt;'A.1 Macro-Fiscal Framework'!$B3,0,+IF(L2&lt;'A.1 Macro-Fiscal Framework'!$B3-6,0,1))</f>
        <v>0</v>
      </c>
      <c r="M3" s="3">
        <f>IF(M2&gt;'A.1 Macro-Fiscal Framework'!$B3,0,+IF(M2&lt;'A.1 Macro-Fiscal Framework'!$B3-6,0,1))</f>
        <v>0</v>
      </c>
      <c r="N3" s="3">
        <f>IF(N2&gt;'A.1 Macro-Fiscal Framework'!$B3,0,+IF(N2&lt;'A.1 Macro-Fiscal Framework'!$B3-6,0,1))</f>
        <v>0</v>
      </c>
      <c r="O3" s="3">
        <f>IF(O2&gt;'A.1 Macro-Fiscal Framework'!$B3,0,+IF(O2&lt;'A.1 Macro-Fiscal Framework'!$B3-6,0,1))</f>
        <v>0</v>
      </c>
      <c r="P3" s="3">
        <f>IF(P2&gt;'A.1 Macro-Fiscal Framework'!$B3,0,+IF(P2&lt;'A.1 Macro-Fiscal Framework'!$B3-6,0,1))</f>
        <v>0</v>
      </c>
      <c r="Q3" s="3">
        <f>IF(Q2&gt;'A.1 Macro-Fiscal Framework'!$B3,0,+IF(Q2&lt;'A.1 Macro-Fiscal Framework'!$B3-6,0,1))</f>
        <v>0</v>
      </c>
      <c r="R3" s="3">
        <f>IF(R2&gt;'A.1 Macro-Fiscal Framework'!$B3,0,+IF(R2&lt;'A.1 Macro-Fiscal Framework'!$B3-6,0,1))</f>
        <v>0</v>
      </c>
    </row>
    <row r="4" spans="1:18" ht="15" hidden="1" customHeight="1" x14ac:dyDescent="0.25">
      <c r="A4" s="10" t="s">
        <v>52</v>
      </c>
      <c r="B4" s="43">
        <f>IF(B3=0,0,+IF(B3=1,C3,0))</f>
        <v>0</v>
      </c>
      <c r="C4" s="3">
        <f t="shared" ref="C4:R4" si="1">IF(C3=0,0,+IF(C3=1,D3,0))</f>
        <v>0</v>
      </c>
      <c r="D4" s="3">
        <f t="shared" si="1"/>
        <v>0</v>
      </c>
      <c r="E4" s="3">
        <f t="shared" si="1"/>
        <v>0</v>
      </c>
      <c r="F4" s="3">
        <f t="shared" si="1"/>
        <v>0</v>
      </c>
      <c r="G4" s="3">
        <f t="shared" si="1"/>
        <v>0</v>
      </c>
      <c r="H4" s="3">
        <f t="shared" si="1"/>
        <v>0</v>
      </c>
      <c r="I4" s="3">
        <f t="shared" si="1"/>
        <v>0</v>
      </c>
      <c r="J4" s="3">
        <f>IF(J3=0,0,+IF(J3=1,O3,0))</f>
        <v>0</v>
      </c>
      <c r="K4" s="3">
        <f>IF(K3=0,0,+IF(K3=1,P3,0))</f>
        <v>0</v>
      </c>
      <c r="L4" s="3">
        <f>IF(L3=0,0,+IF(L3=1,Q3,0))</f>
        <v>0</v>
      </c>
      <c r="M4" s="3">
        <f>IF(M3=0,0,+IF(M3=1,R3,0))</f>
        <v>0</v>
      </c>
      <c r="N4" s="3">
        <f>IF(N3=0,0,+IF(N3=1,S3,0))</f>
        <v>0</v>
      </c>
      <c r="O4" s="3">
        <f t="shared" si="1"/>
        <v>0</v>
      </c>
      <c r="P4" s="3">
        <f t="shared" si="1"/>
        <v>0</v>
      </c>
      <c r="Q4" s="3">
        <f t="shared" si="1"/>
        <v>0</v>
      </c>
      <c r="R4" s="3">
        <f t="shared" si="1"/>
        <v>0</v>
      </c>
    </row>
    <row r="5" spans="1:18" ht="15" hidden="1" customHeight="1" x14ac:dyDescent="0.25">
      <c r="A5" s="10" t="s">
        <v>62</v>
      </c>
      <c r="B5" s="43">
        <v>0</v>
      </c>
      <c r="C5" s="3">
        <f t="shared" ref="C5:K5" si="2">IF(SUM(A3:C4)=6,1,0)</f>
        <v>0</v>
      </c>
      <c r="D5" s="3">
        <f t="shared" si="2"/>
        <v>0</v>
      </c>
      <c r="E5" s="3">
        <f t="shared" si="2"/>
        <v>0</v>
      </c>
      <c r="F5" s="3">
        <f t="shared" si="2"/>
        <v>0</v>
      </c>
      <c r="G5" s="3">
        <f t="shared" si="2"/>
        <v>0</v>
      </c>
      <c r="H5" s="3">
        <f t="shared" si="2"/>
        <v>0</v>
      </c>
      <c r="I5" s="3">
        <f t="shared" si="2"/>
        <v>0</v>
      </c>
      <c r="J5" s="3">
        <f t="shared" si="2"/>
        <v>0</v>
      </c>
      <c r="K5" s="3">
        <f t="shared" si="2"/>
        <v>0</v>
      </c>
      <c r="L5" s="3">
        <f t="shared" ref="L5" si="3">IF(SUM(J3:L4)=6,1,0)</f>
        <v>0</v>
      </c>
      <c r="M5" s="3">
        <f t="shared" ref="M5" si="4">IF(SUM(K3:M4)=6,1,0)</f>
        <v>0</v>
      </c>
      <c r="N5" s="3">
        <f t="shared" ref="N5" si="5">IF(SUM(L3:N4)=6,1,0)</f>
        <v>0</v>
      </c>
      <c r="O5" s="3">
        <f t="shared" ref="O5" si="6">IF(SUM(M3:O4)=6,1,0)</f>
        <v>0</v>
      </c>
      <c r="P5" s="3">
        <f t="shared" ref="P5" si="7">IF(SUM(N3:P4)=6,1,0)</f>
        <v>0</v>
      </c>
      <c r="Q5" s="3">
        <f t="shared" ref="Q5" si="8">IF(SUM(O3:Q4)=6,1,0)</f>
        <v>0</v>
      </c>
      <c r="R5" s="3">
        <f t="shared" ref="R5" si="9">IF(SUM(P3:R4)=6,1,0)</f>
        <v>0</v>
      </c>
    </row>
    <row r="6" spans="1:18" ht="3" hidden="1" customHeight="1" x14ac:dyDescent="0.25">
      <c r="A6" s="10" t="s">
        <v>88</v>
      </c>
      <c r="B6" s="43">
        <v>0</v>
      </c>
      <c r="C6" s="3">
        <f t="shared" ref="C6:R6" si="10">IF(C4=1,IF(D4=0,1,0),0)</f>
        <v>0</v>
      </c>
      <c r="D6" s="3">
        <f t="shared" si="10"/>
        <v>0</v>
      </c>
      <c r="E6" s="3">
        <f t="shared" si="10"/>
        <v>0</v>
      </c>
      <c r="F6" s="3">
        <f t="shared" si="10"/>
        <v>0</v>
      </c>
      <c r="G6" s="3">
        <f t="shared" si="10"/>
        <v>0</v>
      </c>
      <c r="H6" s="3">
        <f t="shared" si="10"/>
        <v>0</v>
      </c>
      <c r="I6" s="3">
        <f>IF(I4=1,IF(J4=0,1,0),0)</f>
        <v>0</v>
      </c>
      <c r="J6" s="3">
        <f t="shared" si="10"/>
        <v>0</v>
      </c>
      <c r="K6" s="3">
        <f t="shared" si="10"/>
        <v>0</v>
      </c>
      <c r="L6" s="3">
        <f t="shared" si="10"/>
        <v>0</v>
      </c>
      <c r="M6" s="3">
        <f t="shared" si="10"/>
        <v>0</v>
      </c>
      <c r="N6" s="3">
        <f t="shared" si="10"/>
        <v>0</v>
      </c>
      <c r="O6" s="3">
        <f t="shared" si="10"/>
        <v>0</v>
      </c>
      <c r="P6" s="3">
        <f t="shared" si="10"/>
        <v>0</v>
      </c>
      <c r="Q6" s="3">
        <f t="shared" si="10"/>
        <v>0</v>
      </c>
      <c r="R6" s="3">
        <f t="shared" si="10"/>
        <v>0</v>
      </c>
    </row>
    <row r="7" spans="1:18" x14ac:dyDescent="0.25">
      <c r="A7" s="5" t="s">
        <v>46</v>
      </c>
      <c r="B7" s="4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25">
      <c r="A8" s="7" t="s">
        <v>47</v>
      </c>
      <c r="B8" s="4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9"/>
      <c r="R8" s="9"/>
    </row>
    <row r="9" spans="1:18" x14ac:dyDescent="0.25">
      <c r="A9" s="10" t="s">
        <v>28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x14ac:dyDescent="0.25">
      <c r="A10" s="10" t="s">
        <v>48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x14ac:dyDescent="0.25">
      <c r="A11" s="10" t="s">
        <v>49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x14ac:dyDescent="0.25">
      <c r="A12" s="10" t="s">
        <v>33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18" x14ac:dyDescent="0.25">
      <c r="A13" s="7" t="s">
        <v>52</v>
      </c>
      <c r="B13" s="4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x14ac:dyDescent="0.25">
      <c r="A14" s="10" t="s">
        <v>53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x14ac:dyDescent="0.25">
      <c r="A15" s="10" t="s">
        <v>48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x14ac:dyDescent="0.25">
      <c r="A16" s="10" t="s">
        <v>49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x14ac:dyDescent="0.25">
      <c r="A17" s="10" t="s">
        <v>33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x14ac:dyDescent="0.25">
      <c r="A18" s="5" t="s">
        <v>67</v>
      </c>
      <c r="B18" s="4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x14ac:dyDescent="0.25">
      <c r="A19" s="10" t="s">
        <v>64</v>
      </c>
      <c r="B19" s="46"/>
      <c r="C19" s="65"/>
      <c r="D19" s="65"/>
      <c r="E19" s="65"/>
      <c r="F19" s="65"/>
      <c r="G19" s="65"/>
      <c r="H19" s="65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0" t="s">
        <v>36</v>
      </c>
      <c r="B20" s="46"/>
      <c r="C20" s="65"/>
      <c r="D20" s="65"/>
      <c r="E20" s="65"/>
      <c r="F20" s="65"/>
      <c r="G20" s="65"/>
      <c r="H20" s="65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5" t="s">
        <v>68</v>
      </c>
      <c r="B21" s="4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x14ac:dyDescent="0.25">
      <c r="A22" s="10" t="s">
        <v>69</v>
      </c>
      <c r="B22" s="4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1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</sheetData>
  <sheetProtection algorithmName="SHA-512" hashValue="65ZI/6TPFmQerPY93EA1AjNa44PV7Bsw16wwedyeGs6y0XVfQA44vucVr0jxtIIHX3XSqfrOsn7YfXGL0I+hRQ==" saltValue="TtFyXYT0yeZp5YSc/qF3EA==" spinCount="100000" sheet="1" objects="1" scenarios="1"/>
  <dataConsolidate/>
  <conditionalFormatting sqref="B9:R12">
    <cfRule type="expression" dxfId="4" priority="93" stopIfTrue="1">
      <formula>B$3=0</formula>
    </cfRule>
  </conditionalFormatting>
  <conditionalFormatting sqref="B19:B20 I19:R20 I22:R22 B14:R17">
    <cfRule type="expression" dxfId="3" priority="91" stopIfTrue="1">
      <formula>B$4=0</formula>
    </cfRule>
  </conditionalFormatting>
  <conditionalFormatting sqref="B22">
    <cfRule type="expression" dxfId="2" priority="88" stopIfTrue="1">
      <formula>B$4=0</formula>
    </cfRule>
  </conditionalFormatting>
  <conditionalFormatting sqref="C22:H22">
    <cfRule type="expression" dxfId="1" priority="22" stopIfTrue="1">
      <formula>C$3=0</formula>
    </cfRule>
  </conditionalFormatting>
  <conditionalFormatting sqref="C19:H20">
    <cfRule type="expression" dxfId="0" priority="23" stopIfTrue="1">
      <formula>C$3=0</formula>
    </cfRule>
  </conditionalFormatting>
  <hyperlinks>
    <hyperlink ref="A1" location="'Menu &amp; Calibraton'!A1" display="Return to Main Menu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6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D37" sqref="D37"/>
    </sheetView>
  </sheetViews>
  <sheetFormatPr defaultRowHeight="12.75" x14ac:dyDescent="0.2"/>
  <cols>
    <col min="1" max="1" width="24.85546875" style="73" customWidth="1"/>
    <col min="2" max="11" width="18.7109375" style="73" customWidth="1"/>
    <col min="12" max="16384" width="9.140625" style="73"/>
  </cols>
  <sheetData>
    <row r="1" spans="1:11" x14ac:dyDescent="0.2">
      <c r="A1" s="62" t="s">
        <v>75</v>
      </c>
      <c r="B1" s="67" t="s">
        <v>93</v>
      </c>
    </row>
    <row r="2" spans="1:11" x14ac:dyDescent="0.2">
      <c r="A2" s="74" t="s">
        <v>45</v>
      </c>
      <c r="B2" s="75">
        <f t="shared" ref="B2:G2" si="0">C2-1</f>
        <v>-6</v>
      </c>
      <c r="C2" s="75">
        <f t="shared" si="0"/>
        <v>-5</v>
      </c>
      <c r="D2" s="75">
        <f t="shared" si="0"/>
        <v>-4</v>
      </c>
      <c r="E2" s="75">
        <f t="shared" si="0"/>
        <v>-3</v>
      </c>
      <c r="F2" s="75">
        <f t="shared" si="0"/>
        <v>-2</v>
      </c>
      <c r="G2" s="75">
        <f t="shared" si="0"/>
        <v>-1</v>
      </c>
      <c r="H2" s="75">
        <f>'A.1 Macro-Fiscal Framework'!B3</f>
        <v>0</v>
      </c>
      <c r="I2" s="75">
        <f>H2+1</f>
        <v>1</v>
      </c>
      <c r="J2" s="75">
        <f>I2+1</f>
        <v>2</v>
      </c>
      <c r="K2" s="75">
        <f>J2+1</f>
        <v>3</v>
      </c>
    </row>
    <row r="3" spans="1:11" x14ac:dyDescent="0.2">
      <c r="A3" s="76" t="s">
        <v>68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x14ac:dyDescent="0.2">
      <c r="A4" s="73" t="s">
        <v>69</v>
      </c>
      <c r="B4" s="78" t="e">
        <f>HLOOKUP(B$2,Historical,+ROW('O.1 Data Entry'!A22)-1)</f>
        <v>#N/A</v>
      </c>
      <c r="C4" s="78" t="e">
        <f>HLOOKUP(C$2,Historical,+ROW('O.1 Data Entry'!B22)-1)</f>
        <v>#N/A</v>
      </c>
      <c r="D4" s="78" t="e">
        <f>HLOOKUP(D$2,Historical,+ROW('O.1 Data Entry'!C22)-1)</f>
        <v>#N/A</v>
      </c>
      <c r="E4" s="78" t="e">
        <f>HLOOKUP(E$2,Historical,+ROW('O.1 Data Entry'!D22)-1)</f>
        <v>#N/A</v>
      </c>
      <c r="F4" s="78" t="e">
        <f>HLOOKUP(F$2,Historical,+ROW('O.1 Data Entry'!E22)-1)</f>
        <v>#N/A</v>
      </c>
      <c r="G4" s="78" t="e">
        <f>HLOOKUP(G$2,Historical,+ROW('O.1 Data Entry'!F22)-1)</f>
        <v>#N/A</v>
      </c>
      <c r="H4" s="79"/>
      <c r="I4" s="79"/>
      <c r="J4" s="79"/>
      <c r="K4" s="79"/>
    </row>
    <row r="5" spans="1:11" x14ac:dyDescent="0.2">
      <c r="A5" s="73" t="s">
        <v>70</v>
      </c>
      <c r="B5" s="79"/>
      <c r="C5" s="79"/>
      <c r="D5" s="79"/>
      <c r="E5" s="79"/>
      <c r="F5" s="79"/>
      <c r="G5" s="79"/>
      <c r="H5" s="80">
        <f>'Menu &amp; Calibraton'!B6</f>
        <v>0</v>
      </c>
      <c r="I5" s="80">
        <f t="shared" ref="I5:K7" si="1">H5</f>
        <v>0</v>
      </c>
      <c r="J5" s="80">
        <f t="shared" si="1"/>
        <v>0</v>
      </c>
      <c r="K5" s="80">
        <f t="shared" si="1"/>
        <v>0</v>
      </c>
    </row>
    <row r="6" spans="1:11" x14ac:dyDescent="0.2">
      <c r="A6" s="73" t="s">
        <v>111</v>
      </c>
      <c r="B6" s="79"/>
      <c r="C6" s="79"/>
      <c r="D6" s="79"/>
      <c r="E6" s="79"/>
      <c r="F6" s="79"/>
      <c r="G6" s="79"/>
      <c r="H6" s="80">
        <f>'Menu &amp; Calibraton'!B7</f>
        <v>0</v>
      </c>
      <c r="I6" s="80">
        <f t="shared" si="1"/>
        <v>0</v>
      </c>
      <c r="J6" s="80">
        <f t="shared" si="1"/>
        <v>0</v>
      </c>
      <c r="K6" s="80">
        <f t="shared" si="1"/>
        <v>0</v>
      </c>
    </row>
    <row r="7" spans="1:11" x14ac:dyDescent="0.2">
      <c r="A7" s="73" t="s">
        <v>112</v>
      </c>
      <c r="B7" s="79"/>
      <c r="C7" s="79"/>
      <c r="D7" s="79"/>
      <c r="E7" s="79"/>
      <c r="F7" s="79"/>
      <c r="G7" s="79"/>
      <c r="H7" s="80">
        <f>'Menu &amp; Calibraton'!B8</f>
        <v>0</v>
      </c>
      <c r="I7" s="80">
        <f t="shared" si="1"/>
        <v>0</v>
      </c>
      <c r="J7" s="80">
        <f t="shared" si="1"/>
        <v>0</v>
      </c>
      <c r="K7" s="80">
        <f t="shared" si="1"/>
        <v>0</v>
      </c>
    </row>
    <row r="8" spans="1:11" x14ac:dyDescent="0.2">
      <c r="A8" s="76" t="s">
        <v>46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x14ac:dyDescent="0.2">
      <c r="A9" s="81" t="s">
        <v>47</v>
      </c>
      <c r="B9" s="82"/>
      <c r="C9" s="82"/>
      <c r="D9" s="82"/>
      <c r="E9" s="82"/>
      <c r="F9" s="82"/>
      <c r="G9" s="82"/>
      <c r="H9" s="83"/>
      <c r="I9" s="83"/>
      <c r="J9" s="83"/>
      <c r="K9" s="83"/>
    </row>
    <row r="10" spans="1:11" x14ac:dyDescent="0.2">
      <c r="A10" s="79" t="s">
        <v>28</v>
      </c>
      <c r="B10" s="78" t="e">
        <f>HLOOKUP(B$2,Historical,ROW('O.1 Data Entry'!A9)-1)</f>
        <v>#N/A</v>
      </c>
      <c r="C10" s="78" t="e">
        <f>HLOOKUP(C$2,Historical,ROW('O.1 Data Entry'!B9)-1)</f>
        <v>#N/A</v>
      </c>
      <c r="D10" s="78" t="e">
        <f>HLOOKUP(D$2,Historical,ROW('O.1 Data Entry'!C9)-1)</f>
        <v>#N/A</v>
      </c>
      <c r="E10" s="78" t="e">
        <f>HLOOKUP(E$2,Historical,ROW('O.1 Data Entry'!D9)-1)</f>
        <v>#N/A</v>
      </c>
      <c r="F10" s="78" t="e">
        <f>HLOOKUP(F$2,Historical,ROW('O.1 Data Entry'!E9)-1)</f>
        <v>#N/A</v>
      </c>
      <c r="G10" s="78" t="e">
        <f>HLOOKUP(G$2,Historical,ROW('O.1 Data Entry'!F9)-1)</f>
        <v>#N/A</v>
      </c>
      <c r="H10" s="78" t="e">
        <f>HLOOKUP(H$2,Historical,ROW('O.1 Data Entry'!G9)-1)</f>
        <v>#N/A</v>
      </c>
      <c r="I10" s="83"/>
      <c r="J10" s="83"/>
      <c r="K10" s="83"/>
    </row>
    <row r="11" spans="1:11" x14ac:dyDescent="0.2">
      <c r="A11" s="79" t="s">
        <v>48</v>
      </c>
      <c r="B11" s="78" t="e">
        <f>HLOOKUP(B$2,Historical,ROW('O.1 Data Entry'!A10)-1)</f>
        <v>#N/A</v>
      </c>
      <c r="C11" s="78" t="e">
        <f>HLOOKUP(C$2,Historical,ROW('O.1 Data Entry'!B10)-1)</f>
        <v>#N/A</v>
      </c>
      <c r="D11" s="78" t="e">
        <f>HLOOKUP(D$2,Historical,ROW('O.1 Data Entry'!C10)-1)</f>
        <v>#N/A</v>
      </c>
      <c r="E11" s="78" t="e">
        <f>HLOOKUP(E$2,Historical,ROW('O.1 Data Entry'!D10)-1)</f>
        <v>#N/A</v>
      </c>
      <c r="F11" s="78" t="e">
        <f>HLOOKUP(F$2,Historical,ROW('O.1 Data Entry'!E10)-1)</f>
        <v>#N/A</v>
      </c>
      <c r="G11" s="78" t="e">
        <f>HLOOKUP(G$2,Historical,ROW('O.1 Data Entry'!F10)-1)</f>
        <v>#N/A</v>
      </c>
      <c r="H11" s="78" t="e">
        <f>HLOOKUP(H$2,Historical,ROW('O.1 Data Entry'!G10)-1)</f>
        <v>#N/A</v>
      </c>
      <c r="I11" s="83"/>
      <c r="J11" s="83"/>
      <c r="K11" s="83"/>
    </row>
    <row r="12" spans="1:11" x14ac:dyDescent="0.2">
      <c r="A12" s="79" t="s">
        <v>49</v>
      </c>
      <c r="B12" s="78" t="e">
        <f>HLOOKUP(B$2,Historical,ROW('O.1 Data Entry'!A11)-1)</f>
        <v>#N/A</v>
      </c>
      <c r="C12" s="78" t="e">
        <f>HLOOKUP(C$2,Historical,ROW('O.1 Data Entry'!B11)-1)</f>
        <v>#N/A</v>
      </c>
      <c r="D12" s="78" t="e">
        <f>HLOOKUP(D$2,Historical,ROW('O.1 Data Entry'!C11)-1)</f>
        <v>#N/A</v>
      </c>
      <c r="E12" s="78" t="e">
        <f>HLOOKUP(E$2,Historical,ROW('O.1 Data Entry'!D11)-1)</f>
        <v>#N/A</v>
      </c>
      <c r="F12" s="78" t="e">
        <f>HLOOKUP(F$2,Historical,ROW('O.1 Data Entry'!E11)-1)</f>
        <v>#N/A</v>
      </c>
      <c r="G12" s="78" t="e">
        <f>HLOOKUP(G$2,Historical,ROW('O.1 Data Entry'!F11)-1)</f>
        <v>#N/A</v>
      </c>
      <c r="H12" s="78" t="e">
        <f>HLOOKUP(H$2,Historical,ROW('O.1 Data Entry'!G11)-1)</f>
        <v>#N/A</v>
      </c>
      <c r="I12" s="83"/>
      <c r="J12" s="83"/>
      <c r="K12" s="83"/>
    </row>
    <row r="13" spans="1:11" x14ac:dyDescent="0.2">
      <c r="A13" s="79" t="s">
        <v>33</v>
      </c>
      <c r="B13" s="78" t="e">
        <f>HLOOKUP(B$2,Historical,ROW('O.1 Data Entry'!A12)-1)</f>
        <v>#N/A</v>
      </c>
      <c r="C13" s="78" t="e">
        <f>HLOOKUP(C$2,Historical,ROW('O.1 Data Entry'!B12)-1)</f>
        <v>#N/A</v>
      </c>
      <c r="D13" s="78" t="e">
        <f>HLOOKUP(D$2,Historical,ROW('O.1 Data Entry'!C12)-1)</f>
        <v>#N/A</v>
      </c>
      <c r="E13" s="78" t="e">
        <f>HLOOKUP(E$2,Historical,ROW('O.1 Data Entry'!D12)-1)</f>
        <v>#N/A</v>
      </c>
      <c r="F13" s="78" t="e">
        <f>HLOOKUP(F$2,Historical,ROW('O.1 Data Entry'!E12)-1)</f>
        <v>#N/A</v>
      </c>
      <c r="G13" s="78" t="e">
        <f>HLOOKUP(G$2,Historical,ROW('O.1 Data Entry'!F12)-1)</f>
        <v>#N/A</v>
      </c>
      <c r="H13" s="78" t="e">
        <f>HLOOKUP(H$2,Historical,ROW('O.1 Data Entry'!G12)-1)</f>
        <v>#N/A</v>
      </c>
      <c r="I13" s="82"/>
      <c r="J13" s="83"/>
      <c r="K13" s="83"/>
    </row>
    <row r="14" spans="1:11" x14ac:dyDescent="0.2">
      <c r="A14" s="81" t="s">
        <v>50</v>
      </c>
      <c r="B14" s="84" t="e">
        <f t="shared" ref="B14:H14" si="2">+B10+B11+B12+B13</f>
        <v>#N/A</v>
      </c>
      <c r="C14" s="84" t="e">
        <f t="shared" si="2"/>
        <v>#N/A</v>
      </c>
      <c r="D14" s="84" t="e">
        <f t="shared" si="2"/>
        <v>#N/A</v>
      </c>
      <c r="E14" s="84" t="e">
        <f t="shared" si="2"/>
        <v>#N/A</v>
      </c>
      <c r="F14" s="84" t="e">
        <f t="shared" si="2"/>
        <v>#N/A</v>
      </c>
      <c r="G14" s="84" t="e">
        <f t="shared" si="2"/>
        <v>#N/A</v>
      </c>
      <c r="H14" s="84" t="e">
        <f t="shared" si="2"/>
        <v>#N/A</v>
      </c>
      <c r="I14" s="83"/>
      <c r="J14" s="83"/>
      <c r="K14" s="83"/>
    </row>
    <row r="15" spans="1:11" x14ac:dyDescent="0.2">
      <c r="A15" s="81" t="s">
        <v>52</v>
      </c>
      <c r="B15" s="82"/>
      <c r="C15" s="82"/>
      <c r="D15" s="82"/>
      <c r="E15" s="82"/>
      <c r="F15" s="82"/>
      <c r="G15" s="82"/>
      <c r="H15" s="83"/>
      <c r="I15" s="83"/>
      <c r="J15" s="83"/>
      <c r="K15" s="83"/>
    </row>
    <row r="16" spans="1:11" x14ac:dyDescent="0.2">
      <c r="A16" s="79" t="s">
        <v>53</v>
      </c>
      <c r="B16" s="78" t="e">
        <f>HLOOKUP(B$2,Historical,ROW('O.1 Data Entry'!A14)-1)</f>
        <v>#N/A</v>
      </c>
      <c r="C16" s="78" t="e">
        <f>HLOOKUP(C$2,Historical,ROW('O.1 Data Entry'!B14)-1)</f>
        <v>#N/A</v>
      </c>
      <c r="D16" s="78" t="e">
        <f>HLOOKUP(D$2,Historical,ROW('O.1 Data Entry'!C14)-1)</f>
        <v>#N/A</v>
      </c>
      <c r="E16" s="78" t="e">
        <f>HLOOKUP(E$2,Historical,ROW('O.1 Data Entry'!D14)-1)</f>
        <v>#N/A</v>
      </c>
      <c r="F16" s="78" t="e">
        <f>HLOOKUP(F$2,Historical,ROW('O.1 Data Entry'!E14)-1)</f>
        <v>#N/A</v>
      </c>
      <c r="G16" s="78" t="e">
        <f>HLOOKUP(G$2,Historical,ROW('O.1 Data Entry'!F14)-1)</f>
        <v>#N/A</v>
      </c>
      <c r="H16" s="78"/>
      <c r="I16" s="78"/>
      <c r="J16" s="78"/>
      <c r="K16" s="78"/>
    </row>
    <row r="17" spans="1:11" x14ac:dyDescent="0.2">
      <c r="A17" s="79" t="s">
        <v>48</v>
      </c>
      <c r="B17" s="78" t="e">
        <f>HLOOKUP(B$2,Historical,ROW('O.1 Data Entry'!A15)-1)</f>
        <v>#N/A</v>
      </c>
      <c r="C17" s="78" t="e">
        <f>HLOOKUP(C$2,Historical,ROW('O.1 Data Entry'!B15)-1)</f>
        <v>#N/A</v>
      </c>
      <c r="D17" s="78" t="e">
        <f>HLOOKUP(D$2,Historical,ROW('O.1 Data Entry'!C15)-1)</f>
        <v>#N/A</v>
      </c>
      <c r="E17" s="78" t="e">
        <f>HLOOKUP(E$2,Historical,ROW('O.1 Data Entry'!D15)-1)</f>
        <v>#N/A</v>
      </c>
      <c r="F17" s="78" t="e">
        <f>HLOOKUP(F$2,Historical,ROW('O.1 Data Entry'!E15)-1)</f>
        <v>#N/A</v>
      </c>
      <c r="G17" s="78" t="e">
        <f>HLOOKUP(G$2,Historical,ROW('O.1 Data Entry'!F15)-1)</f>
        <v>#N/A</v>
      </c>
      <c r="H17" s="78"/>
      <c r="I17" s="78"/>
      <c r="J17" s="78"/>
      <c r="K17" s="78"/>
    </row>
    <row r="18" spans="1:11" x14ac:dyDescent="0.2">
      <c r="A18" s="79" t="s">
        <v>49</v>
      </c>
      <c r="B18" s="78" t="e">
        <f>HLOOKUP(B$2,Historical,ROW('O.1 Data Entry'!A16)-1)</f>
        <v>#N/A</v>
      </c>
      <c r="C18" s="78" t="e">
        <f>HLOOKUP(C$2,Historical,ROW('O.1 Data Entry'!B16)-1)</f>
        <v>#N/A</v>
      </c>
      <c r="D18" s="78" t="e">
        <f>HLOOKUP(D$2,Historical,ROW('O.1 Data Entry'!C16)-1)</f>
        <v>#N/A</v>
      </c>
      <c r="E18" s="78" t="e">
        <f>HLOOKUP(E$2,Historical,ROW('O.1 Data Entry'!D16)-1)</f>
        <v>#N/A</v>
      </c>
      <c r="F18" s="78" t="e">
        <f>HLOOKUP(F$2,Historical,ROW('O.1 Data Entry'!E16)-1)</f>
        <v>#N/A</v>
      </c>
      <c r="G18" s="78" t="e">
        <f>HLOOKUP(G$2,Historical,ROW('O.1 Data Entry'!F16)-1)</f>
        <v>#N/A</v>
      </c>
      <c r="H18" s="78"/>
      <c r="I18" s="78"/>
      <c r="J18" s="78"/>
      <c r="K18" s="78"/>
    </row>
    <row r="19" spans="1:11" x14ac:dyDescent="0.2">
      <c r="A19" s="79" t="s">
        <v>33</v>
      </c>
      <c r="B19" s="78" t="e">
        <f>HLOOKUP(B$2,Historical,ROW('O.1 Data Entry'!A17)-1)</f>
        <v>#N/A</v>
      </c>
      <c r="C19" s="78" t="e">
        <f>HLOOKUP(C$2,Historical,ROW('O.1 Data Entry'!B17)-1)</f>
        <v>#N/A</v>
      </c>
      <c r="D19" s="78" t="e">
        <f>HLOOKUP(D$2,Historical,ROW('O.1 Data Entry'!C17)-1)</f>
        <v>#N/A</v>
      </c>
      <c r="E19" s="78" t="e">
        <f>HLOOKUP(E$2,Historical,ROW('O.1 Data Entry'!D17)-1)</f>
        <v>#N/A</v>
      </c>
      <c r="F19" s="78" t="e">
        <f>HLOOKUP(F$2,Historical,ROW('O.1 Data Entry'!E17)-1)</f>
        <v>#N/A</v>
      </c>
      <c r="G19" s="78" t="e">
        <f>HLOOKUP(G$2,Historical,ROW('O.1 Data Entry'!F17)-1)</f>
        <v>#N/A</v>
      </c>
      <c r="H19" s="78"/>
      <c r="I19" s="78"/>
      <c r="J19" s="78"/>
      <c r="K19" s="78"/>
    </row>
    <row r="20" spans="1:11" x14ac:dyDescent="0.2">
      <c r="A20" s="81" t="s">
        <v>50</v>
      </c>
      <c r="B20" s="84" t="e">
        <f t="shared" ref="B20:G20" si="3">+B16+B17+B18+B19</f>
        <v>#N/A</v>
      </c>
      <c r="C20" s="84" t="e">
        <f t="shared" si="3"/>
        <v>#N/A</v>
      </c>
      <c r="D20" s="84" t="e">
        <f t="shared" si="3"/>
        <v>#N/A</v>
      </c>
      <c r="E20" s="84" t="e">
        <f t="shared" si="3"/>
        <v>#N/A</v>
      </c>
      <c r="F20" s="84" t="e">
        <f t="shared" si="3"/>
        <v>#N/A</v>
      </c>
      <c r="G20" s="84" t="e">
        <f t="shared" si="3"/>
        <v>#N/A</v>
      </c>
      <c r="H20" s="85"/>
      <c r="I20" s="85"/>
      <c r="J20" s="85"/>
      <c r="K20" s="85"/>
    </row>
    <row r="21" spans="1:11" x14ac:dyDescent="0.2">
      <c r="H21" s="86"/>
    </row>
    <row r="22" spans="1:11" x14ac:dyDescent="0.2">
      <c r="A22" s="76" t="s">
        <v>67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x14ac:dyDescent="0.2">
      <c r="A23" s="73" t="s">
        <v>64</v>
      </c>
      <c r="B23" s="87" t="e">
        <f>HLOOKUP(B$2,Historical,+ROW('O.1 Data Entry'!A19)-1)</f>
        <v>#N/A</v>
      </c>
      <c r="C23" s="87" t="e">
        <f>HLOOKUP(C$2,Historical,+ROW('O.1 Data Entry'!B19)-1)</f>
        <v>#N/A</v>
      </c>
      <c r="D23" s="87" t="e">
        <f>HLOOKUP(D$2,Historical,+ROW('O.1 Data Entry'!C19)-1)</f>
        <v>#N/A</v>
      </c>
      <c r="E23" s="87" t="e">
        <f>HLOOKUP(E$2,Historical,+ROW('O.1 Data Entry'!D19)-1)</f>
        <v>#N/A</v>
      </c>
      <c r="F23" s="87" t="e">
        <f>HLOOKUP(F$2,Historical,+ROW('O.1 Data Entry'!E19)-1)</f>
        <v>#N/A</v>
      </c>
      <c r="G23" s="87" t="e">
        <f>HLOOKUP(G$2,Historical,+ROW('O.1 Data Entry'!F19)-1)</f>
        <v>#N/A</v>
      </c>
    </row>
    <row r="24" spans="1:11" x14ac:dyDescent="0.2">
      <c r="A24" s="73" t="s">
        <v>36</v>
      </c>
      <c r="B24" s="87" t="e">
        <f>HLOOKUP(B$2,Historical,+ROW('O.1 Data Entry'!A20)-1)</f>
        <v>#N/A</v>
      </c>
      <c r="C24" s="87" t="e">
        <f>HLOOKUP(C$2,Historical,+ROW('O.1 Data Entry'!B20)-1)</f>
        <v>#N/A</v>
      </c>
      <c r="D24" s="87" t="e">
        <f>HLOOKUP(D$2,Historical,+ROW('O.1 Data Entry'!C20)-1)</f>
        <v>#N/A</v>
      </c>
      <c r="E24" s="87" t="e">
        <f>HLOOKUP(E$2,Historical,+ROW('O.1 Data Entry'!D20)-1)</f>
        <v>#N/A</v>
      </c>
      <c r="F24" s="87" t="e">
        <f>HLOOKUP(F$2,Historical,+ROW('O.1 Data Entry'!E20)-1)</f>
        <v>#N/A</v>
      </c>
      <c r="G24" s="87" t="e">
        <f>HLOOKUP(G$2,Historical,+ROW('O.1 Data Entry'!F20)-1)</f>
        <v>#N/A</v>
      </c>
    </row>
    <row r="26" spans="1:11" x14ac:dyDescent="0.2">
      <c r="A26" s="88" t="s">
        <v>63</v>
      </c>
    </row>
    <row r="27" spans="1:11" x14ac:dyDescent="0.2">
      <c r="A27" s="73" t="str">
        <f>"Recurrent Revenue Forecast "&amp;+'O.2 Data Consolidtation'!H2&amp;" - "&amp;+'O.2 Data Consolidtation'!K2</f>
        <v>Recurrent Revenue Forecast 0 - 3</v>
      </c>
    </row>
    <row r="28" spans="1:11" x14ac:dyDescent="0.2">
      <c r="A28" s="73" t="str">
        <f>"FAAC Statutory Allocation Budget vs Actual: "&amp;+B$2&amp;" - "&amp;H$2</f>
        <v>FAAC Statutory Allocation Budget vs Actual: -6 - 0</v>
      </c>
    </row>
    <row r="29" spans="1:11" x14ac:dyDescent="0.2">
      <c r="A29" s="73" t="str">
        <f>"VAT Budget vs Actual: "&amp;+B$2&amp;" - "&amp;H$2</f>
        <v>VAT Budget vs Actual: -6 - 0</v>
      </c>
    </row>
    <row r="30" spans="1:11" x14ac:dyDescent="0.2">
      <c r="A30" s="73" t="str">
        <f>"IGR Budget vs Actual: "&amp;+B$2&amp;" - "&amp;H$2</f>
        <v>IGR Budget vs Actual: -6 - 0</v>
      </c>
    </row>
    <row r="31" spans="1:11" x14ac:dyDescent="0.2">
      <c r="A31" s="73" t="str">
        <f>"Excess Crude Budget vs Actual: "&amp;+B$2&amp;" - "&amp;H$2</f>
        <v>Excess Crude Budget vs Actual: -6 - 0</v>
      </c>
    </row>
    <row r="32" spans="1:11" x14ac:dyDescent="0.2">
      <c r="A32" s="73" t="str">
        <f>"Total Recurrent Revenue Budget vs Actual: "&amp;+B$2&amp;" - "&amp;H$2</f>
        <v>Total Recurrent Revenue Budget vs Actual: -6 - 0</v>
      </c>
    </row>
    <row r="34" spans="1:7" x14ac:dyDescent="0.2">
      <c r="A34" s="81" t="s">
        <v>73</v>
      </c>
      <c r="B34" s="79"/>
      <c r="C34" s="79"/>
      <c r="D34" s="79"/>
      <c r="E34" s="79"/>
      <c r="F34" s="79"/>
      <c r="G34" s="79"/>
    </row>
    <row r="35" spans="1:7" x14ac:dyDescent="0.2">
      <c r="A35" s="79" t="s">
        <v>28</v>
      </c>
      <c r="B35" s="164" t="str">
        <f t="shared" ref="B35:G39" si="4">IF(ISNUMBER(B16/B10),B16/B10,"NA")</f>
        <v>NA</v>
      </c>
      <c r="C35" s="164" t="str">
        <f t="shared" si="4"/>
        <v>NA</v>
      </c>
      <c r="D35" s="164" t="str">
        <f t="shared" si="4"/>
        <v>NA</v>
      </c>
      <c r="E35" s="164" t="str">
        <f t="shared" si="4"/>
        <v>NA</v>
      </c>
      <c r="F35" s="164" t="str">
        <f t="shared" si="4"/>
        <v>NA</v>
      </c>
      <c r="G35" s="164" t="str">
        <f t="shared" si="4"/>
        <v>NA</v>
      </c>
    </row>
    <row r="36" spans="1:7" x14ac:dyDescent="0.2">
      <c r="A36" s="79" t="s">
        <v>48</v>
      </c>
      <c r="B36" s="164" t="str">
        <f t="shared" si="4"/>
        <v>NA</v>
      </c>
      <c r="C36" s="164" t="str">
        <f t="shared" si="4"/>
        <v>NA</v>
      </c>
      <c r="D36" s="164" t="str">
        <f t="shared" si="4"/>
        <v>NA</v>
      </c>
      <c r="E36" s="164" t="str">
        <f t="shared" si="4"/>
        <v>NA</v>
      </c>
      <c r="F36" s="164" t="str">
        <f t="shared" si="4"/>
        <v>NA</v>
      </c>
      <c r="G36" s="164" t="str">
        <f t="shared" si="4"/>
        <v>NA</v>
      </c>
    </row>
    <row r="37" spans="1:7" x14ac:dyDescent="0.2">
      <c r="A37" s="79" t="s">
        <v>49</v>
      </c>
      <c r="B37" s="164" t="str">
        <f t="shared" si="4"/>
        <v>NA</v>
      </c>
      <c r="C37" s="164" t="str">
        <f t="shared" si="4"/>
        <v>NA</v>
      </c>
      <c r="D37" s="164" t="str">
        <f t="shared" si="4"/>
        <v>NA</v>
      </c>
      <c r="E37" s="164" t="str">
        <f t="shared" si="4"/>
        <v>NA</v>
      </c>
      <c r="F37" s="164" t="str">
        <f t="shared" si="4"/>
        <v>NA</v>
      </c>
      <c r="G37" s="164" t="str">
        <f t="shared" si="4"/>
        <v>NA</v>
      </c>
    </row>
    <row r="38" spans="1:7" x14ac:dyDescent="0.2">
      <c r="A38" s="79" t="s">
        <v>33</v>
      </c>
      <c r="B38" s="164" t="str">
        <f t="shared" si="4"/>
        <v>NA</v>
      </c>
      <c r="C38" s="164" t="str">
        <f t="shared" si="4"/>
        <v>NA</v>
      </c>
      <c r="D38" s="164" t="str">
        <f t="shared" si="4"/>
        <v>NA</v>
      </c>
      <c r="E38" s="164" t="str">
        <f t="shared" si="4"/>
        <v>NA</v>
      </c>
      <c r="F38" s="164" t="str">
        <f t="shared" si="4"/>
        <v>NA</v>
      </c>
      <c r="G38" s="164" t="str">
        <f t="shared" si="4"/>
        <v>NA</v>
      </c>
    </row>
    <row r="39" spans="1:7" x14ac:dyDescent="0.2">
      <c r="A39" s="79" t="s">
        <v>61</v>
      </c>
      <c r="B39" s="164" t="str">
        <f t="shared" si="4"/>
        <v>NA</v>
      </c>
      <c r="C39" s="164" t="str">
        <f t="shared" si="4"/>
        <v>NA</v>
      </c>
      <c r="D39" s="164" t="str">
        <f t="shared" si="4"/>
        <v>NA</v>
      </c>
      <c r="E39" s="164" t="str">
        <f t="shared" si="4"/>
        <v>NA</v>
      </c>
      <c r="F39" s="164" t="str">
        <f t="shared" si="4"/>
        <v>NA</v>
      </c>
      <c r="G39" s="164" t="str">
        <f t="shared" si="4"/>
        <v>NA</v>
      </c>
    </row>
    <row r="40" spans="1:7" x14ac:dyDescent="0.2">
      <c r="A40" s="79"/>
      <c r="B40" s="79"/>
      <c r="C40" s="79"/>
      <c r="D40" s="79"/>
      <c r="E40" s="79"/>
      <c r="F40" s="79"/>
      <c r="G40" s="79"/>
    </row>
    <row r="41" spans="1:7" x14ac:dyDescent="0.2">
      <c r="A41" s="81" t="s">
        <v>74</v>
      </c>
      <c r="B41" s="79"/>
      <c r="C41" s="79"/>
      <c r="D41" s="79"/>
      <c r="E41" s="79"/>
      <c r="F41" s="79"/>
      <c r="G41" s="79"/>
    </row>
    <row r="42" spans="1:7" x14ac:dyDescent="0.2">
      <c r="A42" s="79" t="s">
        <v>28</v>
      </c>
      <c r="B42" s="79"/>
      <c r="C42" s="165" t="str">
        <f t="shared" ref="C42:G46" si="5">IF(ISNUMBER((C16-B16)/B16),(C16-B16)/B16,"NA")</f>
        <v>NA</v>
      </c>
      <c r="D42" s="165" t="str">
        <f t="shared" si="5"/>
        <v>NA</v>
      </c>
      <c r="E42" s="165" t="str">
        <f t="shared" si="5"/>
        <v>NA</v>
      </c>
      <c r="F42" s="165" t="str">
        <f t="shared" si="5"/>
        <v>NA</v>
      </c>
      <c r="G42" s="165" t="str">
        <f t="shared" si="5"/>
        <v>NA</v>
      </c>
    </row>
    <row r="43" spans="1:7" x14ac:dyDescent="0.2">
      <c r="A43" s="79" t="s">
        <v>48</v>
      </c>
      <c r="B43" s="79"/>
      <c r="C43" s="165" t="str">
        <f t="shared" si="5"/>
        <v>NA</v>
      </c>
      <c r="D43" s="165" t="str">
        <f t="shared" si="5"/>
        <v>NA</v>
      </c>
      <c r="E43" s="165" t="str">
        <f t="shared" si="5"/>
        <v>NA</v>
      </c>
      <c r="F43" s="165" t="str">
        <f t="shared" si="5"/>
        <v>NA</v>
      </c>
      <c r="G43" s="165" t="str">
        <f t="shared" si="5"/>
        <v>NA</v>
      </c>
    </row>
    <row r="44" spans="1:7" x14ac:dyDescent="0.2">
      <c r="A44" s="79" t="s">
        <v>49</v>
      </c>
      <c r="B44" s="79"/>
      <c r="C44" s="165" t="str">
        <f t="shared" si="5"/>
        <v>NA</v>
      </c>
      <c r="D44" s="165" t="str">
        <f t="shared" si="5"/>
        <v>NA</v>
      </c>
      <c r="E44" s="165" t="str">
        <f t="shared" si="5"/>
        <v>NA</v>
      </c>
      <c r="F44" s="165" t="str">
        <f t="shared" si="5"/>
        <v>NA</v>
      </c>
      <c r="G44" s="165" t="str">
        <f t="shared" si="5"/>
        <v>NA</v>
      </c>
    </row>
    <row r="45" spans="1:7" x14ac:dyDescent="0.2">
      <c r="A45" s="79" t="s">
        <v>33</v>
      </c>
      <c r="B45" s="79"/>
      <c r="C45" s="165" t="str">
        <f t="shared" si="5"/>
        <v>NA</v>
      </c>
      <c r="D45" s="165" t="str">
        <f t="shared" si="5"/>
        <v>NA</v>
      </c>
      <c r="E45" s="165" t="str">
        <f t="shared" si="5"/>
        <v>NA</v>
      </c>
      <c r="F45" s="165" t="str">
        <f t="shared" si="5"/>
        <v>NA</v>
      </c>
      <c r="G45" s="165" t="str">
        <f t="shared" si="5"/>
        <v>NA</v>
      </c>
    </row>
    <row r="46" spans="1:7" x14ac:dyDescent="0.2">
      <c r="A46" s="79" t="s">
        <v>61</v>
      </c>
      <c r="B46" s="79"/>
      <c r="C46" s="165" t="str">
        <f t="shared" si="5"/>
        <v>NA</v>
      </c>
      <c r="D46" s="165" t="str">
        <f t="shared" si="5"/>
        <v>NA</v>
      </c>
      <c r="E46" s="165" t="str">
        <f t="shared" si="5"/>
        <v>NA</v>
      </c>
      <c r="F46" s="165" t="str">
        <f t="shared" si="5"/>
        <v>NA</v>
      </c>
      <c r="G46" s="165" t="str">
        <f t="shared" si="5"/>
        <v>NA</v>
      </c>
    </row>
    <row r="47" spans="1:7" hidden="1" x14ac:dyDescent="0.2">
      <c r="B47" s="89">
        <v>1650000000</v>
      </c>
      <c r="C47" s="89">
        <v>1584218550</v>
      </c>
      <c r="D47" s="90">
        <v>3326000000</v>
      </c>
      <c r="E47" s="91">
        <v>3484341610</v>
      </c>
      <c r="F47" s="90">
        <v>9352484000</v>
      </c>
      <c r="G47" s="90">
        <v>9000000000</v>
      </c>
    </row>
    <row r="48" spans="1:7" hidden="1" x14ac:dyDescent="0.2">
      <c r="B48" s="89">
        <v>0</v>
      </c>
      <c r="C48" s="89">
        <v>3863258822</v>
      </c>
      <c r="D48" s="89">
        <v>2876610893</v>
      </c>
      <c r="E48" s="92">
        <v>6361779039.0100002</v>
      </c>
      <c r="F48" s="92">
        <v>9323718864.5400009</v>
      </c>
      <c r="G48" s="89"/>
    </row>
    <row r="49" spans="2:7" hidden="1" x14ac:dyDescent="0.2"/>
    <row r="50" spans="2:7" hidden="1" x14ac:dyDescent="0.2">
      <c r="B50" s="86" t="e">
        <f>+B47-#REF!</f>
        <v>#REF!</v>
      </c>
      <c r="C50" s="86" t="e">
        <f>+C47-#REF!</f>
        <v>#REF!</v>
      </c>
      <c r="D50" s="86" t="e">
        <f>+D47-#REF!</f>
        <v>#REF!</v>
      </c>
      <c r="E50" s="86" t="e">
        <f>+E47-#REF!</f>
        <v>#REF!</v>
      </c>
      <c r="F50" s="86" t="e">
        <f>+F47-#REF!</f>
        <v>#REF!</v>
      </c>
      <c r="G50" s="86" t="e">
        <f>+G47-#REF!</f>
        <v>#REF!</v>
      </c>
    </row>
    <row r="51" spans="2:7" hidden="1" x14ac:dyDescent="0.2">
      <c r="B51" s="86" t="e">
        <f>+B48-#REF!</f>
        <v>#REF!</v>
      </c>
      <c r="C51" s="86" t="e">
        <f>+C48-#REF!</f>
        <v>#REF!</v>
      </c>
      <c r="D51" s="86" t="e">
        <f>+D48-#REF!</f>
        <v>#REF!</v>
      </c>
      <c r="E51" s="86" t="e">
        <f>+E48-#REF!</f>
        <v>#REF!</v>
      </c>
      <c r="F51" s="86" t="e">
        <f>+F48-#REF!</f>
        <v>#REF!</v>
      </c>
      <c r="G51" s="86" t="e">
        <f>+G48-#REF!</f>
        <v>#REF!</v>
      </c>
    </row>
    <row r="52" spans="2:7" hidden="1" x14ac:dyDescent="0.2"/>
    <row r="53" spans="2:7" hidden="1" x14ac:dyDescent="0.2"/>
    <row r="54" spans="2:7" hidden="1" x14ac:dyDescent="0.2"/>
    <row r="55" spans="2:7" hidden="1" x14ac:dyDescent="0.2"/>
    <row r="56" spans="2:7" hidden="1" x14ac:dyDescent="0.2"/>
    <row r="57" spans="2:7" hidden="1" x14ac:dyDescent="0.2"/>
    <row r="58" spans="2:7" hidden="1" x14ac:dyDescent="0.2"/>
    <row r="59" spans="2:7" hidden="1" x14ac:dyDescent="0.2"/>
    <row r="60" spans="2:7" hidden="1" x14ac:dyDescent="0.2"/>
    <row r="61" spans="2:7" hidden="1" x14ac:dyDescent="0.2"/>
    <row r="62" spans="2:7" hidden="1" x14ac:dyDescent="0.2"/>
    <row r="63" spans="2:7" hidden="1" x14ac:dyDescent="0.2"/>
    <row r="64" spans="2:7" hidden="1" x14ac:dyDescent="0.2"/>
  </sheetData>
  <sheetProtection algorithmName="SHA-512" hashValue="+nfOXc0xKg/eqxOJKFM9NSiT5iVI/ckh3G+Yx8eIMa4dBdrSVuLOX5YyGeKlp/FMSVQQfMs4ZA6YfHoRTxsCEA==" saltValue="vhBppSdNWRcLB86nQyollw==" spinCount="100000" sheet="1" objects="1" scenarios="1"/>
  <phoneticPr fontId="25" type="noConversion"/>
  <hyperlinks>
    <hyperlink ref="A1" location="'Menu &amp; Calibraton'!A1" display="Return to Main Menu"/>
  </hyperlink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"/>
  <sheetViews>
    <sheetView showGridLines="0" tabSelected="1" zoomScaleNormal="100" workbookViewId="0">
      <pane ySplit="1" topLeftCell="A2" activePane="bottomLeft" state="frozen"/>
      <selection pane="bottomLeft" activeCell="F13" sqref="F13"/>
    </sheetView>
  </sheetViews>
  <sheetFormatPr defaultRowHeight="12.75" x14ac:dyDescent="0.2"/>
  <cols>
    <col min="1" max="1" width="30.140625" style="24" customWidth="1"/>
    <col min="2" max="5" width="15.85546875" style="24" customWidth="1"/>
    <col min="6" max="6" width="19.140625" style="24" customWidth="1"/>
    <col min="7" max="7" width="17.7109375" style="24" customWidth="1"/>
    <col min="8" max="8" width="9.140625" style="24"/>
    <col min="9" max="10" width="0" style="24" hidden="1" customWidth="1"/>
    <col min="11" max="16384" width="9.140625" style="24"/>
  </cols>
  <sheetData>
    <row r="1" spans="1:10" x14ac:dyDescent="0.2">
      <c r="A1" s="62" t="s">
        <v>75</v>
      </c>
      <c r="B1" s="67" t="s">
        <v>93</v>
      </c>
    </row>
    <row r="2" spans="1:10" x14ac:dyDescent="0.2">
      <c r="A2" s="23" t="s">
        <v>38</v>
      </c>
      <c r="I2" s="34" t="s">
        <v>32</v>
      </c>
      <c r="J2" s="35" t="s">
        <v>33</v>
      </c>
    </row>
    <row r="3" spans="1:10" x14ac:dyDescent="0.2">
      <c r="A3" s="25" t="s">
        <v>40</v>
      </c>
      <c r="B3" s="25">
        <f>'Menu &amp; Calibraton'!B3</f>
        <v>0</v>
      </c>
      <c r="C3" s="25">
        <f>B3+1</f>
        <v>1</v>
      </c>
      <c r="D3" s="25">
        <f>C3+1</f>
        <v>2</v>
      </c>
      <c r="E3" s="25">
        <f>D3+1</f>
        <v>3</v>
      </c>
      <c r="I3" s="24" t="s">
        <v>24</v>
      </c>
      <c r="J3" s="36" t="s">
        <v>25</v>
      </c>
    </row>
    <row r="4" spans="1:10" x14ac:dyDescent="0.2">
      <c r="A4" s="26" t="s">
        <v>37</v>
      </c>
      <c r="B4" s="27"/>
      <c r="C4" s="27"/>
      <c r="D4" s="27"/>
      <c r="E4" s="27"/>
      <c r="I4" s="24" t="s">
        <v>25</v>
      </c>
      <c r="J4" s="36" t="s">
        <v>26</v>
      </c>
    </row>
    <row r="5" spans="1:10" x14ac:dyDescent="0.2">
      <c r="A5" s="26" t="s">
        <v>36</v>
      </c>
      <c r="B5" s="27"/>
      <c r="C5" s="27"/>
      <c r="D5" s="27"/>
      <c r="E5" s="27"/>
      <c r="I5" s="24" t="s">
        <v>26</v>
      </c>
      <c r="J5" s="36" t="s">
        <v>27</v>
      </c>
    </row>
    <row r="6" spans="1:10" x14ac:dyDescent="0.2">
      <c r="A6" s="50" t="s">
        <v>110</v>
      </c>
      <c r="B6" s="28"/>
      <c r="C6" s="28"/>
      <c r="D6" s="28"/>
      <c r="E6" s="28"/>
      <c r="I6" s="24" t="s">
        <v>27</v>
      </c>
      <c r="J6" s="36" t="s">
        <v>41</v>
      </c>
    </row>
    <row r="7" spans="1:10" x14ac:dyDescent="0.2">
      <c r="A7" s="26" t="s">
        <v>44</v>
      </c>
      <c r="B7" s="152"/>
      <c r="C7" s="152"/>
      <c r="D7" s="152"/>
      <c r="E7" s="152"/>
      <c r="I7" s="24" t="s">
        <v>41</v>
      </c>
      <c r="J7" s="36" t="s">
        <v>66</v>
      </c>
    </row>
    <row r="8" spans="1:10" x14ac:dyDescent="0.2">
      <c r="A8" s="26" t="s">
        <v>17</v>
      </c>
      <c r="B8" s="28"/>
      <c r="C8" s="28"/>
      <c r="D8" s="28"/>
      <c r="E8" s="28"/>
      <c r="I8" s="36" t="s">
        <v>66</v>
      </c>
      <c r="J8" s="151" t="s">
        <v>108</v>
      </c>
    </row>
    <row r="9" spans="1:10" x14ac:dyDescent="0.2">
      <c r="A9" s="23" t="s">
        <v>39</v>
      </c>
    </row>
    <row r="10" spans="1:10" x14ac:dyDescent="0.2">
      <c r="A10" s="25" t="s">
        <v>35</v>
      </c>
      <c r="B10" s="25">
        <f>B3</f>
        <v>0</v>
      </c>
      <c r="C10" s="25">
        <f>C3</f>
        <v>1</v>
      </c>
      <c r="D10" s="25">
        <f>D3</f>
        <v>2</v>
      </c>
      <c r="E10" s="25">
        <f>E3</f>
        <v>3</v>
      </c>
      <c r="F10" s="25" t="s">
        <v>31</v>
      </c>
    </row>
    <row r="11" spans="1:10" x14ac:dyDescent="0.2">
      <c r="A11" s="26" t="s">
        <v>28</v>
      </c>
      <c r="B11" s="29">
        <f>IF($F11=$I$3,'B.1 Recurrent Revenue Forecasts'!L30,+IF($F11=$I$4,'B.1 Recurrent Revenue Forecasts'!L35,+IF($F$11=$I$5,'B.1 Recurrent Revenue Forecasts'!L40,+IF($F11=$I$6,'B.1 Recurrent Revenue Forecasts'!L45,+IF($F11=$I$7,'B.1 Recurrent Revenue Forecasts'!L50,'B.1 Recurrent Revenue Forecasts'!L55)))))</f>
        <v>0</v>
      </c>
      <c r="C11" s="29">
        <f>IF($F11=$I$3,'B.1 Recurrent Revenue Forecasts'!M30,+IF($F11=$I$4,'B.1 Recurrent Revenue Forecasts'!M35,+IF($F$11=$I$5,'B.1 Recurrent Revenue Forecasts'!M40,+IF($F11=$I$6,'B.1 Recurrent Revenue Forecasts'!M45,+IF($F11=$I$7,'B.1 Recurrent Revenue Forecasts'!M50,'B.1 Recurrent Revenue Forecasts'!M55)))))</f>
        <v>0</v>
      </c>
      <c r="D11" s="29">
        <f>IF($F11=$I$3,'B.1 Recurrent Revenue Forecasts'!N30,+IF($F11=$I$4,'B.1 Recurrent Revenue Forecasts'!N35,+IF($F$11=$I$5,'B.1 Recurrent Revenue Forecasts'!N40,+IF($F11=$I$6,'B.1 Recurrent Revenue Forecasts'!N45,+IF($F11=$I$7,'B.1 Recurrent Revenue Forecasts'!N50,'B.1 Recurrent Revenue Forecasts'!N55)))))</f>
        <v>0</v>
      </c>
      <c r="E11" s="29">
        <f>IF($F11=$I$3,'B.1 Recurrent Revenue Forecasts'!O30,+IF($F11=$I$4,'B.1 Recurrent Revenue Forecasts'!O35,+IF($F$11=$I$5,'B.1 Recurrent Revenue Forecasts'!O40,+IF($F11=$I$6,'B.1 Recurrent Revenue Forecasts'!O45,+IF($F11=$I$7,'B.1 Recurrent Revenue Forecasts'!O50,'B.1 Recurrent Revenue Forecasts'!O55)))))</f>
        <v>0</v>
      </c>
      <c r="F11" s="28"/>
    </row>
    <row r="12" spans="1:10" x14ac:dyDescent="0.2">
      <c r="A12" s="26" t="s">
        <v>29</v>
      </c>
      <c r="B12" s="29">
        <f>IF($F12=$I$3,'B.1 Recurrent Revenue Forecasts'!L58,+IF($F12=$I$4,+'B.1 Recurrent Revenue Forecasts'!L68,+IF($F12=$I$5,'B.1 Recurrent Revenue Forecasts'!L74,+IF($F12=$I6,'B.1 Recurrent Revenue Forecasts'!L80,+IF($F12=$I7,'B.1 Recurrent Revenue Forecasts'!L86,'B.1 Recurrent Revenue Forecasts'!L92)))))</f>
        <v>0</v>
      </c>
      <c r="C12" s="29">
        <f>IF($F12=$I$3,'B.1 Recurrent Revenue Forecasts'!M58,+IF($F12=$I$4,+'B.1 Recurrent Revenue Forecasts'!M68,+IF($F12=$I$5,'B.1 Recurrent Revenue Forecasts'!M74,+IF($F12=$I6,'B.1 Recurrent Revenue Forecasts'!M80,+IF($F12=$I7,'B.1 Recurrent Revenue Forecasts'!M86,'B.1 Recurrent Revenue Forecasts'!M92)))))</f>
        <v>0</v>
      </c>
      <c r="D12" s="29">
        <f>IF($F12=$I$3,'B.1 Recurrent Revenue Forecasts'!N58,+IF($F12=$I$4,+'B.1 Recurrent Revenue Forecasts'!N68,+IF($F12=$I$5,'B.1 Recurrent Revenue Forecasts'!N74,+IF($F12=$I6,'B.1 Recurrent Revenue Forecasts'!N80,+IF($F12=$I7,'B.1 Recurrent Revenue Forecasts'!N86,'B.1 Recurrent Revenue Forecasts'!N92)))))</f>
        <v>0</v>
      </c>
      <c r="E12" s="29">
        <f>IF($F12=$I$3,'B.1 Recurrent Revenue Forecasts'!O58,+IF($F12=$I$4,+'B.1 Recurrent Revenue Forecasts'!O68,+IF($F12=$I$5,'B.1 Recurrent Revenue Forecasts'!O74,+IF($F12=$I6,'B.1 Recurrent Revenue Forecasts'!O80,+IF($F12=$I7,'B.1 Recurrent Revenue Forecasts'!O86,'B.1 Recurrent Revenue Forecasts'!O92)))))</f>
        <v>0</v>
      </c>
      <c r="F12" s="28"/>
    </row>
    <row r="13" spans="1:10" x14ac:dyDescent="0.2">
      <c r="A13" s="26" t="s">
        <v>30</v>
      </c>
      <c r="B13" s="29">
        <f>IF($F13=$J3,'B.1 Recurrent Revenue Forecasts'!L105,+IF($F13=$J4,'B.1 Recurrent Revenue Forecasts'!L111,+IF($F13=$J5,'B.1 Recurrent Revenue Forecasts'!L117,+IF($F13=$J$6,'B.1 Recurrent Revenue Forecasts'!L123,+IF($F13=$J7,'B.1 Recurrent Revenue Forecasts'!L129,0)))))</f>
        <v>0</v>
      </c>
      <c r="C13" s="29">
        <f>IF($F13=$I3,'B.1 Recurrent Revenue Forecasts'!M95,+IF($F13=$I4,'B.1 Recurrent Revenue Forecasts'!M105,IF($F13=$I5,'B.1 Recurrent Revenue Forecasts'!M111,+IF($F13=$I6,'B.1 Recurrent Revenue Forecasts'!M117,IF($F13=$I7,'B.1 Recurrent Revenue Forecasts'!M123,'B.1 Recurrent Revenue Forecasts'!M129)))))</f>
        <v>0</v>
      </c>
      <c r="D13" s="29">
        <f>IF($F13=$I3,'B.1 Recurrent Revenue Forecasts'!N95,+IF($F13=$I4,'B.1 Recurrent Revenue Forecasts'!N105,IF($F13=$I5,'B.1 Recurrent Revenue Forecasts'!N111,+IF($F13=$I6,'B.1 Recurrent Revenue Forecasts'!N117,IF($F13=$I7,'B.1 Recurrent Revenue Forecasts'!N123,'B.1 Recurrent Revenue Forecasts'!N129)))))</f>
        <v>0</v>
      </c>
      <c r="E13" s="29">
        <f>IF($F13=$I3,'B.1 Recurrent Revenue Forecasts'!O95,+IF($F13=$I4,'B.1 Recurrent Revenue Forecasts'!O105,IF($F13=$I5,'B.1 Recurrent Revenue Forecasts'!O111,+IF($F13=$I6,'B.1 Recurrent Revenue Forecasts'!O117,IF($F13=$I7,'B.1 Recurrent Revenue Forecasts'!O123,'B.1 Recurrent Revenue Forecasts'!O129)))))</f>
        <v>0</v>
      </c>
      <c r="F13" s="28"/>
    </row>
    <row r="14" spans="1:10" x14ac:dyDescent="0.2">
      <c r="A14" s="50" t="s">
        <v>103</v>
      </c>
      <c r="B14" s="29">
        <f>IF($F14=$J3,'B.1 Recurrent Revenue Forecasts'!L132,+IF($F14=$J4,'B.1 Recurrent Revenue Forecasts'!L138,+IF($F14=$J5,'B.1 Recurrent Revenue Forecasts'!L144,+IF($F14=$J$6,'B.1 Recurrent Revenue Forecasts'!L150,+IF($F14=$J7,'B.1 Recurrent Revenue Forecasts'!L156,0)))))</f>
        <v>0</v>
      </c>
      <c r="C14" s="29">
        <f>IF($F14=$J3,'B.1 Recurrent Revenue Forecasts'!M132,+IF($F14=$J4,'B.1 Recurrent Revenue Forecasts'!M138,+IF($F14=$J5,'B.1 Recurrent Revenue Forecasts'!M144,+IF($F14=$J$6,'B.1 Recurrent Revenue Forecasts'!M150,+IF($F14=$J7,'B.1 Recurrent Revenue Forecasts'!M156,0)))))</f>
        <v>0</v>
      </c>
      <c r="D14" s="29">
        <f>IF($F14=$J3,'B.1 Recurrent Revenue Forecasts'!N132,+IF($F14=$J4,'B.1 Recurrent Revenue Forecasts'!N138,+IF($F14=$J5,'B.1 Recurrent Revenue Forecasts'!N144,+IF($F14=$J$6,'B.1 Recurrent Revenue Forecasts'!N150,+IF($F14=$J7,'B.1 Recurrent Revenue Forecasts'!N156,0)))))</f>
        <v>0</v>
      </c>
      <c r="E14" s="29">
        <f>IF($F14=$J3,'B.1 Recurrent Revenue Forecasts'!O132,+IF($F14=$J4,'B.1 Recurrent Revenue Forecasts'!O138,+IF($F14=$J5,'B.1 Recurrent Revenue Forecasts'!O144,+IF($F14=$J$6,'B.1 Recurrent Revenue Forecasts'!O150,+IF($F14=$J7,'B.1 Recurrent Revenue Forecasts'!O156,0)))))</f>
        <v>0</v>
      </c>
      <c r="F14" s="28"/>
    </row>
    <row r="15" spans="1:10" x14ac:dyDescent="0.2">
      <c r="A15" s="30" t="s">
        <v>61</v>
      </c>
      <c r="B15" s="31">
        <f>SUM(B11:B14)</f>
        <v>0</v>
      </c>
      <c r="C15" s="31">
        <f>SUM(C11:C14)</f>
        <v>0</v>
      </c>
      <c r="D15" s="31">
        <f>SUM(D11:D14)</f>
        <v>0</v>
      </c>
      <c r="E15" s="31">
        <f>SUM(E11:E14)</f>
        <v>0</v>
      </c>
    </row>
    <row r="16" spans="1:10" x14ac:dyDescent="0.2">
      <c r="A16" s="40"/>
      <c r="B16" s="32"/>
      <c r="C16" s="33"/>
      <c r="D16" s="33"/>
      <c r="E16" s="33"/>
    </row>
    <row r="17" spans="3:5" x14ac:dyDescent="0.2">
      <c r="C17" s="36"/>
      <c r="D17" s="36"/>
      <c r="E17" s="36"/>
    </row>
    <row r="18" spans="3:5" x14ac:dyDescent="0.2">
      <c r="E18" s="36"/>
    </row>
    <row r="19" spans="3:5" x14ac:dyDescent="0.2">
      <c r="C19" s="36"/>
      <c r="D19" s="36"/>
      <c r="E19" s="36"/>
    </row>
    <row r="20" spans="3:5" x14ac:dyDescent="0.2">
      <c r="E20" s="36"/>
    </row>
    <row r="21" spans="3:5" x14ac:dyDescent="0.2">
      <c r="C21" s="36"/>
      <c r="D21" s="36"/>
      <c r="E21" s="36"/>
    </row>
    <row r="22" spans="3:5" x14ac:dyDescent="0.2">
      <c r="E22" s="36"/>
    </row>
    <row r="23" spans="3:5" x14ac:dyDescent="0.2">
      <c r="C23" s="36"/>
      <c r="D23" s="36"/>
      <c r="E23" s="36"/>
    </row>
  </sheetData>
  <sheetProtection algorithmName="SHA-512" hashValue="tDOsvmo9W3V4axAYP+JzpIsn4WjYoAvraF55nMYb1UHuR44wWSrBj+HQ7F4AwMX4qCfZ2LlCM7xACzxwuSHNWw==" saltValue="Wut10fouHxOaE57XCyJTlA==" spinCount="100000" sheet="1" objects="1" scenarios="1"/>
  <phoneticPr fontId="3" type="noConversion"/>
  <dataValidations count="2">
    <dataValidation type="list" allowBlank="1" showInputMessage="1" showErrorMessage="1" sqref="F11:F12">
      <formula1>ForecastingType</formula1>
    </dataValidation>
    <dataValidation type="list" allowBlank="1" showInputMessage="1" showErrorMessage="1" sqref="F13:F14">
      <formula1>YesNo</formula1>
    </dataValidation>
  </dataValidations>
  <hyperlinks>
    <hyperlink ref="A1" location="'Menu &amp; Calibraton'!A1" display="Return to Main Menu"/>
  </hyperlink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Q166"/>
  <sheetViews>
    <sheetView showGridLines="0" topLeftCell="E1" zoomScaleNormal="100" workbookViewId="0">
      <pane ySplit="4" topLeftCell="A58" activePane="bottomLeft" state="frozen"/>
      <selection pane="bottomLeft" activeCell="L52" sqref="L52"/>
    </sheetView>
  </sheetViews>
  <sheetFormatPr defaultRowHeight="12.75" x14ac:dyDescent="0.2"/>
  <cols>
    <col min="1" max="1" width="9.140625" style="19" hidden="1" customWidth="1"/>
    <col min="2" max="3" width="29.7109375" style="19" customWidth="1"/>
    <col min="4" max="4" width="106.140625" style="58" customWidth="1"/>
    <col min="5" max="5" width="29.42578125" style="19" customWidth="1"/>
    <col min="6" max="11" width="17.28515625" style="19" customWidth="1"/>
    <col min="12" max="15" width="17.5703125" style="19" customWidth="1"/>
    <col min="16" max="16384" width="9.140625" style="19"/>
  </cols>
  <sheetData>
    <row r="1" spans="1:15" x14ac:dyDescent="0.2">
      <c r="A1" s="49"/>
      <c r="B1" s="157" t="s">
        <v>76</v>
      </c>
      <c r="C1" s="158"/>
      <c r="D1" s="62" t="s">
        <v>75</v>
      </c>
      <c r="E1" s="67" t="s">
        <v>93</v>
      </c>
    </row>
    <row r="2" spans="1:15" x14ac:dyDescent="0.2">
      <c r="A2" s="49"/>
      <c r="B2" s="22" t="s">
        <v>28</v>
      </c>
      <c r="C2" s="22" t="s">
        <v>30</v>
      </c>
      <c r="D2" s="49"/>
    </row>
    <row r="3" spans="1:15" x14ac:dyDescent="0.2">
      <c r="A3" s="49"/>
      <c r="B3" s="22" t="s">
        <v>48</v>
      </c>
      <c r="C3" s="22" t="s">
        <v>33</v>
      </c>
      <c r="D3" s="49"/>
    </row>
    <row r="4" spans="1:15" x14ac:dyDescent="0.2">
      <c r="A4" s="49"/>
      <c r="B4" s="52"/>
      <c r="C4" s="49"/>
      <c r="D4" s="52"/>
    </row>
    <row r="5" spans="1:15" ht="50.1" customHeight="1" x14ac:dyDescent="0.2">
      <c r="A5" s="20"/>
      <c r="B5" s="68"/>
      <c r="C5" s="68"/>
      <c r="D5" s="69"/>
    </row>
    <row r="6" spans="1:15" x14ac:dyDescent="0.2">
      <c r="A6" s="20"/>
      <c r="B6" s="70"/>
      <c r="C6" s="70"/>
      <c r="D6" s="70"/>
      <c r="E6" s="104" t="s">
        <v>92</v>
      </c>
      <c r="F6" s="105">
        <f>'O.2 Data Consolidtation'!B2</f>
        <v>-6</v>
      </c>
      <c r="G6" s="104">
        <f t="shared" ref="G6:O6" si="0">F6+1</f>
        <v>-5</v>
      </c>
      <c r="H6" s="104">
        <f t="shared" si="0"/>
        <v>-4</v>
      </c>
      <c r="I6" s="104">
        <f t="shared" si="0"/>
        <v>-3</v>
      </c>
      <c r="J6" s="104">
        <f t="shared" si="0"/>
        <v>-2</v>
      </c>
      <c r="K6" s="104">
        <f t="shared" si="0"/>
        <v>-1</v>
      </c>
      <c r="L6" s="106">
        <f t="shared" si="0"/>
        <v>0</v>
      </c>
      <c r="M6" s="104">
        <f t="shared" si="0"/>
        <v>1</v>
      </c>
      <c r="N6" s="104">
        <f t="shared" si="0"/>
        <v>2</v>
      </c>
      <c r="O6" s="106">
        <f t="shared" si="0"/>
        <v>3</v>
      </c>
    </row>
    <row r="7" spans="1:15" x14ac:dyDescent="0.2">
      <c r="B7" s="70"/>
      <c r="C7" s="70"/>
      <c r="D7" s="70"/>
      <c r="E7" s="104" t="s">
        <v>13</v>
      </c>
      <c r="F7" s="107" t="e">
        <f>'O.2 Data Consolidtation'!B4</f>
        <v>#N/A</v>
      </c>
      <c r="G7" s="107" t="e">
        <f>'O.2 Data Consolidtation'!C4</f>
        <v>#N/A</v>
      </c>
      <c r="H7" s="107" t="e">
        <f>'O.2 Data Consolidtation'!D4</f>
        <v>#N/A</v>
      </c>
      <c r="I7" s="107" t="e">
        <f>'O.2 Data Consolidtation'!E4</f>
        <v>#N/A</v>
      </c>
      <c r="J7" s="107" t="e">
        <f>'O.2 Data Consolidtation'!F4</f>
        <v>#N/A</v>
      </c>
      <c r="K7" s="107" t="e">
        <f>'O.2 Data Consolidtation'!G4</f>
        <v>#N/A</v>
      </c>
      <c r="L7" s="108" t="e">
        <f>K7*(1+L11)</f>
        <v>#N/A</v>
      </c>
      <c r="M7" s="108" t="e">
        <f>L7*(1+M11)</f>
        <v>#N/A</v>
      </c>
      <c r="N7" s="108" t="e">
        <f>M7*(1+N11)</f>
        <v>#N/A</v>
      </c>
      <c r="O7" s="108" t="e">
        <f>N7*(1+O11)</f>
        <v>#N/A</v>
      </c>
    </row>
    <row r="8" spans="1:15" x14ac:dyDescent="0.2">
      <c r="B8" s="70"/>
      <c r="C8" s="70"/>
      <c r="D8" s="70"/>
      <c r="E8" s="104" t="s">
        <v>1</v>
      </c>
      <c r="F8" s="109" t="e">
        <f>'O.2 Data Consolidtation'!B23</f>
        <v>#N/A</v>
      </c>
      <c r="G8" s="109" t="e">
        <f>'O.2 Data Consolidtation'!C23</f>
        <v>#N/A</v>
      </c>
      <c r="H8" s="109" t="e">
        <f>'O.2 Data Consolidtation'!D23</f>
        <v>#N/A</v>
      </c>
      <c r="I8" s="109" t="e">
        <f>'O.2 Data Consolidtation'!E23</f>
        <v>#N/A</v>
      </c>
      <c r="J8" s="109" t="e">
        <f>'O.2 Data Consolidtation'!F23</f>
        <v>#N/A</v>
      </c>
      <c r="K8" s="109" t="e">
        <f>'O.2 Data Consolidtation'!G23</f>
        <v>#N/A</v>
      </c>
      <c r="L8" s="109">
        <f>'A.1 Macro-Fiscal Framework'!B4</f>
        <v>0</v>
      </c>
      <c r="M8" s="109">
        <f>'A.1 Macro-Fiscal Framework'!C4</f>
        <v>0</v>
      </c>
      <c r="N8" s="109">
        <f>'A.1 Macro-Fiscal Framework'!D4</f>
        <v>0</v>
      </c>
      <c r="O8" s="109">
        <f>'A.1 Macro-Fiscal Framework'!E4</f>
        <v>0</v>
      </c>
    </row>
    <row r="9" spans="1:15" x14ac:dyDescent="0.2">
      <c r="B9" s="70"/>
      <c r="C9" s="70"/>
      <c r="D9" s="70"/>
      <c r="E9" s="104" t="s">
        <v>2</v>
      </c>
      <c r="F9" s="109" t="e">
        <f>'O.2 Data Consolidtation'!B24</f>
        <v>#N/A</v>
      </c>
      <c r="G9" s="109" t="e">
        <f>'O.2 Data Consolidtation'!C24</f>
        <v>#N/A</v>
      </c>
      <c r="H9" s="109" t="e">
        <f>'O.2 Data Consolidtation'!D24</f>
        <v>#N/A</v>
      </c>
      <c r="I9" s="109" t="e">
        <f>'O.2 Data Consolidtation'!E24</f>
        <v>#N/A</v>
      </c>
      <c r="J9" s="109" t="e">
        <f>'O.2 Data Consolidtation'!F24</f>
        <v>#N/A</v>
      </c>
      <c r="K9" s="109" t="e">
        <f>'O.2 Data Consolidtation'!G24</f>
        <v>#N/A</v>
      </c>
      <c r="L9" s="109">
        <f>'A.1 Macro-Fiscal Framework'!B5</f>
        <v>0</v>
      </c>
      <c r="M9" s="109">
        <f>'A.1 Macro-Fiscal Framework'!C5</f>
        <v>0</v>
      </c>
      <c r="N9" s="109">
        <f>'A.1 Macro-Fiscal Framework'!D5</f>
        <v>0</v>
      </c>
      <c r="O9" s="109">
        <f>'A.1 Macro-Fiscal Framework'!E5</f>
        <v>0</v>
      </c>
    </row>
    <row r="10" spans="1:15" x14ac:dyDescent="0.2">
      <c r="B10" s="70"/>
      <c r="C10" s="70"/>
      <c r="D10" s="70"/>
      <c r="E10" s="106" t="s">
        <v>7</v>
      </c>
      <c r="F10" s="110" t="e">
        <f t="shared" ref="F10:O10" si="1">(1+F8)*(1+F9)-1</f>
        <v>#N/A</v>
      </c>
      <c r="G10" s="110" t="e">
        <f t="shared" si="1"/>
        <v>#N/A</v>
      </c>
      <c r="H10" s="110" t="e">
        <f t="shared" si="1"/>
        <v>#N/A</v>
      </c>
      <c r="I10" s="110" t="e">
        <f t="shared" si="1"/>
        <v>#N/A</v>
      </c>
      <c r="J10" s="110" t="e">
        <f t="shared" si="1"/>
        <v>#N/A</v>
      </c>
      <c r="K10" s="110" t="e">
        <f t="shared" si="1"/>
        <v>#N/A</v>
      </c>
      <c r="L10" s="109">
        <f t="shared" si="1"/>
        <v>0</v>
      </c>
      <c r="M10" s="109">
        <f t="shared" si="1"/>
        <v>0</v>
      </c>
      <c r="N10" s="109">
        <f t="shared" si="1"/>
        <v>0</v>
      </c>
      <c r="O10" s="109">
        <f t="shared" si="1"/>
        <v>0</v>
      </c>
    </row>
    <row r="11" spans="1:15" x14ac:dyDescent="0.2">
      <c r="B11" s="70"/>
      <c r="C11" s="70"/>
      <c r="D11" s="70"/>
      <c r="E11" s="106" t="s">
        <v>12</v>
      </c>
      <c r="F11" s="110"/>
      <c r="G11" s="110" t="e">
        <f>(G7-F7)/F7</f>
        <v>#N/A</v>
      </c>
      <c r="H11" s="110" t="e">
        <f>(H7-G7)/G7</f>
        <v>#N/A</v>
      </c>
      <c r="I11" s="110" t="e">
        <f>(I7-H7)/H7</f>
        <v>#N/A</v>
      </c>
      <c r="J11" s="110" t="e">
        <f>(J7-I7)/I7</f>
        <v>#N/A</v>
      </c>
      <c r="K11" s="110" t="e">
        <f>(K7-J7)/J7</f>
        <v>#N/A</v>
      </c>
      <c r="L11" s="109" t="e">
        <f>L10*K13</f>
        <v>#N/A</v>
      </c>
      <c r="M11" s="109" t="e">
        <f>M10*L13</f>
        <v>#N/A</v>
      </c>
      <c r="N11" s="109" t="e">
        <f>N10*M13</f>
        <v>#N/A</v>
      </c>
      <c r="O11" s="109" t="e">
        <f>O10*N13</f>
        <v>#N/A</v>
      </c>
    </row>
    <row r="12" spans="1:15" x14ac:dyDescent="0.2">
      <c r="B12" s="70"/>
      <c r="C12" s="70"/>
      <c r="D12" s="70"/>
      <c r="E12" s="106" t="s">
        <v>58</v>
      </c>
      <c r="F12" s="111"/>
      <c r="G12" s="111" t="e">
        <f t="shared" ref="G12:O12" si="2">G11/G10</f>
        <v>#N/A</v>
      </c>
      <c r="H12" s="111" t="e">
        <f t="shared" si="2"/>
        <v>#N/A</v>
      </c>
      <c r="I12" s="111" t="e">
        <f t="shared" si="2"/>
        <v>#N/A</v>
      </c>
      <c r="J12" s="111" t="e">
        <f t="shared" si="2"/>
        <v>#N/A</v>
      </c>
      <c r="K12" s="111" t="e">
        <f t="shared" si="2"/>
        <v>#N/A</v>
      </c>
      <c r="L12" s="111" t="e">
        <f t="shared" si="2"/>
        <v>#N/A</v>
      </c>
      <c r="M12" s="111" t="e">
        <f t="shared" si="2"/>
        <v>#N/A</v>
      </c>
      <c r="N12" s="111" t="e">
        <f t="shared" si="2"/>
        <v>#N/A</v>
      </c>
      <c r="O12" s="111" t="e">
        <f t="shared" si="2"/>
        <v>#N/A</v>
      </c>
    </row>
    <row r="13" spans="1:15" x14ac:dyDescent="0.2">
      <c r="B13" s="70"/>
      <c r="C13" s="70"/>
      <c r="D13" s="70"/>
      <c r="E13" s="106" t="s">
        <v>23</v>
      </c>
      <c r="F13" s="112"/>
      <c r="G13" s="112"/>
      <c r="H13" s="112"/>
      <c r="I13" s="112"/>
      <c r="J13" s="112"/>
      <c r="K13" s="112" t="e">
        <f>(+SUM(G12:K12)-MIN(G12:K12)-MAX(G12:K12))/3</f>
        <v>#N/A</v>
      </c>
      <c r="L13" s="112" t="e">
        <f>(+SUM(G12:L12)-MIN(G12:L12)-MAX(G12:L12))/3</f>
        <v>#N/A</v>
      </c>
      <c r="M13" s="112" t="e">
        <f>(+SUM(H12:M12)-MIN(H12:M12)-MAX(H12:M12))/3</f>
        <v>#N/A</v>
      </c>
      <c r="N13" s="112" t="e">
        <f>(+SUM(I12:N12)-MIN(I12:N12)-MAX(I12:N12))/3</f>
        <v>#N/A</v>
      </c>
      <c r="O13" s="112" t="e">
        <f>(+SUM(K12:O12)-MIN(K12:O12)-MAX(K12:O12))/3</f>
        <v>#N/A</v>
      </c>
    </row>
    <row r="14" spans="1:15" x14ac:dyDescent="0.2">
      <c r="B14" s="70"/>
      <c r="C14" s="70"/>
      <c r="D14" s="70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15" x14ac:dyDescent="0.2">
      <c r="B15" s="70"/>
      <c r="C15" s="70"/>
      <c r="D15" s="70"/>
      <c r="E15" s="114" t="s">
        <v>14</v>
      </c>
      <c r="F15" s="113"/>
      <c r="G15" s="113"/>
      <c r="H15" s="113"/>
      <c r="I15" s="113"/>
      <c r="J15" s="115"/>
      <c r="K15" s="115" t="s">
        <v>16</v>
      </c>
      <c r="L15" s="116">
        <f>'A.1 Macro-Fiscal Framework'!B6</f>
        <v>0</v>
      </c>
      <c r="M15" s="116">
        <f>'A.1 Macro-Fiscal Framework'!C6</f>
        <v>0</v>
      </c>
      <c r="N15" s="116">
        <f>'A.1 Macro-Fiscal Framework'!D6</f>
        <v>0</v>
      </c>
      <c r="O15" s="116">
        <f>'A.1 Macro-Fiscal Framework'!E6</f>
        <v>0</v>
      </c>
    </row>
    <row r="16" spans="1:15" x14ac:dyDescent="0.2">
      <c r="B16" s="70"/>
      <c r="C16" s="70"/>
      <c r="D16" s="70"/>
      <c r="E16" s="113"/>
      <c r="F16" s="113"/>
      <c r="G16" s="113"/>
      <c r="H16" s="113"/>
      <c r="I16" s="113"/>
      <c r="J16" s="113"/>
      <c r="K16" s="115" t="s">
        <v>15</v>
      </c>
      <c r="L16" s="116">
        <f>'A.1 Macro-Fiscal Framework'!B7</f>
        <v>0</v>
      </c>
      <c r="M16" s="116">
        <f>'A.1 Macro-Fiscal Framework'!C7</f>
        <v>0</v>
      </c>
      <c r="N16" s="116">
        <f>'A.1 Macro-Fiscal Framework'!D7</f>
        <v>0</v>
      </c>
      <c r="O16" s="116">
        <f>'A.1 Macro-Fiscal Framework'!E7</f>
        <v>0</v>
      </c>
    </row>
    <row r="17" spans="2:15" x14ac:dyDescent="0.2">
      <c r="B17" s="70"/>
      <c r="C17" s="70"/>
      <c r="D17" s="70"/>
      <c r="E17" s="113"/>
      <c r="F17" s="113"/>
      <c r="G17" s="113"/>
      <c r="H17" s="113"/>
      <c r="I17" s="113"/>
      <c r="J17" s="113"/>
      <c r="K17" s="115" t="s">
        <v>17</v>
      </c>
      <c r="L17" s="116">
        <f>'A.1 Macro-Fiscal Framework'!B8</f>
        <v>0</v>
      </c>
      <c r="M17" s="116">
        <f>'A.1 Macro-Fiscal Framework'!C8</f>
        <v>0</v>
      </c>
      <c r="N17" s="116">
        <f>'A.1 Macro-Fiscal Framework'!D8</f>
        <v>0</v>
      </c>
      <c r="O17" s="116">
        <f>'A.1 Macro-Fiscal Framework'!E8</f>
        <v>0</v>
      </c>
    </row>
    <row r="18" spans="2:15" x14ac:dyDescent="0.2">
      <c r="B18" s="70"/>
      <c r="C18" s="70"/>
      <c r="D18" s="70"/>
      <c r="E18" s="113"/>
      <c r="F18" s="113"/>
      <c r="G18" s="113"/>
      <c r="H18" s="113"/>
      <c r="I18" s="113"/>
      <c r="J18" s="113"/>
      <c r="K18" s="117" t="s">
        <v>18</v>
      </c>
      <c r="L18" s="109">
        <f>'O.2 Data Consolidtation'!H5</f>
        <v>0</v>
      </c>
      <c r="M18" s="109">
        <f>'O.2 Data Consolidtation'!I5</f>
        <v>0</v>
      </c>
      <c r="N18" s="109">
        <f>'O.2 Data Consolidtation'!J5</f>
        <v>0</v>
      </c>
      <c r="O18" s="109">
        <f>'O.2 Data Consolidtation'!K5</f>
        <v>0</v>
      </c>
    </row>
    <row r="19" spans="2:15" x14ac:dyDescent="0.2">
      <c r="B19" s="70"/>
      <c r="C19" s="70"/>
      <c r="D19" s="70"/>
      <c r="E19" s="113"/>
      <c r="F19" s="113"/>
      <c r="G19" s="113"/>
      <c r="H19" s="113"/>
      <c r="I19" s="113"/>
      <c r="J19" s="113"/>
      <c r="K19" s="117" t="s">
        <v>19</v>
      </c>
      <c r="L19" s="116">
        <f>L15*1000000*365*L16*L17*L18</f>
        <v>0</v>
      </c>
      <c r="M19" s="116">
        <f>M15*1000000*365*M16*M17*M18</f>
        <v>0</v>
      </c>
      <c r="N19" s="116">
        <f>N15*1000000*365*N16*N17*N18</f>
        <v>0</v>
      </c>
      <c r="O19" s="116">
        <f>O15*1000000*365*O16*O17*O18</f>
        <v>0</v>
      </c>
    </row>
    <row r="20" spans="2:15" x14ac:dyDescent="0.2">
      <c r="B20" s="70"/>
      <c r="C20" s="70"/>
      <c r="D20" s="70"/>
      <c r="E20" s="113"/>
      <c r="F20" s="113"/>
      <c r="G20" s="113"/>
      <c r="H20" s="113"/>
      <c r="I20" s="113"/>
      <c r="J20" s="113"/>
      <c r="K20" s="112"/>
      <c r="L20" s="112"/>
      <c r="M20" s="112"/>
      <c r="N20" s="112"/>
      <c r="O20" s="112"/>
    </row>
    <row r="21" spans="2:15" x14ac:dyDescent="0.2">
      <c r="B21" s="70"/>
      <c r="C21" s="70"/>
      <c r="D21" s="70"/>
      <c r="E21" s="113"/>
      <c r="F21" s="113"/>
      <c r="G21" s="113"/>
      <c r="H21" s="113"/>
      <c r="I21" s="113"/>
      <c r="J21" s="113"/>
      <c r="K21" s="117" t="s">
        <v>20</v>
      </c>
      <c r="L21" s="116" t="e">
        <f>L19*(1-L24)+L7*L27</f>
        <v>#N/A</v>
      </c>
      <c r="M21" s="116" t="e">
        <f>M19*(1-M24)+M7*M27</f>
        <v>#N/A</v>
      </c>
      <c r="N21" s="116" t="e">
        <f>N19*(1-N24)+N7*N27</f>
        <v>#N/A</v>
      </c>
      <c r="O21" s="116" t="e">
        <f>O19*(1-O24)+O7*O27</f>
        <v>#N/A</v>
      </c>
    </row>
    <row r="22" spans="2:15" x14ac:dyDescent="0.2">
      <c r="B22" s="70"/>
      <c r="C22" s="70"/>
      <c r="D22" s="70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2:15" x14ac:dyDescent="0.2">
      <c r="B23" s="70"/>
      <c r="C23" s="70"/>
      <c r="D23" s="70"/>
      <c r="E23" s="118"/>
      <c r="F23" s="113"/>
      <c r="G23" s="113"/>
      <c r="H23" s="113"/>
      <c r="I23" s="113"/>
      <c r="J23" s="113"/>
      <c r="K23" s="115" t="s">
        <v>104</v>
      </c>
      <c r="L23" s="109">
        <f>'O.2 Data Consolidtation'!H6</f>
        <v>0</v>
      </c>
      <c r="M23" s="109">
        <f>'O.2 Data Consolidtation'!I6</f>
        <v>0</v>
      </c>
      <c r="N23" s="109">
        <f>'O.2 Data Consolidtation'!J6</f>
        <v>0</v>
      </c>
      <c r="O23" s="109">
        <f>'O.2 Data Consolidtation'!K6</f>
        <v>0</v>
      </c>
    </row>
    <row r="24" spans="2:15" x14ac:dyDescent="0.2">
      <c r="B24" s="70"/>
      <c r="C24" s="70"/>
      <c r="D24" s="70"/>
      <c r="E24" s="118"/>
      <c r="F24" s="113"/>
      <c r="G24" s="113"/>
      <c r="H24" s="113"/>
      <c r="I24" s="113"/>
      <c r="J24" s="113"/>
      <c r="K24" s="119" t="s">
        <v>71</v>
      </c>
      <c r="L24" s="109">
        <v>0.13</v>
      </c>
      <c r="M24" s="109">
        <v>0.13</v>
      </c>
      <c r="N24" s="109">
        <v>0.13</v>
      </c>
      <c r="O24" s="109">
        <v>0.13</v>
      </c>
    </row>
    <row r="25" spans="2:15" x14ac:dyDescent="0.2">
      <c r="B25" s="70"/>
      <c r="C25" s="70"/>
      <c r="D25" s="70"/>
      <c r="E25" s="113"/>
      <c r="F25" s="113"/>
      <c r="G25" s="113"/>
      <c r="H25" s="113"/>
      <c r="I25" s="113"/>
      <c r="J25" s="113"/>
      <c r="K25" s="115" t="s">
        <v>105</v>
      </c>
      <c r="L25" s="110">
        <v>0.20599999999999999</v>
      </c>
      <c r="M25" s="110">
        <v>0.20599999999999999</v>
      </c>
      <c r="N25" s="110">
        <v>0.20599999999999999</v>
      </c>
      <c r="O25" s="110">
        <v>0.20599999999999999</v>
      </c>
    </row>
    <row r="26" spans="2:15" x14ac:dyDescent="0.2">
      <c r="B26" s="70"/>
      <c r="C26" s="70"/>
      <c r="D26" s="70"/>
      <c r="E26" s="113"/>
      <c r="F26" s="113"/>
      <c r="G26" s="113"/>
      <c r="H26" s="113"/>
      <c r="I26" s="113"/>
      <c r="J26" s="113"/>
      <c r="K26" s="115" t="s">
        <v>109</v>
      </c>
      <c r="L26" s="110">
        <f>IF('O.2 Data Consolidtation'!H7=0,1,'O.2 Data Consolidtation'!H7)</f>
        <v>1</v>
      </c>
      <c r="M26" s="110">
        <f>IF('O.2 Data Consolidtation'!I7=0,1,'O.2 Data Consolidtation'!I7)</f>
        <v>1</v>
      </c>
      <c r="N26" s="110">
        <f>IF('O.2 Data Consolidtation'!J7=0,1,'O.2 Data Consolidtation'!J7)</f>
        <v>1</v>
      </c>
      <c r="O26" s="110">
        <f>IF('O.2 Data Consolidtation'!K7=0,1,'O.2 Data Consolidtation'!K7)</f>
        <v>1</v>
      </c>
    </row>
    <row r="27" spans="2:15" x14ac:dyDescent="0.2">
      <c r="B27" s="70"/>
      <c r="C27" s="70"/>
      <c r="D27" s="70"/>
      <c r="E27" s="113"/>
      <c r="F27" s="113"/>
      <c r="G27" s="113"/>
      <c r="H27" s="113"/>
      <c r="I27" s="113"/>
      <c r="J27" s="113"/>
      <c r="K27" s="115" t="s">
        <v>21</v>
      </c>
      <c r="L27" s="110">
        <v>0.94499999999999995</v>
      </c>
      <c r="M27" s="110">
        <v>0.94499999999999995</v>
      </c>
      <c r="N27" s="110">
        <v>0.94499999999999995</v>
      </c>
      <c r="O27" s="110">
        <v>0.94499999999999995</v>
      </c>
    </row>
    <row r="28" spans="2:15" x14ac:dyDescent="0.2">
      <c r="B28" s="70"/>
      <c r="C28" s="70"/>
      <c r="D28" s="70"/>
      <c r="E28" s="113"/>
      <c r="F28" s="113"/>
      <c r="G28" s="113"/>
      <c r="H28" s="113"/>
      <c r="I28" s="113"/>
      <c r="J28" s="113"/>
      <c r="K28" s="115" t="s">
        <v>106</v>
      </c>
      <c r="L28" s="150">
        <f>L23*L25*L26</f>
        <v>0</v>
      </c>
      <c r="M28" s="150">
        <f t="shared" ref="M28:O28" si="3">M23*M25*M26</f>
        <v>0</v>
      </c>
      <c r="N28" s="150">
        <f t="shared" si="3"/>
        <v>0</v>
      </c>
      <c r="O28" s="150">
        <f t="shared" si="3"/>
        <v>0</v>
      </c>
    </row>
    <row r="29" spans="2:15" x14ac:dyDescent="0.2">
      <c r="B29" s="70"/>
      <c r="C29" s="70"/>
      <c r="D29" s="70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</row>
    <row r="30" spans="2:15" x14ac:dyDescent="0.2">
      <c r="B30" s="70"/>
      <c r="C30" s="70"/>
      <c r="D30" s="70"/>
      <c r="E30" s="113"/>
      <c r="F30" s="113"/>
      <c r="G30" s="113"/>
      <c r="H30" s="113"/>
      <c r="I30" s="113"/>
      <c r="J30" s="113"/>
      <c r="K30" s="120" t="s">
        <v>107</v>
      </c>
      <c r="L30" s="121" t="e">
        <f>(L28*L21)</f>
        <v>#N/A</v>
      </c>
      <c r="M30" s="121" t="e">
        <f t="shared" ref="M30:O30" si="4">(M28*M21)</f>
        <v>#N/A</v>
      </c>
      <c r="N30" s="121" t="e">
        <f t="shared" si="4"/>
        <v>#N/A</v>
      </c>
      <c r="O30" s="121" t="e">
        <f t="shared" si="4"/>
        <v>#N/A</v>
      </c>
    </row>
    <row r="31" spans="2:15" x14ac:dyDescent="0.2">
      <c r="B31" s="70"/>
      <c r="C31" s="70"/>
      <c r="D31" s="70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2:15" x14ac:dyDescent="0.2">
      <c r="B32" s="70"/>
      <c r="C32" s="70"/>
      <c r="D32" s="70"/>
      <c r="E32" s="113"/>
      <c r="F32" s="122" t="e">
        <f>'B.1 Recurrent Revenue Forecasts'!F35</f>
        <v>#N/A</v>
      </c>
      <c r="G32" s="122" t="e">
        <f>'B.1 Recurrent Revenue Forecasts'!G35</f>
        <v>#N/A</v>
      </c>
      <c r="H32" s="122" t="e">
        <f>'B.1 Recurrent Revenue Forecasts'!H35</f>
        <v>#N/A</v>
      </c>
      <c r="I32" s="122" t="e">
        <f>'B.1 Recurrent Revenue Forecasts'!I35</f>
        <v>#N/A</v>
      </c>
      <c r="J32" s="122" t="e">
        <f>'B.1 Recurrent Revenue Forecasts'!J35</f>
        <v>#N/A</v>
      </c>
      <c r="K32" s="122" t="e">
        <f>'B.1 Recurrent Revenue Forecasts'!K35</f>
        <v>#N/A</v>
      </c>
      <c r="L32" s="122" t="e">
        <f>L30</f>
        <v>#N/A</v>
      </c>
      <c r="M32" s="122" t="e">
        <f>M30</f>
        <v>#N/A</v>
      </c>
      <c r="N32" s="122" t="e">
        <f>N30</f>
        <v>#N/A</v>
      </c>
      <c r="O32" s="122" t="e">
        <f>O30</f>
        <v>#N/A</v>
      </c>
    </row>
    <row r="33" spans="2:15" x14ac:dyDescent="0.2">
      <c r="B33" s="70"/>
      <c r="C33" s="70"/>
      <c r="D33" s="7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5" x14ac:dyDescent="0.2">
      <c r="B34" s="70"/>
      <c r="C34" s="70"/>
      <c r="D34" s="70"/>
      <c r="E34" s="98" t="s">
        <v>54</v>
      </c>
      <c r="F34" s="123">
        <f>'O.2 Data Consolidtation'!B2</f>
        <v>-6</v>
      </c>
      <c r="G34" s="98">
        <f t="shared" ref="G34:O34" si="5">F34+1</f>
        <v>-5</v>
      </c>
      <c r="H34" s="98">
        <f t="shared" si="5"/>
        <v>-4</v>
      </c>
      <c r="I34" s="98">
        <f t="shared" si="5"/>
        <v>-3</v>
      </c>
      <c r="J34" s="98">
        <f t="shared" si="5"/>
        <v>-2</v>
      </c>
      <c r="K34" s="98">
        <f t="shared" si="5"/>
        <v>-1</v>
      </c>
      <c r="L34" s="98">
        <f t="shared" si="5"/>
        <v>0</v>
      </c>
      <c r="M34" s="98">
        <f t="shared" si="5"/>
        <v>1</v>
      </c>
      <c r="N34" s="98">
        <f t="shared" si="5"/>
        <v>2</v>
      </c>
      <c r="O34" s="98">
        <f t="shared" si="5"/>
        <v>3</v>
      </c>
    </row>
    <row r="35" spans="2:15" x14ac:dyDescent="0.2">
      <c r="B35" s="70"/>
      <c r="C35" s="70"/>
      <c r="D35" s="70"/>
      <c r="E35" s="98" t="s">
        <v>22</v>
      </c>
      <c r="F35" s="100" t="e">
        <f>'O.2 Data Consolidtation'!B16</f>
        <v>#N/A</v>
      </c>
      <c r="G35" s="100" t="e">
        <f>'O.2 Data Consolidtation'!C16</f>
        <v>#N/A</v>
      </c>
      <c r="H35" s="100" t="e">
        <f>'O.2 Data Consolidtation'!D16</f>
        <v>#N/A</v>
      </c>
      <c r="I35" s="100" t="e">
        <f>'O.2 Data Consolidtation'!E16</f>
        <v>#N/A</v>
      </c>
      <c r="J35" s="100" t="e">
        <f>'O.2 Data Consolidtation'!F16</f>
        <v>#N/A</v>
      </c>
      <c r="K35" s="100" t="e">
        <f>'O.2 Data Consolidtation'!G16</f>
        <v>#N/A</v>
      </c>
      <c r="L35" s="101" t="e">
        <f>K35*(1+K37)</f>
        <v>#N/A</v>
      </c>
      <c r="M35" s="101" t="e">
        <f>L35*(1+L37)</f>
        <v>#N/A</v>
      </c>
      <c r="N35" s="101" t="e">
        <f>M35*(1+M37)</f>
        <v>#N/A</v>
      </c>
      <c r="O35" s="101" t="e">
        <f>N35*(1+N37)</f>
        <v>#N/A</v>
      </c>
    </row>
    <row r="36" spans="2:15" x14ac:dyDescent="0.2">
      <c r="B36" s="70"/>
      <c r="C36" s="70"/>
      <c r="D36" s="70"/>
      <c r="E36" s="103" t="s">
        <v>42</v>
      </c>
      <c r="F36" s="102"/>
      <c r="G36" s="102" t="e">
        <f t="shared" ref="G36:O36" si="6">(G35-F35)/F35</f>
        <v>#N/A</v>
      </c>
      <c r="H36" s="102" t="e">
        <f t="shared" si="6"/>
        <v>#N/A</v>
      </c>
      <c r="I36" s="102" t="e">
        <f t="shared" si="6"/>
        <v>#N/A</v>
      </c>
      <c r="J36" s="102" t="e">
        <f t="shared" si="6"/>
        <v>#N/A</v>
      </c>
      <c r="K36" s="102" t="e">
        <f t="shared" si="6"/>
        <v>#N/A</v>
      </c>
      <c r="L36" s="102" t="e">
        <f t="shared" si="6"/>
        <v>#N/A</v>
      </c>
      <c r="M36" s="102" t="e">
        <f t="shared" si="6"/>
        <v>#N/A</v>
      </c>
      <c r="N36" s="102" t="e">
        <f t="shared" si="6"/>
        <v>#N/A</v>
      </c>
      <c r="O36" s="102" t="e">
        <f t="shared" si="6"/>
        <v>#N/A</v>
      </c>
    </row>
    <row r="37" spans="2:15" x14ac:dyDescent="0.2">
      <c r="B37" s="70"/>
      <c r="C37" s="70"/>
      <c r="D37" s="70"/>
      <c r="E37" s="98" t="s">
        <v>3</v>
      </c>
      <c r="F37" s="103"/>
      <c r="G37" s="103"/>
      <c r="H37" s="102" t="e">
        <f t="shared" ref="H37:O37" si="7">SUM(F36:H36)/3</f>
        <v>#N/A</v>
      </c>
      <c r="I37" s="102" t="e">
        <f t="shared" si="7"/>
        <v>#N/A</v>
      </c>
      <c r="J37" s="102" t="e">
        <f t="shared" si="7"/>
        <v>#N/A</v>
      </c>
      <c r="K37" s="102" t="e">
        <f t="shared" si="7"/>
        <v>#N/A</v>
      </c>
      <c r="L37" s="102" t="e">
        <f t="shared" si="7"/>
        <v>#N/A</v>
      </c>
      <c r="M37" s="102" t="e">
        <f t="shared" si="7"/>
        <v>#N/A</v>
      </c>
      <c r="N37" s="102" t="e">
        <f t="shared" si="7"/>
        <v>#N/A</v>
      </c>
      <c r="O37" s="102" t="e">
        <f t="shared" si="7"/>
        <v>#N/A</v>
      </c>
    </row>
    <row r="38" spans="2:15" x14ac:dyDescent="0.2">
      <c r="B38" s="70"/>
      <c r="C38" s="70"/>
      <c r="D38" s="70"/>
      <c r="E38" s="12"/>
      <c r="F38" s="12"/>
      <c r="G38" s="12"/>
      <c r="H38" s="12"/>
      <c r="I38" s="12"/>
      <c r="J38" s="12"/>
      <c r="K38" s="12"/>
      <c r="L38" s="15"/>
      <c r="M38" s="15"/>
      <c r="N38" s="15"/>
      <c r="O38" s="15"/>
    </row>
    <row r="39" spans="2:15" x14ac:dyDescent="0.2">
      <c r="B39" s="70"/>
      <c r="C39" s="70"/>
      <c r="D39" s="70"/>
      <c r="E39" s="124" t="s">
        <v>55</v>
      </c>
      <c r="F39" s="124">
        <f t="shared" ref="F39:O39" si="8">F$34</f>
        <v>-6</v>
      </c>
      <c r="G39" s="124">
        <f t="shared" si="8"/>
        <v>-5</v>
      </c>
      <c r="H39" s="124">
        <f t="shared" si="8"/>
        <v>-4</v>
      </c>
      <c r="I39" s="124">
        <f t="shared" si="8"/>
        <v>-3</v>
      </c>
      <c r="J39" s="124">
        <f t="shared" si="8"/>
        <v>-2</v>
      </c>
      <c r="K39" s="124">
        <f t="shared" si="8"/>
        <v>-1</v>
      </c>
      <c r="L39" s="124">
        <f t="shared" si="8"/>
        <v>0</v>
      </c>
      <c r="M39" s="124">
        <f t="shared" si="8"/>
        <v>1</v>
      </c>
      <c r="N39" s="124">
        <f t="shared" si="8"/>
        <v>2</v>
      </c>
      <c r="O39" s="124">
        <f t="shared" si="8"/>
        <v>3</v>
      </c>
    </row>
    <row r="40" spans="2:15" x14ac:dyDescent="0.2">
      <c r="B40" s="70"/>
      <c r="C40" s="70"/>
      <c r="D40" s="70"/>
      <c r="E40" s="124" t="s">
        <v>22</v>
      </c>
      <c r="F40" s="125" t="e">
        <f t="shared" ref="F40:K40" si="9">F35</f>
        <v>#N/A</v>
      </c>
      <c r="G40" s="125" t="e">
        <f t="shared" si="9"/>
        <v>#N/A</v>
      </c>
      <c r="H40" s="125" t="e">
        <f t="shared" si="9"/>
        <v>#N/A</v>
      </c>
      <c r="I40" s="125" t="e">
        <f t="shared" si="9"/>
        <v>#N/A</v>
      </c>
      <c r="J40" s="125" t="e">
        <f t="shared" si="9"/>
        <v>#N/A</v>
      </c>
      <c r="K40" s="125" t="e">
        <f t="shared" si="9"/>
        <v>#N/A</v>
      </c>
      <c r="L40" s="126" t="e">
        <f>K40*(1+K42)</f>
        <v>#N/A</v>
      </c>
      <c r="M40" s="126" t="e">
        <f>L40*(1+L42)</f>
        <v>#N/A</v>
      </c>
      <c r="N40" s="126" t="e">
        <f>M40*(1+M42)</f>
        <v>#N/A</v>
      </c>
      <c r="O40" s="126" t="e">
        <f>N40*(1+N42)</f>
        <v>#N/A</v>
      </c>
    </row>
    <row r="41" spans="2:15" x14ac:dyDescent="0.2">
      <c r="B41" s="70"/>
      <c r="C41" s="70"/>
      <c r="D41" s="70"/>
      <c r="E41" s="127" t="s">
        <v>42</v>
      </c>
      <c r="F41" s="128"/>
      <c r="G41" s="128" t="e">
        <f t="shared" ref="G41:O41" si="10">(G40-F40)/F40</f>
        <v>#N/A</v>
      </c>
      <c r="H41" s="128" t="e">
        <f t="shared" si="10"/>
        <v>#N/A</v>
      </c>
      <c r="I41" s="128" t="e">
        <f t="shared" si="10"/>
        <v>#N/A</v>
      </c>
      <c r="J41" s="128" t="e">
        <f t="shared" si="10"/>
        <v>#N/A</v>
      </c>
      <c r="K41" s="128" t="e">
        <f t="shared" si="10"/>
        <v>#N/A</v>
      </c>
      <c r="L41" s="128" t="e">
        <f t="shared" si="10"/>
        <v>#N/A</v>
      </c>
      <c r="M41" s="128" t="e">
        <f t="shared" si="10"/>
        <v>#N/A</v>
      </c>
      <c r="N41" s="128" t="e">
        <f t="shared" si="10"/>
        <v>#N/A</v>
      </c>
      <c r="O41" s="128" t="e">
        <f t="shared" si="10"/>
        <v>#N/A</v>
      </c>
    </row>
    <row r="42" spans="2:15" x14ac:dyDescent="0.2">
      <c r="B42" s="70"/>
      <c r="C42" s="70"/>
      <c r="D42" s="70"/>
      <c r="E42" s="124" t="s">
        <v>5</v>
      </c>
      <c r="F42" s="127"/>
      <c r="G42" s="127"/>
      <c r="H42" s="127"/>
      <c r="I42" s="127"/>
      <c r="J42" s="128" t="e">
        <f t="shared" ref="J42:O42" si="11">(+SUM(F41:J41)-MIN(F41:J41)-MAX(F41:J41))/3</f>
        <v>#N/A</v>
      </c>
      <c r="K42" s="128" t="e">
        <f t="shared" si="11"/>
        <v>#N/A</v>
      </c>
      <c r="L42" s="128" t="e">
        <f t="shared" si="11"/>
        <v>#N/A</v>
      </c>
      <c r="M42" s="128" t="e">
        <f t="shared" si="11"/>
        <v>#N/A</v>
      </c>
      <c r="N42" s="128" t="e">
        <f t="shared" si="11"/>
        <v>#N/A</v>
      </c>
      <c r="O42" s="128" t="e">
        <f t="shared" si="11"/>
        <v>#N/A</v>
      </c>
    </row>
    <row r="43" spans="2:15" x14ac:dyDescent="0.2">
      <c r="B43" s="70"/>
      <c r="C43" s="70"/>
      <c r="D43" s="70"/>
      <c r="E43" s="12"/>
      <c r="F43" s="12"/>
      <c r="G43" s="12"/>
      <c r="H43" s="12"/>
      <c r="I43" s="12"/>
      <c r="J43" s="12"/>
      <c r="K43" s="12"/>
      <c r="L43" s="15"/>
      <c r="M43" s="15"/>
      <c r="N43" s="15"/>
      <c r="O43" s="15"/>
    </row>
    <row r="44" spans="2:15" x14ac:dyDescent="0.2">
      <c r="B44" s="70"/>
      <c r="C44" s="70"/>
      <c r="D44" s="70"/>
      <c r="E44" s="130" t="s">
        <v>56</v>
      </c>
      <c r="F44" s="130">
        <f t="shared" ref="F44:O44" si="12">F$34</f>
        <v>-6</v>
      </c>
      <c r="G44" s="130">
        <f t="shared" si="12"/>
        <v>-5</v>
      </c>
      <c r="H44" s="130">
        <f t="shared" si="12"/>
        <v>-4</v>
      </c>
      <c r="I44" s="130">
        <f t="shared" si="12"/>
        <v>-3</v>
      </c>
      <c r="J44" s="130">
        <f t="shared" si="12"/>
        <v>-2</v>
      </c>
      <c r="K44" s="130">
        <f t="shared" si="12"/>
        <v>-1</v>
      </c>
      <c r="L44" s="130">
        <f t="shared" si="12"/>
        <v>0</v>
      </c>
      <c r="M44" s="130">
        <f t="shared" si="12"/>
        <v>1</v>
      </c>
      <c r="N44" s="130">
        <f t="shared" si="12"/>
        <v>2</v>
      </c>
      <c r="O44" s="130">
        <f t="shared" si="12"/>
        <v>3</v>
      </c>
    </row>
    <row r="45" spans="2:15" x14ac:dyDescent="0.2">
      <c r="B45" s="70"/>
      <c r="C45" s="70"/>
      <c r="D45" s="70"/>
      <c r="E45" s="130" t="s">
        <v>22</v>
      </c>
      <c r="F45" s="131" t="e">
        <f t="shared" ref="F45:K45" si="13">F35</f>
        <v>#N/A</v>
      </c>
      <c r="G45" s="131" t="e">
        <f t="shared" si="13"/>
        <v>#N/A</v>
      </c>
      <c r="H45" s="131" t="e">
        <f t="shared" si="13"/>
        <v>#N/A</v>
      </c>
      <c r="I45" s="131" t="e">
        <f t="shared" si="13"/>
        <v>#N/A</v>
      </c>
      <c r="J45" s="131" t="e">
        <f t="shared" si="13"/>
        <v>#N/A</v>
      </c>
      <c r="K45" s="131" t="e">
        <f t="shared" si="13"/>
        <v>#N/A</v>
      </c>
      <c r="L45" s="132" t="e">
        <f>K45*(1+K47)</f>
        <v>#N/A</v>
      </c>
      <c r="M45" s="132" t="e">
        <f>L45*(1+L47)</f>
        <v>#N/A</v>
      </c>
      <c r="N45" s="132" t="e">
        <f>M45*(1+M47)</f>
        <v>#N/A</v>
      </c>
      <c r="O45" s="132" t="e">
        <f>N45*(1+N47)</f>
        <v>#N/A</v>
      </c>
    </row>
    <row r="46" spans="2:15" x14ac:dyDescent="0.2">
      <c r="B46" s="70"/>
      <c r="C46" s="70"/>
      <c r="D46" s="70"/>
      <c r="E46" s="133" t="s">
        <v>42</v>
      </c>
      <c r="F46" s="134"/>
      <c r="G46" s="134" t="e">
        <f t="shared" ref="G46:O46" si="14">(G45-F45)/F45</f>
        <v>#N/A</v>
      </c>
      <c r="H46" s="134" t="e">
        <f t="shared" si="14"/>
        <v>#N/A</v>
      </c>
      <c r="I46" s="134" t="e">
        <f t="shared" si="14"/>
        <v>#N/A</v>
      </c>
      <c r="J46" s="134" t="e">
        <f t="shared" si="14"/>
        <v>#N/A</v>
      </c>
      <c r="K46" s="134" t="e">
        <f t="shared" si="14"/>
        <v>#N/A</v>
      </c>
      <c r="L46" s="134" t="e">
        <f t="shared" si="14"/>
        <v>#N/A</v>
      </c>
      <c r="M46" s="134" t="e">
        <f t="shared" si="14"/>
        <v>#N/A</v>
      </c>
      <c r="N46" s="134" t="e">
        <f t="shared" si="14"/>
        <v>#N/A</v>
      </c>
      <c r="O46" s="134" t="e">
        <f t="shared" si="14"/>
        <v>#N/A</v>
      </c>
    </row>
    <row r="47" spans="2:15" x14ac:dyDescent="0.2">
      <c r="B47" s="70"/>
      <c r="C47" s="70"/>
      <c r="D47" s="70"/>
      <c r="E47" s="130" t="s">
        <v>6</v>
      </c>
      <c r="F47" s="133"/>
      <c r="G47" s="133"/>
      <c r="H47" s="133"/>
      <c r="I47" s="134" t="e">
        <f t="shared" ref="I47:O47" si="15">(+F46*0.1)+(G46*0.2)+(H46*0.3)+(I46*0.4)</f>
        <v>#N/A</v>
      </c>
      <c r="J47" s="134" t="e">
        <f t="shared" si="15"/>
        <v>#N/A</v>
      </c>
      <c r="K47" s="134" t="e">
        <f t="shared" si="15"/>
        <v>#N/A</v>
      </c>
      <c r="L47" s="134" t="e">
        <f t="shared" si="15"/>
        <v>#N/A</v>
      </c>
      <c r="M47" s="134" t="e">
        <f t="shared" si="15"/>
        <v>#N/A</v>
      </c>
      <c r="N47" s="134" t="e">
        <f t="shared" si="15"/>
        <v>#N/A</v>
      </c>
      <c r="O47" s="134" t="e">
        <f t="shared" si="15"/>
        <v>#N/A</v>
      </c>
    </row>
    <row r="48" spans="2:15" x14ac:dyDescent="0.2">
      <c r="B48" s="70"/>
      <c r="C48" s="70"/>
      <c r="D48" s="70"/>
      <c r="E48" s="12"/>
      <c r="F48" s="12"/>
      <c r="G48" s="12"/>
      <c r="H48" s="12"/>
      <c r="I48" s="12"/>
      <c r="J48" s="12"/>
      <c r="K48" s="12"/>
      <c r="L48" s="15"/>
      <c r="M48" s="15"/>
      <c r="N48" s="15"/>
      <c r="O48" s="15"/>
    </row>
    <row r="49" spans="2:15" x14ac:dyDescent="0.2">
      <c r="B49" s="70"/>
      <c r="C49" s="70"/>
      <c r="D49" s="70"/>
      <c r="E49" s="93" t="s">
        <v>57</v>
      </c>
      <c r="F49" s="93">
        <f t="shared" ref="F49:O49" si="16">F$34</f>
        <v>-6</v>
      </c>
      <c r="G49" s="93">
        <f t="shared" si="16"/>
        <v>-5</v>
      </c>
      <c r="H49" s="93">
        <f t="shared" si="16"/>
        <v>-4</v>
      </c>
      <c r="I49" s="93">
        <f t="shared" si="16"/>
        <v>-3</v>
      </c>
      <c r="J49" s="93">
        <f t="shared" si="16"/>
        <v>-2</v>
      </c>
      <c r="K49" s="93">
        <f t="shared" si="16"/>
        <v>-1</v>
      </c>
      <c r="L49" s="93">
        <f t="shared" si="16"/>
        <v>0</v>
      </c>
      <c r="M49" s="93">
        <f t="shared" si="16"/>
        <v>1</v>
      </c>
      <c r="N49" s="93">
        <f t="shared" si="16"/>
        <v>2</v>
      </c>
      <c r="O49" s="93">
        <f t="shared" si="16"/>
        <v>3</v>
      </c>
    </row>
    <row r="50" spans="2:15" x14ac:dyDescent="0.2">
      <c r="B50" s="70"/>
      <c r="C50" s="70"/>
      <c r="D50" s="70"/>
      <c r="E50" s="93" t="s">
        <v>22</v>
      </c>
      <c r="F50" s="94" t="e">
        <f t="shared" ref="F50:K50" si="17">F35</f>
        <v>#N/A</v>
      </c>
      <c r="G50" s="94" t="e">
        <f t="shared" si="17"/>
        <v>#N/A</v>
      </c>
      <c r="H50" s="94" t="e">
        <f t="shared" si="17"/>
        <v>#N/A</v>
      </c>
      <c r="I50" s="94" t="e">
        <f t="shared" si="17"/>
        <v>#N/A</v>
      </c>
      <c r="J50" s="94" t="e">
        <f t="shared" si="17"/>
        <v>#N/A</v>
      </c>
      <c r="K50" s="94" t="e">
        <f t="shared" si="17"/>
        <v>#N/A</v>
      </c>
      <c r="L50" s="95" t="e">
        <f>K50*(1+L52)</f>
        <v>#N/A</v>
      </c>
      <c r="M50" s="95" t="e">
        <f>L50*(1+M52)</f>
        <v>#N/A</v>
      </c>
      <c r="N50" s="95" t="e">
        <f>M50*(1+N52)</f>
        <v>#N/A</v>
      </c>
      <c r="O50" s="95" t="e">
        <f>N50*(1+O52)</f>
        <v>#N/A</v>
      </c>
    </row>
    <row r="51" spans="2:15" x14ac:dyDescent="0.2">
      <c r="B51" s="70"/>
      <c r="C51" s="70"/>
      <c r="D51" s="70"/>
      <c r="E51" s="97" t="s">
        <v>42</v>
      </c>
      <c r="F51" s="96"/>
      <c r="G51" s="96" t="e">
        <f t="shared" ref="G51:O51" si="18">(G50-F50)/F50</f>
        <v>#N/A</v>
      </c>
      <c r="H51" s="96" t="e">
        <f t="shared" si="18"/>
        <v>#N/A</v>
      </c>
      <c r="I51" s="96" t="e">
        <f t="shared" si="18"/>
        <v>#N/A</v>
      </c>
      <c r="J51" s="96" t="e">
        <f t="shared" si="18"/>
        <v>#N/A</v>
      </c>
      <c r="K51" s="96" t="e">
        <f t="shared" si="18"/>
        <v>#N/A</v>
      </c>
      <c r="L51" s="96" t="e">
        <f t="shared" si="18"/>
        <v>#N/A</v>
      </c>
      <c r="M51" s="96" t="e">
        <f t="shared" si="18"/>
        <v>#N/A</v>
      </c>
      <c r="N51" s="96" t="e">
        <f t="shared" si="18"/>
        <v>#N/A</v>
      </c>
      <c r="O51" s="96" t="e">
        <f t="shared" si="18"/>
        <v>#N/A</v>
      </c>
    </row>
    <row r="52" spans="2:15" x14ac:dyDescent="0.2">
      <c r="B52" s="70"/>
      <c r="C52" s="70"/>
      <c r="D52" s="70"/>
      <c r="E52" s="93" t="s">
        <v>72</v>
      </c>
      <c r="F52" s="97"/>
      <c r="G52" s="97"/>
      <c r="H52" s="97"/>
      <c r="I52" s="96"/>
      <c r="J52" s="96"/>
      <c r="K52" s="96"/>
      <c r="L52" s="136"/>
      <c r="M52" s="136"/>
      <c r="N52" s="136"/>
      <c r="O52" s="136"/>
    </row>
    <row r="53" spans="2:15" x14ac:dyDescent="0.2">
      <c r="B53" s="70"/>
      <c r="C53" s="70"/>
      <c r="D53" s="7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2:15" x14ac:dyDescent="0.2">
      <c r="B54" s="70"/>
      <c r="C54" s="70"/>
      <c r="D54" s="70"/>
      <c r="E54" s="138" t="s">
        <v>65</v>
      </c>
      <c r="F54" s="138">
        <f t="shared" ref="F54:O54" si="19">F$6</f>
        <v>-6</v>
      </c>
      <c r="G54" s="138">
        <f t="shared" si="19"/>
        <v>-5</v>
      </c>
      <c r="H54" s="138">
        <f t="shared" si="19"/>
        <v>-4</v>
      </c>
      <c r="I54" s="138">
        <f t="shared" si="19"/>
        <v>-3</v>
      </c>
      <c r="J54" s="138">
        <f t="shared" si="19"/>
        <v>-2</v>
      </c>
      <c r="K54" s="138">
        <f t="shared" si="19"/>
        <v>-1</v>
      </c>
      <c r="L54" s="138">
        <f t="shared" si="19"/>
        <v>0</v>
      </c>
      <c r="M54" s="138">
        <f t="shared" si="19"/>
        <v>1</v>
      </c>
      <c r="N54" s="138">
        <f t="shared" si="19"/>
        <v>2</v>
      </c>
      <c r="O54" s="138">
        <f t="shared" si="19"/>
        <v>3</v>
      </c>
    </row>
    <row r="55" spans="2:15" x14ac:dyDescent="0.2">
      <c r="B55" s="70"/>
      <c r="C55" s="70"/>
      <c r="D55" s="70"/>
      <c r="E55" s="138" t="s">
        <v>66</v>
      </c>
      <c r="F55" s="139" t="e">
        <f t="shared" ref="F55:K55" si="20">F35</f>
        <v>#N/A</v>
      </c>
      <c r="G55" s="139" t="e">
        <f t="shared" si="20"/>
        <v>#N/A</v>
      </c>
      <c r="H55" s="139" t="e">
        <f t="shared" si="20"/>
        <v>#N/A</v>
      </c>
      <c r="I55" s="139" t="e">
        <f t="shared" si="20"/>
        <v>#N/A</v>
      </c>
      <c r="J55" s="139" t="e">
        <f t="shared" si="20"/>
        <v>#N/A</v>
      </c>
      <c r="K55" s="139" t="e">
        <f t="shared" si="20"/>
        <v>#N/A</v>
      </c>
      <c r="L55" s="140"/>
      <c r="M55" s="140"/>
      <c r="N55" s="140"/>
      <c r="O55" s="140"/>
    </row>
    <row r="56" spans="2:15" ht="50.1" customHeight="1" x14ac:dyDescent="0.2">
      <c r="B56" s="71"/>
      <c r="C56" s="71"/>
      <c r="D56" s="72"/>
    </row>
    <row r="57" spans="2:15" x14ac:dyDescent="0.2">
      <c r="B57" s="71"/>
      <c r="C57" s="71"/>
      <c r="D57" s="72"/>
      <c r="E57" s="104" t="s">
        <v>92</v>
      </c>
      <c r="F57" s="105">
        <f>'O.2 Data Consolidtation'!B2</f>
        <v>-6</v>
      </c>
      <c r="G57" s="104">
        <f t="shared" ref="G57:O57" si="21">F57+1</f>
        <v>-5</v>
      </c>
      <c r="H57" s="104">
        <f t="shared" si="21"/>
        <v>-4</v>
      </c>
      <c r="I57" s="104">
        <f t="shared" si="21"/>
        <v>-3</v>
      </c>
      <c r="J57" s="104">
        <f t="shared" si="21"/>
        <v>-2</v>
      </c>
      <c r="K57" s="104">
        <f t="shared" si="21"/>
        <v>-1</v>
      </c>
      <c r="L57" s="104">
        <f t="shared" si="21"/>
        <v>0</v>
      </c>
      <c r="M57" s="104">
        <f t="shared" si="21"/>
        <v>1</v>
      </c>
      <c r="N57" s="104">
        <f t="shared" si="21"/>
        <v>2</v>
      </c>
      <c r="O57" s="104">
        <f t="shared" si="21"/>
        <v>3</v>
      </c>
    </row>
    <row r="58" spans="2:15" x14ac:dyDescent="0.2">
      <c r="B58" s="71"/>
      <c r="C58" s="71"/>
      <c r="D58" s="72"/>
      <c r="E58" s="104" t="s">
        <v>0</v>
      </c>
      <c r="F58" s="107" t="e">
        <f>'O.2 Data Consolidtation'!B17</f>
        <v>#N/A</v>
      </c>
      <c r="G58" s="107" t="e">
        <f>'O.2 Data Consolidtation'!C17</f>
        <v>#N/A</v>
      </c>
      <c r="H58" s="107" t="e">
        <f>'O.2 Data Consolidtation'!D17</f>
        <v>#N/A</v>
      </c>
      <c r="I58" s="107" t="e">
        <f>'O.2 Data Consolidtation'!E17</f>
        <v>#N/A</v>
      </c>
      <c r="J58" s="107" t="e">
        <f>'O.2 Data Consolidtation'!F17</f>
        <v>#N/A</v>
      </c>
      <c r="K58" s="107" t="e">
        <f>'O.2 Data Consolidtation'!G17</f>
        <v>#N/A</v>
      </c>
      <c r="L58" s="108" t="e">
        <f>K58*(1+L62)</f>
        <v>#N/A</v>
      </c>
      <c r="M58" s="108" t="e">
        <f>L58*(1+M62)</f>
        <v>#N/A</v>
      </c>
      <c r="N58" s="108" t="e">
        <f>M58*(1+N62)</f>
        <v>#N/A</v>
      </c>
      <c r="O58" s="108" t="e">
        <f>N58*(1+O62)</f>
        <v>#N/A</v>
      </c>
    </row>
    <row r="59" spans="2:15" x14ac:dyDescent="0.2">
      <c r="B59" s="71"/>
      <c r="C59" s="71"/>
      <c r="D59" s="72"/>
      <c r="E59" s="104" t="s">
        <v>1</v>
      </c>
      <c r="F59" s="109" t="e">
        <f>'O.2 Data Consolidtation'!B23</f>
        <v>#N/A</v>
      </c>
      <c r="G59" s="109" t="e">
        <f>'O.2 Data Consolidtation'!C23</f>
        <v>#N/A</v>
      </c>
      <c r="H59" s="109" t="e">
        <f>'O.2 Data Consolidtation'!D23</f>
        <v>#N/A</v>
      </c>
      <c r="I59" s="109" t="e">
        <f>'O.2 Data Consolidtation'!E23</f>
        <v>#N/A</v>
      </c>
      <c r="J59" s="109" t="e">
        <f>'O.2 Data Consolidtation'!F23</f>
        <v>#N/A</v>
      </c>
      <c r="K59" s="109" t="e">
        <f>'O.2 Data Consolidtation'!G23</f>
        <v>#N/A</v>
      </c>
      <c r="L59" s="109">
        <f>'A.1 Macro-Fiscal Framework'!B4</f>
        <v>0</v>
      </c>
      <c r="M59" s="109">
        <f>'A.1 Macro-Fiscal Framework'!C4</f>
        <v>0</v>
      </c>
      <c r="N59" s="109">
        <f>'A.1 Macro-Fiscal Framework'!D4</f>
        <v>0</v>
      </c>
      <c r="O59" s="109">
        <f>'A.1 Macro-Fiscal Framework'!E4</f>
        <v>0</v>
      </c>
    </row>
    <row r="60" spans="2:15" x14ac:dyDescent="0.2">
      <c r="B60" s="71"/>
      <c r="C60" s="71"/>
      <c r="D60" s="72"/>
      <c r="E60" s="104" t="s">
        <v>2</v>
      </c>
      <c r="F60" s="109" t="e">
        <f>'O.2 Data Consolidtation'!B24</f>
        <v>#N/A</v>
      </c>
      <c r="G60" s="109" t="e">
        <f>'O.2 Data Consolidtation'!C24</f>
        <v>#N/A</v>
      </c>
      <c r="H60" s="109" t="e">
        <f>'O.2 Data Consolidtation'!D24</f>
        <v>#N/A</v>
      </c>
      <c r="I60" s="109" t="e">
        <f>'O.2 Data Consolidtation'!E24</f>
        <v>#N/A</v>
      </c>
      <c r="J60" s="109" t="e">
        <f>'O.2 Data Consolidtation'!F24</f>
        <v>#N/A</v>
      </c>
      <c r="K60" s="109" t="e">
        <f>'O.2 Data Consolidtation'!G24</f>
        <v>#N/A</v>
      </c>
      <c r="L60" s="109">
        <f>'A.1 Macro-Fiscal Framework'!B5</f>
        <v>0</v>
      </c>
      <c r="M60" s="109">
        <f>'A.1 Macro-Fiscal Framework'!C5</f>
        <v>0</v>
      </c>
      <c r="N60" s="109">
        <f>'A.1 Macro-Fiscal Framework'!D5</f>
        <v>0</v>
      </c>
      <c r="O60" s="109">
        <f>'A.1 Macro-Fiscal Framework'!E5</f>
        <v>0</v>
      </c>
    </row>
    <row r="61" spans="2:15" x14ac:dyDescent="0.2">
      <c r="B61" s="71"/>
      <c r="C61" s="71"/>
      <c r="D61" s="72"/>
      <c r="E61" s="106" t="s">
        <v>7</v>
      </c>
      <c r="F61" s="110" t="e">
        <f t="shared" ref="F61:O61" si="22">(1+F59)*(1+F60)-1</f>
        <v>#N/A</v>
      </c>
      <c r="G61" s="110" t="e">
        <f t="shared" si="22"/>
        <v>#N/A</v>
      </c>
      <c r="H61" s="110" t="e">
        <f t="shared" si="22"/>
        <v>#N/A</v>
      </c>
      <c r="I61" s="110" t="e">
        <f t="shared" si="22"/>
        <v>#N/A</v>
      </c>
      <c r="J61" s="110" t="e">
        <f t="shared" si="22"/>
        <v>#N/A</v>
      </c>
      <c r="K61" s="110" t="e">
        <f t="shared" si="22"/>
        <v>#N/A</v>
      </c>
      <c r="L61" s="109">
        <f t="shared" si="22"/>
        <v>0</v>
      </c>
      <c r="M61" s="109">
        <f t="shared" si="22"/>
        <v>0</v>
      </c>
      <c r="N61" s="109">
        <f t="shared" si="22"/>
        <v>0</v>
      </c>
      <c r="O61" s="109">
        <f t="shared" si="22"/>
        <v>0</v>
      </c>
    </row>
    <row r="62" spans="2:15" x14ac:dyDescent="0.2">
      <c r="B62" s="71"/>
      <c r="C62" s="71"/>
      <c r="D62" s="72"/>
      <c r="E62" s="106" t="s">
        <v>8</v>
      </c>
      <c r="F62" s="110"/>
      <c r="G62" s="110" t="e">
        <f>(G58-F58)/F58</f>
        <v>#N/A</v>
      </c>
      <c r="H62" s="110" t="e">
        <f>(H58-G58)/G58</f>
        <v>#N/A</v>
      </c>
      <c r="I62" s="110" t="e">
        <f>(I58-H58)/H58</f>
        <v>#N/A</v>
      </c>
      <c r="J62" s="110" t="e">
        <f>(J58-I58)/I58</f>
        <v>#N/A</v>
      </c>
      <c r="K62" s="110" t="e">
        <f>(K58-J58)/J58</f>
        <v>#N/A</v>
      </c>
      <c r="L62" s="109" t="e">
        <f>L61*K64</f>
        <v>#N/A</v>
      </c>
      <c r="M62" s="109" t="e">
        <f>M61*L64</f>
        <v>#N/A</v>
      </c>
      <c r="N62" s="109" t="e">
        <f>N61*M64</f>
        <v>#N/A</v>
      </c>
      <c r="O62" s="109" t="e">
        <f>O61*N64</f>
        <v>#N/A</v>
      </c>
    </row>
    <row r="63" spans="2:15" x14ac:dyDescent="0.2">
      <c r="B63" s="71"/>
      <c r="C63" s="71"/>
      <c r="D63" s="72"/>
      <c r="E63" s="106" t="s">
        <v>9</v>
      </c>
      <c r="F63" s="111"/>
      <c r="G63" s="111" t="e">
        <f t="shared" ref="G63:O63" si="23">G62/G61</f>
        <v>#N/A</v>
      </c>
      <c r="H63" s="111" t="e">
        <f t="shared" si="23"/>
        <v>#N/A</v>
      </c>
      <c r="I63" s="111" t="e">
        <f t="shared" si="23"/>
        <v>#N/A</v>
      </c>
      <c r="J63" s="111" t="e">
        <f t="shared" si="23"/>
        <v>#N/A</v>
      </c>
      <c r="K63" s="111" t="e">
        <f t="shared" si="23"/>
        <v>#N/A</v>
      </c>
      <c r="L63" s="111" t="e">
        <f t="shared" si="23"/>
        <v>#N/A</v>
      </c>
      <c r="M63" s="111" t="e">
        <f t="shared" si="23"/>
        <v>#N/A</v>
      </c>
      <c r="N63" s="111" t="e">
        <f t="shared" si="23"/>
        <v>#N/A</v>
      </c>
      <c r="O63" s="111" t="e">
        <f t="shared" si="23"/>
        <v>#N/A</v>
      </c>
    </row>
    <row r="64" spans="2:15" x14ac:dyDescent="0.2">
      <c r="B64" s="71"/>
      <c r="C64" s="71"/>
      <c r="D64" s="72"/>
      <c r="E64" s="106" t="s">
        <v>10</v>
      </c>
      <c r="F64" s="112"/>
      <c r="G64" s="112"/>
      <c r="H64" s="112"/>
      <c r="I64" s="112"/>
      <c r="J64" s="112"/>
      <c r="K64" s="112" t="e">
        <f>(+SUM(G63:K63)-MIN(G63:K63)-MAX(G63:K63))/3</f>
        <v>#N/A</v>
      </c>
      <c r="L64" s="112" t="e">
        <f>(+SUM(H63:L63)-MIN(H63:L63)-MAX(H63:L63))/3</f>
        <v>#N/A</v>
      </c>
      <c r="M64" s="112" t="e">
        <f>(+SUM(I63:M63)-MIN(I63:M63)-MAX(I63:M63))/3</f>
        <v>#N/A</v>
      </c>
      <c r="N64" s="112" t="e">
        <f>(+SUM(J63:N63)-MIN(J63:N63)-MAX(J63:N63))/3</f>
        <v>#N/A</v>
      </c>
      <c r="O64" s="112" t="e">
        <f>(+SUM(K63:O63)-MIN(K63:O63)-MAX(K63:O63))/3</f>
        <v>#N/A</v>
      </c>
    </row>
    <row r="65" spans="2:15" x14ac:dyDescent="0.2">
      <c r="B65" s="71"/>
      <c r="C65" s="71"/>
      <c r="D65" s="72"/>
      <c r="E65" s="13"/>
      <c r="F65" s="38"/>
      <c r="G65" s="38"/>
      <c r="H65" s="38"/>
      <c r="I65" s="38"/>
      <c r="J65" s="38"/>
      <c r="K65" s="38"/>
      <c r="L65" s="60"/>
      <c r="M65" s="60"/>
      <c r="N65" s="60"/>
      <c r="O65" s="60"/>
    </row>
    <row r="66" spans="2:15" x14ac:dyDescent="0.2">
      <c r="B66" s="71"/>
      <c r="C66" s="71"/>
      <c r="D66" s="7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2:15" x14ac:dyDescent="0.2">
      <c r="B67" s="71"/>
      <c r="C67" s="71"/>
      <c r="D67" s="72"/>
      <c r="E67" s="98" t="s">
        <v>54</v>
      </c>
      <c r="F67" s="123">
        <f>'O.2 Data Consolidtation'!B2</f>
        <v>-6</v>
      </c>
      <c r="G67" s="98">
        <f t="shared" ref="G67:O67" si="24">F67+1</f>
        <v>-5</v>
      </c>
      <c r="H67" s="98">
        <f t="shared" si="24"/>
        <v>-4</v>
      </c>
      <c r="I67" s="98">
        <f t="shared" si="24"/>
        <v>-3</v>
      </c>
      <c r="J67" s="98">
        <f t="shared" si="24"/>
        <v>-2</v>
      </c>
      <c r="K67" s="98">
        <f t="shared" si="24"/>
        <v>-1</v>
      </c>
      <c r="L67" s="98">
        <f t="shared" si="24"/>
        <v>0</v>
      </c>
      <c r="M67" s="98">
        <f t="shared" si="24"/>
        <v>1</v>
      </c>
      <c r="N67" s="98">
        <f t="shared" si="24"/>
        <v>2</v>
      </c>
      <c r="O67" s="98">
        <f t="shared" si="24"/>
        <v>3</v>
      </c>
    </row>
    <row r="68" spans="2:15" x14ac:dyDescent="0.2">
      <c r="B68" s="71"/>
      <c r="C68" s="71"/>
      <c r="D68" s="72"/>
      <c r="E68" s="98" t="s">
        <v>0</v>
      </c>
      <c r="F68" s="100" t="e">
        <f>'O.2 Data Consolidtation'!B17</f>
        <v>#N/A</v>
      </c>
      <c r="G68" s="100" t="e">
        <f>'O.2 Data Consolidtation'!C17</f>
        <v>#N/A</v>
      </c>
      <c r="H68" s="100" t="e">
        <f>'O.2 Data Consolidtation'!D17</f>
        <v>#N/A</v>
      </c>
      <c r="I68" s="100" t="e">
        <f>'O.2 Data Consolidtation'!E17</f>
        <v>#N/A</v>
      </c>
      <c r="J68" s="100" t="e">
        <f>'O.2 Data Consolidtation'!F17</f>
        <v>#N/A</v>
      </c>
      <c r="K68" s="100" t="e">
        <f>'O.2 Data Consolidtation'!G17</f>
        <v>#N/A</v>
      </c>
      <c r="L68" s="101" t="e">
        <f>K68*(1+K70)</f>
        <v>#N/A</v>
      </c>
      <c r="M68" s="101" t="e">
        <f>L68*(1+L70)</f>
        <v>#N/A</v>
      </c>
      <c r="N68" s="101" t="e">
        <f>M68*(1+M70)</f>
        <v>#N/A</v>
      </c>
      <c r="O68" s="101" t="e">
        <f>N68*(1+N70)</f>
        <v>#N/A</v>
      </c>
    </row>
    <row r="69" spans="2:15" x14ac:dyDescent="0.2">
      <c r="B69" s="71"/>
      <c r="C69" s="71"/>
      <c r="D69" s="72"/>
      <c r="E69" s="103" t="s">
        <v>4</v>
      </c>
      <c r="F69" s="102"/>
      <c r="G69" s="102" t="e">
        <f t="shared" ref="G69:O69" si="25">(G68-F68)/F68</f>
        <v>#N/A</v>
      </c>
      <c r="H69" s="102" t="e">
        <f t="shared" si="25"/>
        <v>#N/A</v>
      </c>
      <c r="I69" s="102" t="e">
        <f t="shared" si="25"/>
        <v>#N/A</v>
      </c>
      <c r="J69" s="102" t="e">
        <f t="shared" si="25"/>
        <v>#N/A</v>
      </c>
      <c r="K69" s="102" t="e">
        <f t="shared" si="25"/>
        <v>#N/A</v>
      </c>
      <c r="L69" s="102" t="e">
        <f t="shared" si="25"/>
        <v>#N/A</v>
      </c>
      <c r="M69" s="102" t="e">
        <f t="shared" si="25"/>
        <v>#N/A</v>
      </c>
      <c r="N69" s="102" t="e">
        <f t="shared" si="25"/>
        <v>#N/A</v>
      </c>
      <c r="O69" s="102" t="e">
        <f t="shared" si="25"/>
        <v>#N/A</v>
      </c>
    </row>
    <row r="70" spans="2:15" x14ac:dyDescent="0.2">
      <c r="B70" s="71"/>
      <c r="C70" s="71"/>
      <c r="D70" s="72"/>
      <c r="E70" s="98" t="s">
        <v>3</v>
      </c>
      <c r="F70" s="103"/>
      <c r="G70" s="103"/>
      <c r="H70" s="102"/>
      <c r="I70" s="102" t="e">
        <f t="shared" ref="I70:O70" si="26">SUM(G69:I69)/3</f>
        <v>#N/A</v>
      </c>
      <c r="J70" s="102" t="e">
        <f t="shared" si="26"/>
        <v>#N/A</v>
      </c>
      <c r="K70" s="102" t="e">
        <f t="shared" si="26"/>
        <v>#N/A</v>
      </c>
      <c r="L70" s="102" t="e">
        <f t="shared" si="26"/>
        <v>#N/A</v>
      </c>
      <c r="M70" s="102" t="e">
        <f t="shared" si="26"/>
        <v>#N/A</v>
      </c>
      <c r="N70" s="102" t="e">
        <f t="shared" si="26"/>
        <v>#N/A</v>
      </c>
      <c r="O70" s="102" t="e">
        <f t="shared" si="26"/>
        <v>#N/A</v>
      </c>
    </row>
    <row r="71" spans="2:15" x14ac:dyDescent="0.2">
      <c r="B71" s="71"/>
      <c r="C71" s="71"/>
      <c r="D71" s="72"/>
      <c r="E71" s="37"/>
      <c r="F71" s="38"/>
      <c r="G71" s="38"/>
      <c r="H71" s="39"/>
      <c r="I71" s="39"/>
      <c r="J71" s="39"/>
      <c r="K71" s="39"/>
      <c r="L71" s="59"/>
      <c r="M71" s="59"/>
      <c r="N71" s="59"/>
      <c r="O71" s="59"/>
    </row>
    <row r="72" spans="2:15" x14ac:dyDescent="0.2">
      <c r="B72" s="71"/>
      <c r="C72" s="71"/>
      <c r="D72" s="72"/>
      <c r="E72" s="12"/>
      <c r="F72" s="12"/>
      <c r="G72" s="12"/>
      <c r="H72" s="12"/>
      <c r="I72" s="12"/>
      <c r="J72" s="12"/>
      <c r="K72" s="12"/>
      <c r="L72" s="15"/>
      <c r="M72" s="15"/>
      <c r="N72" s="15"/>
      <c r="O72" s="15"/>
    </row>
    <row r="73" spans="2:15" x14ac:dyDescent="0.2">
      <c r="B73" s="71"/>
      <c r="C73" s="71"/>
      <c r="D73" s="72"/>
      <c r="E73" s="124" t="s">
        <v>55</v>
      </c>
      <c r="F73" s="129">
        <f t="shared" ref="F73:O73" si="27">F$67</f>
        <v>-6</v>
      </c>
      <c r="G73" s="124">
        <f t="shared" si="27"/>
        <v>-5</v>
      </c>
      <c r="H73" s="124">
        <f t="shared" si="27"/>
        <v>-4</v>
      </c>
      <c r="I73" s="124">
        <f t="shared" si="27"/>
        <v>-3</v>
      </c>
      <c r="J73" s="124">
        <f t="shared" si="27"/>
        <v>-2</v>
      </c>
      <c r="K73" s="124">
        <f t="shared" si="27"/>
        <v>-1</v>
      </c>
      <c r="L73" s="124">
        <f t="shared" si="27"/>
        <v>0</v>
      </c>
      <c r="M73" s="124">
        <f t="shared" si="27"/>
        <v>1</v>
      </c>
      <c r="N73" s="124">
        <f t="shared" si="27"/>
        <v>2</v>
      </c>
      <c r="O73" s="124">
        <f t="shared" si="27"/>
        <v>3</v>
      </c>
    </row>
    <row r="74" spans="2:15" x14ac:dyDescent="0.2">
      <c r="B74" s="71"/>
      <c r="C74" s="71"/>
      <c r="D74" s="72"/>
      <c r="E74" s="124" t="s">
        <v>0</v>
      </c>
      <c r="F74" s="125" t="e">
        <f>'O.2 Data Consolidtation'!B17</f>
        <v>#N/A</v>
      </c>
      <c r="G74" s="125" t="e">
        <f>'O.2 Data Consolidtation'!C17</f>
        <v>#N/A</v>
      </c>
      <c r="H74" s="125" t="e">
        <f>'O.2 Data Consolidtation'!D17</f>
        <v>#N/A</v>
      </c>
      <c r="I74" s="125" t="e">
        <f>'O.2 Data Consolidtation'!E17</f>
        <v>#N/A</v>
      </c>
      <c r="J74" s="125" t="e">
        <f>'O.2 Data Consolidtation'!F17</f>
        <v>#N/A</v>
      </c>
      <c r="K74" s="125" t="e">
        <f>'O.2 Data Consolidtation'!G17</f>
        <v>#N/A</v>
      </c>
      <c r="L74" s="126" t="e">
        <f>K74*(1+K76)</f>
        <v>#N/A</v>
      </c>
      <c r="M74" s="126" t="e">
        <f>L74*(1+L76)</f>
        <v>#N/A</v>
      </c>
      <c r="N74" s="126" t="e">
        <f>M74*(1+M76)</f>
        <v>#N/A</v>
      </c>
      <c r="O74" s="126" t="e">
        <f>N74*(1+N76)</f>
        <v>#N/A</v>
      </c>
    </row>
    <row r="75" spans="2:15" x14ac:dyDescent="0.2">
      <c r="B75" s="71"/>
      <c r="C75" s="71"/>
      <c r="D75" s="72"/>
      <c r="E75" s="127" t="s">
        <v>4</v>
      </c>
      <c r="F75" s="128"/>
      <c r="G75" s="128" t="e">
        <f t="shared" ref="G75:O75" si="28">(G74-F74)/F74</f>
        <v>#N/A</v>
      </c>
      <c r="H75" s="128" t="e">
        <f t="shared" si="28"/>
        <v>#N/A</v>
      </c>
      <c r="I75" s="128" t="e">
        <f t="shared" si="28"/>
        <v>#N/A</v>
      </c>
      <c r="J75" s="128" t="e">
        <f t="shared" si="28"/>
        <v>#N/A</v>
      </c>
      <c r="K75" s="128" t="e">
        <f t="shared" si="28"/>
        <v>#N/A</v>
      </c>
      <c r="L75" s="128" t="e">
        <f t="shared" si="28"/>
        <v>#N/A</v>
      </c>
      <c r="M75" s="128" t="e">
        <f t="shared" si="28"/>
        <v>#N/A</v>
      </c>
      <c r="N75" s="128" t="e">
        <f t="shared" si="28"/>
        <v>#N/A</v>
      </c>
      <c r="O75" s="128" t="e">
        <f t="shared" si="28"/>
        <v>#N/A</v>
      </c>
    </row>
    <row r="76" spans="2:15" x14ac:dyDescent="0.2">
      <c r="B76" s="71"/>
      <c r="C76" s="71"/>
      <c r="D76" s="72"/>
      <c r="E76" s="124" t="s">
        <v>5</v>
      </c>
      <c r="F76" s="127"/>
      <c r="G76" s="127"/>
      <c r="H76" s="127"/>
      <c r="I76" s="127"/>
      <c r="J76" s="128"/>
      <c r="K76" s="128" t="e">
        <f>(+SUM(G75:K75)-MIN(G75:K75)-MAX(G75:K75))/3</f>
        <v>#N/A</v>
      </c>
      <c r="L76" s="128" t="e">
        <f>(+SUM(H75:L75)-MIN(H75:L75)-MAX(H75:L75))/3</f>
        <v>#N/A</v>
      </c>
      <c r="M76" s="128" t="e">
        <f>(+SUM(I75:M75)-MIN(I75:M75)-MAX(I75:M75))/3</f>
        <v>#N/A</v>
      </c>
      <c r="N76" s="128" t="e">
        <f>(+SUM(J75:N75)-MIN(J75:N75)-MAX(J75:N75))/3</f>
        <v>#N/A</v>
      </c>
      <c r="O76" s="128" t="e">
        <f>(+SUM(K75:O75)-MIN(K75:O75)-MAX(K75:O75))/3</f>
        <v>#N/A</v>
      </c>
    </row>
    <row r="77" spans="2:15" x14ac:dyDescent="0.2">
      <c r="B77" s="71"/>
      <c r="C77" s="71"/>
      <c r="D77" s="72"/>
      <c r="E77" s="37"/>
      <c r="F77" s="38"/>
      <c r="G77" s="38"/>
      <c r="H77" s="38"/>
      <c r="I77" s="38"/>
      <c r="J77" s="39"/>
      <c r="K77" s="39"/>
      <c r="L77" s="59"/>
      <c r="M77" s="59"/>
      <c r="N77" s="59"/>
      <c r="O77" s="59"/>
    </row>
    <row r="78" spans="2:15" x14ac:dyDescent="0.2">
      <c r="B78" s="71"/>
      <c r="C78" s="71"/>
      <c r="D78" s="72"/>
      <c r="E78" s="12"/>
      <c r="F78" s="12"/>
      <c r="G78" s="12"/>
      <c r="H78" s="12"/>
      <c r="I78" s="12"/>
      <c r="J78" s="12"/>
      <c r="K78" s="14"/>
      <c r="L78" s="15"/>
      <c r="M78" s="15"/>
      <c r="N78" s="15"/>
      <c r="O78" s="15"/>
    </row>
    <row r="79" spans="2:15" x14ac:dyDescent="0.2">
      <c r="B79" s="71"/>
      <c r="C79" s="71"/>
      <c r="D79" s="72"/>
      <c r="E79" s="130" t="s">
        <v>56</v>
      </c>
      <c r="F79" s="130">
        <f t="shared" ref="F79:O79" si="29">F$67</f>
        <v>-6</v>
      </c>
      <c r="G79" s="130">
        <f t="shared" si="29"/>
        <v>-5</v>
      </c>
      <c r="H79" s="130">
        <f t="shared" si="29"/>
        <v>-4</v>
      </c>
      <c r="I79" s="130">
        <f t="shared" si="29"/>
        <v>-3</v>
      </c>
      <c r="J79" s="130">
        <f t="shared" si="29"/>
        <v>-2</v>
      </c>
      <c r="K79" s="130">
        <f t="shared" si="29"/>
        <v>-1</v>
      </c>
      <c r="L79" s="130">
        <f t="shared" si="29"/>
        <v>0</v>
      </c>
      <c r="M79" s="130">
        <f t="shared" si="29"/>
        <v>1</v>
      </c>
      <c r="N79" s="130">
        <f t="shared" si="29"/>
        <v>2</v>
      </c>
      <c r="O79" s="130">
        <f t="shared" si="29"/>
        <v>3</v>
      </c>
    </row>
    <row r="80" spans="2:15" x14ac:dyDescent="0.2">
      <c r="B80" s="71"/>
      <c r="C80" s="71"/>
      <c r="D80" s="72"/>
      <c r="E80" s="130" t="s">
        <v>0</v>
      </c>
      <c r="F80" s="131" t="e">
        <f>'O.2 Data Consolidtation'!B17</f>
        <v>#N/A</v>
      </c>
      <c r="G80" s="131" t="e">
        <f>'O.2 Data Consolidtation'!C17</f>
        <v>#N/A</v>
      </c>
      <c r="H80" s="131" t="e">
        <f>'O.2 Data Consolidtation'!D17</f>
        <v>#N/A</v>
      </c>
      <c r="I80" s="131" t="e">
        <f>'O.2 Data Consolidtation'!E17</f>
        <v>#N/A</v>
      </c>
      <c r="J80" s="131" t="e">
        <f>'O.2 Data Consolidtation'!F17</f>
        <v>#N/A</v>
      </c>
      <c r="K80" s="131" t="e">
        <f>'O.2 Data Consolidtation'!G17</f>
        <v>#N/A</v>
      </c>
      <c r="L80" s="132" t="e">
        <f>K80*(1+K82)</f>
        <v>#N/A</v>
      </c>
      <c r="M80" s="132" t="e">
        <f>L80*(1+L82)</f>
        <v>#N/A</v>
      </c>
      <c r="N80" s="132" t="e">
        <f>M80*(1+M82)</f>
        <v>#N/A</v>
      </c>
      <c r="O80" s="132" t="e">
        <f>N80*(1+N82)</f>
        <v>#N/A</v>
      </c>
    </row>
    <row r="81" spans="2:16" x14ac:dyDescent="0.2">
      <c r="B81" s="71"/>
      <c r="C81" s="71"/>
      <c r="D81" s="72"/>
      <c r="E81" s="133" t="s">
        <v>4</v>
      </c>
      <c r="F81" s="134"/>
      <c r="G81" s="134" t="e">
        <f t="shared" ref="G81:O81" si="30">(G80-F80)/F80</f>
        <v>#N/A</v>
      </c>
      <c r="H81" s="134" t="e">
        <f t="shared" si="30"/>
        <v>#N/A</v>
      </c>
      <c r="I81" s="134" t="e">
        <f t="shared" si="30"/>
        <v>#N/A</v>
      </c>
      <c r="J81" s="134" t="e">
        <f t="shared" si="30"/>
        <v>#N/A</v>
      </c>
      <c r="K81" s="134" t="e">
        <f t="shared" si="30"/>
        <v>#N/A</v>
      </c>
      <c r="L81" s="134" t="e">
        <f t="shared" si="30"/>
        <v>#N/A</v>
      </c>
      <c r="M81" s="134" t="e">
        <f t="shared" si="30"/>
        <v>#N/A</v>
      </c>
      <c r="N81" s="134" t="e">
        <f t="shared" si="30"/>
        <v>#N/A</v>
      </c>
      <c r="O81" s="134" t="e">
        <f t="shared" si="30"/>
        <v>#N/A</v>
      </c>
    </row>
    <row r="82" spans="2:16" x14ac:dyDescent="0.2">
      <c r="B82" s="71"/>
      <c r="C82" s="71"/>
      <c r="D82" s="72"/>
      <c r="E82" s="130" t="s">
        <v>6</v>
      </c>
      <c r="F82" s="133"/>
      <c r="G82" s="133"/>
      <c r="H82" s="133"/>
      <c r="I82" s="134"/>
      <c r="J82" s="134" t="e">
        <f t="shared" ref="J82:O82" si="31">(+G81*0.1)+(H81*0.2)+(I81*0.3)+(J81*0.4)</f>
        <v>#N/A</v>
      </c>
      <c r="K82" s="134" t="e">
        <f t="shared" si="31"/>
        <v>#N/A</v>
      </c>
      <c r="L82" s="134" t="e">
        <f t="shared" si="31"/>
        <v>#N/A</v>
      </c>
      <c r="M82" s="134" t="e">
        <f t="shared" si="31"/>
        <v>#N/A</v>
      </c>
      <c r="N82" s="134" t="e">
        <f t="shared" si="31"/>
        <v>#N/A</v>
      </c>
      <c r="O82" s="134" t="e">
        <f t="shared" si="31"/>
        <v>#N/A</v>
      </c>
    </row>
    <row r="83" spans="2:16" x14ac:dyDescent="0.2">
      <c r="B83" s="71"/>
      <c r="C83" s="71"/>
      <c r="D83" s="72"/>
      <c r="E83" s="37"/>
      <c r="F83" s="38"/>
      <c r="G83" s="38"/>
      <c r="H83" s="38"/>
      <c r="I83" s="39"/>
      <c r="J83" s="39"/>
      <c r="K83" s="39"/>
      <c r="L83" s="59"/>
      <c r="M83" s="59"/>
      <c r="N83" s="59"/>
      <c r="O83" s="59"/>
    </row>
    <row r="84" spans="2:16" x14ac:dyDescent="0.2">
      <c r="B84" s="71"/>
      <c r="C84" s="71"/>
      <c r="D84" s="72"/>
      <c r="E84" s="12"/>
      <c r="F84" s="12"/>
      <c r="G84" s="12"/>
      <c r="H84" s="12"/>
      <c r="I84" s="12"/>
      <c r="J84" s="12"/>
      <c r="K84" s="12"/>
      <c r="L84" s="15"/>
      <c r="M84" s="15"/>
      <c r="N84" s="15"/>
      <c r="O84" s="15"/>
    </row>
    <row r="85" spans="2:16" x14ac:dyDescent="0.2">
      <c r="B85" s="71"/>
      <c r="C85" s="71"/>
      <c r="D85" s="72"/>
      <c r="E85" s="93" t="s">
        <v>57</v>
      </c>
      <c r="F85" s="93">
        <f t="shared" ref="F85:O85" si="32">F$67</f>
        <v>-6</v>
      </c>
      <c r="G85" s="93">
        <f t="shared" si="32"/>
        <v>-5</v>
      </c>
      <c r="H85" s="93">
        <f t="shared" si="32"/>
        <v>-4</v>
      </c>
      <c r="I85" s="93">
        <f t="shared" si="32"/>
        <v>-3</v>
      </c>
      <c r="J85" s="93">
        <f t="shared" si="32"/>
        <v>-2</v>
      </c>
      <c r="K85" s="93">
        <f t="shared" si="32"/>
        <v>-1</v>
      </c>
      <c r="L85" s="93">
        <f t="shared" si="32"/>
        <v>0</v>
      </c>
      <c r="M85" s="93">
        <f t="shared" si="32"/>
        <v>1</v>
      </c>
      <c r="N85" s="93">
        <f t="shared" si="32"/>
        <v>2</v>
      </c>
      <c r="O85" s="93">
        <f t="shared" si="32"/>
        <v>3</v>
      </c>
    </row>
    <row r="86" spans="2:16" x14ac:dyDescent="0.2">
      <c r="B86" s="71"/>
      <c r="C86" s="71"/>
      <c r="D86" s="72"/>
      <c r="E86" s="93" t="s">
        <v>0</v>
      </c>
      <c r="F86" s="94" t="e">
        <f>'O.2 Data Consolidtation'!B17</f>
        <v>#N/A</v>
      </c>
      <c r="G86" s="94" t="e">
        <f>'O.2 Data Consolidtation'!C17</f>
        <v>#N/A</v>
      </c>
      <c r="H86" s="94" t="e">
        <f>'O.2 Data Consolidtation'!D17</f>
        <v>#N/A</v>
      </c>
      <c r="I86" s="94" t="e">
        <f>'O.2 Data Consolidtation'!E17</f>
        <v>#N/A</v>
      </c>
      <c r="J86" s="94" t="e">
        <f>'O.2 Data Consolidtation'!F17</f>
        <v>#N/A</v>
      </c>
      <c r="K86" s="94" t="e">
        <f>'O.2 Data Consolidtation'!G17</f>
        <v>#N/A</v>
      </c>
      <c r="L86" s="95" t="e">
        <f>K86*(1+L88)</f>
        <v>#N/A</v>
      </c>
      <c r="M86" s="95" t="e">
        <f>L86*(1+M88)</f>
        <v>#N/A</v>
      </c>
      <c r="N86" s="95" t="e">
        <f>M86*(1+N88)</f>
        <v>#N/A</v>
      </c>
      <c r="O86" s="95" t="e">
        <f>N86*(1+O88)</f>
        <v>#N/A</v>
      </c>
    </row>
    <row r="87" spans="2:16" x14ac:dyDescent="0.2">
      <c r="B87" s="71"/>
      <c r="C87" s="71"/>
      <c r="D87" s="72"/>
      <c r="E87" s="97" t="s">
        <v>4</v>
      </c>
      <c r="F87" s="96"/>
      <c r="G87" s="96" t="e">
        <f t="shared" ref="G87:O87" si="33">(G86-F86)/F86</f>
        <v>#N/A</v>
      </c>
      <c r="H87" s="96" t="e">
        <f t="shared" si="33"/>
        <v>#N/A</v>
      </c>
      <c r="I87" s="96" t="e">
        <f t="shared" si="33"/>
        <v>#N/A</v>
      </c>
      <c r="J87" s="96" t="e">
        <f t="shared" si="33"/>
        <v>#N/A</v>
      </c>
      <c r="K87" s="96" t="e">
        <f t="shared" si="33"/>
        <v>#N/A</v>
      </c>
      <c r="L87" s="96" t="e">
        <f t="shared" si="33"/>
        <v>#N/A</v>
      </c>
      <c r="M87" s="96" t="e">
        <f t="shared" si="33"/>
        <v>#N/A</v>
      </c>
      <c r="N87" s="96" t="e">
        <f t="shared" si="33"/>
        <v>#N/A</v>
      </c>
      <c r="O87" s="96" t="e">
        <f t="shared" si="33"/>
        <v>#N/A</v>
      </c>
    </row>
    <row r="88" spans="2:16" x14ac:dyDescent="0.2">
      <c r="B88" s="71"/>
      <c r="C88" s="71"/>
      <c r="D88" s="72"/>
      <c r="E88" s="93" t="s">
        <v>72</v>
      </c>
      <c r="F88" s="97"/>
      <c r="G88" s="97"/>
      <c r="H88" s="97"/>
      <c r="I88" s="96"/>
      <c r="J88" s="96"/>
      <c r="K88" s="96"/>
      <c r="L88" s="136"/>
      <c r="M88" s="136"/>
      <c r="N88" s="136"/>
      <c r="O88" s="136"/>
    </row>
    <row r="89" spans="2:16" x14ac:dyDescent="0.2">
      <c r="B89" s="71"/>
      <c r="C89" s="71"/>
      <c r="D89" s="72"/>
      <c r="E89" s="37"/>
      <c r="F89" s="38"/>
      <c r="G89" s="38"/>
      <c r="H89" s="38"/>
      <c r="I89" s="39"/>
      <c r="J89" s="39"/>
      <c r="K89" s="39"/>
      <c r="L89" s="39"/>
      <c r="M89" s="39"/>
      <c r="N89" s="39"/>
      <c r="O89" s="39"/>
    </row>
    <row r="90" spans="2:16" x14ac:dyDescent="0.2">
      <c r="B90" s="71"/>
      <c r="C90" s="71"/>
      <c r="D90" s="72"/>
      <c r="E90" s="37"/>
      <c r="F90" s="38"/>
      <c r="G90" s="38"/>
      <c r="H90" s="38"/>
      <c r="I90" s="39"/>
      <c r="J90" s="39"/>
      <c r="K90" s="39"/>
      <c r="L90" s="39"/>
      <c r="M90" s="39"/>
      <c r="N90" s="39"/>
      <c r="O90" s="39"/>
      <c r="P90" s="39"/>
    </row>
    <row r="91" spans="2:16" x14ac:dyDescent="0.2">
      <c r="B91" s="71"/>
      <c r="C91" s="71"/>
      <c r="D91" s="72"/>
      <c r="E91" s="138" t="s">
        <v>65</v>
      </c>
      <c r="F91" s="138">
        <f t="shared" ref="F91:O91" si="34">F$57</f>
        <v>-6</v>
      </c>
      <c r="G91" s="138">
        <f t="shared" si="34"/>
        <v>-5</v>
      </c>
      <c r="H91" s="138">
        <f t="shared" si="34"/>
        <v>-4</v>
      </c>
      <c r="I91" s="138">
        <f t="shared" si="34"/>
        <v>-3</v>
      </c>
      <c r="J91" s="138">
        <f t="shared" si="34"/>
        <v>-2</v>
      </c>
      <c r="K91" s="138">
        <f t="shared" si="34"/>
        <v>-1</v>
      </c>
      <c r="L91" s="138">
        <f t="shared" si="34"/>
        <v>0</v>
      </c>
      <c r="M91" s="138">
        <f t="shared" si="34"/>
        <v>1</v>
      </c>
      <c r="N91" s="138">
        <f t="shared" si="34"/>
        <v>2</v>
      </c>
      <c r="O91" s="138">
        <f t="shared" si="34"/>
        <v>3</v>
      </c>
    </row>
    <row r="92" spans="2:16" x14ac:dyDescent="0.2">
      <c r="B92" s="71"/>
      <c r="C92" s="71"/>
      <c r="D92" s="72"/>
      <c r="E92" s="138" t="s">
        <v>48</v>
      </c>
      <c r="F92" s="139" t="e">
        <f>'O.2 Data Consolidtation'!B17</f>
        <v>#N/A</v>
      </c>
      <c r="G92" s="139" t="e">
        <f>'O.2 Data Consolidtation'!C17</f>
        <v>#N/A</v>
      </c>
      <c r="H92" s="139" t="e">
        <f>'O.2 Data Consolidtation'!D17</f>
        <v>#N/A</v>
      </c>
      <c r="I92" s="139" t="e">
        <f>'O.2 Data Consolidtation'!E17</f>
        <v>#N/A</v>
      </c>
      <c r="J92" s="139" t="e">
        <f>'O.2 Data Consolidtation'!F17</f>
        <v>#N/A</v>
      </c>
      <c r="K92" s="139" t="e">
        <f>'O.2 Data Consolidtation'!G17</f>
        <v>#N/A</v>
      </c>
      <c r="L92" s="140"/>
      <c r="M92" s="140"/>
      <c r="N92" s="140"/>
      <c r="O92" s="140"/>
    </row>
    <row r="93" spans="2:16" ht="50.1" customHeight="1" x14ac:dyDescent="0.2">
      <c r="B93" s="71"/>
      <c r="C93" s="71"/>
      <c r="D93" s="72"/>
    </row>
    <row r="94" spans="2:16" x14ac:dyDescent="0.2">
      <c r="B94" s="71"/>
      <c r="C94" s="71"/>
      <c r="D94" s="72"/>
      <c r="E94" s="104" t="s">
        <v>92</v>
      </c>
      <c r="F94" s="105">
        <f>'O.2 Data Consolidtation'!B2</f>
        <v>-6</v>
      </c>
      <c r="G94" s="104">
        <f t="shared" ref="G94:O94" si="35">F94+1</f>
        <v>-5</v>
      </c>
      <c r="H94" s="104">
        <f t="shared" si="35"/>
        <v>-4</v>
      </c>
      <c r="I94" s="104">
        <f t="shared" si="35"/>
        <v>-3</v>
      </c>
      <c r="J94" s="104">
        <f t="shared" si="35"/>
        <v>-2</v>
      </c>
      <c r="K94" s="104">
        <f t="shared" si="35"/>
        <v>-1</v>
      </c>
      <c r="L94" s="104">
        <f t="shared" si="35"/>
        <v>0</v>
      </c>
      <c r="M94" s="104">
        <f t="shared" si="35"/>
        <v>1</v>
      </c>
      <c r="N94" s="104">
        <f t="shared" si="35"/>
        <v>2</v>
      </c>
      <c r="O94" s="104">
        <f t="shared" si="35"/>
        <v>3</v>
      </c>
    </row>
    <row r="95" spans="2:16" x14ac:dyDescent="0.2">
      <c r="B95" s="71"/>
      <c r="C95" s="71"/>
      <c r="D95" s="72"/>
      <c r="E95" s="104" t="s">
        <v>11</v>
      </c>
      <c r="F95" s="107" t="e">
        <f>'O.2 Data Consolidtation'!B18</f>
        <v>#N/A</v>
      </c>
      <c r="G95" s="107" t="e">
        <f>'O.2 Data Consolidtation'!C18</f>
        <v>#N/A</v>
      </c>
      <c r="H95" s="107" t="e">
        <f>'O.2 Data Consolidtation'!D18</f>
        <v>#N/A</v>
      </c>
      <c r="I95" s="107" t="e">
        <f>'O.2 Data Consolidtation'!E18</f>
        <v>#N/A</v>
      </c>
      <c r="J95" s="107" t="e">
        <f>'O.2 Data Consolidtation'!F18</f>
        <v>#N/A</v>
      </c>
      <c r="K95" s="107" t="e">
        <f>'O.2 Data Consolidtation'!G18</f>
        <v>#N/A</v>
      </c>
      <c r="L95" s="108" t="str">
        <f>IF(ISNUMBER(K95*(1+L99)),K95*(1+L99),"")</f>
        <v/>
      </c>
      <c r="M95" s="108" t="str">
        <f t="shared" ref="M95:O95" si="36">IF(ISNUMBER(L95*(1+M99)),L95*(1+M99),"")</f>
        <v/>
      </c>
      <c r="N95" s="108" t="str">
        <f t="shared" si="36"/>
        <v/>
      </c>
      <c r="O95" s="108" t="str">
        <f t="shared" si="36"/>
        <v/>
      </c>
    </row>
    <row r="96" spans="2:16" x14ac:dyDescent="0.2">
      <c r="B96" s="71"/>
      <c r="C96" s="71"/>
      <c r="D96" s="72"/>
      <c r="E96" s="104" t="s">
        <v>1</v>
      </c>
      <c r="F96" s="109" t="e">
        <f>'O.2 Data Consolidtation'!#REF!</f>
        <v>#REF!</v>
      </c>
      <c r="G96" s="109" t="e">
        <f>'O.2 Data Consolidtation'!#REF!</f>
        <v>#REF!</v>
      </c>
      <c r="H96" s="109" t="e">
        <f>'O.2 Data Consolidtation'!#REF!</f>
        <v>#REF!</v>
      </c>
      <c r="I96" s="109" t="e">
        <f>'O.2 Data Consolidtation'!#REF!</f>
        <v>#REF!</v>
      </c>
      <c r="J96" s="109" t="e">
        <f>'O.2 Data Consolidtation'!#REF!</f>
        <v>#REF!</v>
      </c>
      <c r="K96" s="109" t="e">
        <f>'O.2 Data Consolidtation'!#REF!</f>
        <v>#REF!</v>
      </c>
      <c r="L96" s="109" t="e">
        <f>'A.1 Macro-Fiscal Framework'!#REF!</f>
        <v>#REF!</v>
      </c>
      <c r="M96" s="109" t="e">
        <f>'A.1 Macro-Fiscal Framework'!#REF!</f>
        <v>#REF!</v>
      </c>
      <c r="N96" s="109" t="e">
        <f>'A.1 Macro-Fiscal Framework'!#REF!</f>
        <v>#REF!</v>
      </c>
      <c r="O96" s="109" t="e">
        <f>'A.1 Macro-Fiscal Framework'!#REF!</f>
        <v>#REF!</v>
      </c>
    </row>
    <row r="97" spans="2:15" x14ac:dyDescent="0.2">
      <c r="B97" s="71"/>
      <c r="C97" s="71"/>
      <c r="D97" s="72"/>
      <c r="E97" s="104" t="s">
        <v>2</v>
      </c>
      <c r="F97" s="109" t="e">
        <f>'O.2 Data Consolidtation'!#REF!</f>
        <v>#REF!</v>
      </c>
      <c r="G97" s="109" t="e">
        <f>'O.2 Data Consolidtation'!#REF!</f>
        <v>#REF!</v>
      </c>
      <c r="H97" s="109" t="e">
        <f>'O.2 Data Consolidtation'!#REF!</f>
        <v>#REF!</v>
      </c>
      <c r="I97" s="109" t="e">
        <f>'O.2 Data Consolidtation'!#REF!</f>
        <v>#REF!</v>
      </c>
      <c r="J97" s="109" t="e">
        <f>'O.2 Data Consolidtation'!#REF!</f>
        <v>#REF!</v>
      </c>
      <c r="K97" s="109" t="e">
        <f>'O.2 Data Consolidtation'!#REF!</f>
        <v>#REF!</v>
      </c>
      <c r="L97" s="109" t="e">
        <f>'A.1 Macro-Fiscal Framework'!#REF!</f>
        <v>#REF!</v>
      </c>
      <c r="M97" s="109" t="e">
        <f>'A.1 Macro-Fiscal Framework'!#REF!</f>
        <v>#REF!</v>
      </c>
      <c r="N97" s="109" t="e">
        <f>'A.1 Macro-Fiscal Framework'!#REF!</f>
        <v>#REF!</v>
      </c>
      <c r="O97" s="109" t="e">
        <f>'A.1 Macro-Fiscal Framework'!#REF!</f>
        <v>#REF!</v>
      </c>
    </row>
    <row r="98" spans="2:15" x14ac:dyDescent="0.2">
      <c r="B98" s="71"/>
      <c r="C98" s="71"/>
      <c r="D98" s="72"/>
      <c r="E98" s="106" t="s">
        <v>7</v>
      </c>
      <c r="F98" s="110" t="e">
        <f t="shared" ref="F98:O98" si="37">(1+F96)*(1+F97)-1</f>
        <v>#REF!</v>
      </c>
      <c r="G98" s="110" t="e">
        <f t="shared" si="37"/>
        <v>#REF!</v>
      </c>
      <c r="H98" s="110" t="e">
        <f t="shared" si="37"/>
        <v>#REF!</v>
      </c>
      <c r="I98" s="110" t="e">
        <f t="shared" si="37"/>
        <v>#REF!</v>
      </c>
      <c r="J98" s="110" t="e">
        <f t="shared" si="37"/>
        <v>#REF!</v>
      </c>
      <c r="K98" s="110" t="e">
        <f t="shared" si="37"/>
        <v>#REF!</v>
      </c>
      <c r="L98" s="109" t="e">
        <f t="shared" si="37"/>
        <v>#REF!</v>
      </c>
      <c r="M98" s="109" t="e">
        <f t="shared" si="37"/>
        <v>#REF!</v>
      </c>
      <c r="N98" s="109" t="e">
        <f t="shared" si="37"/>
        <v>#REF!</v>
      </c>
      <c r="O98" s="109" t="e">
        <f t="shared" si="37"/>
        <v>#REF!</v>
      </c>
    </row>
    <row r="99" spans="2:15" x14ac:dyDescent="0.2">
      <c r="B99" s="71"/>
      <c r="C99" s="71"/>
      <c r="D99" s="72"/>
      <c r="E99" s="106" t="s">
        <v>60</v>
      </c>
      <c r="F99" s="110"/>
      <c r="G99" s="110" t="e">
        <f>(G95-F95)/F95</f>
        <v>#N/A</v>
      </c>
      <c r="H99" s="110" t="e">
        <f>(H95-G95)/G95</f>
        <v>#N/A</v>
      </c>
      <c r="I99" s="110" t="e">
        <f>(I95-H95)/H95</f>
        <v>#N/A</v>
      </c>
      <c r="J99" s="110" t="e">
        <f>(J95-I95)/I95</f>
        <v>#N/A</v>
      </c>
      <c r="K99" s="110" t="e">
        <f>(K95-J95)/J95</f>
        <v>#N/A</v>
      </c>
      <c r="L99" s="109" t="e">
        <f>L98*K101</f>
        <v>#REF!</v>
      </c>
      <c r="M99" s="109" t="e">
        <f>M98*L101</f>
        <v>#REF!</v>
      </c>
      <c r="N99" s="109" t="e">
        <f>N98*M101</f>
        <v>#REF!</v>
      </c>
      <c r="O99" s="109" t="e">
        <f>O98*N101</f>
        <v>#REF!</v>
      </c>
    </row>
    <row r="100" spans="2:15" x14ac:dyDescent="0.2">
      <c r="B100" s="71"/>
      <c r="C100" s="71"/>
      <c r="D100" s="72"/>
      <c r="E100" s="106" t="s">
        <v>59</v>
      </c>
      <c r="F100" s="111"/>
      <c r="G100" s="111" t="e">
        <f t="shared" ref="G100:O100" si="38">G99/G98</f>
        <v>#N/A</v>
      </c>
      <c r="H100" s="111" t="e">
        <f t="shared" si="38"/>
        <v>#N/A</v>
      </c>
      <c r="I100" s="111" t="e">
        <f t="shared" si="38"/>
        <v>#N/A</v>
      </c>
      <c r="J100" s="111" t="e">
        <f t="shared" si="38"/>
        <v>#N/A</v>
      </c>
      <c r="K100" s="111" t="e">
        <f t="shared" si="38"/>
        <v>#N/A</v>
      </c>
      <c r="L100" s="111" t="e">
        <f t="shared" si="38"/>
        <v>#REF!</v>
      </c>
      <c r="M100" s="111" t="e">
        <f t="shared" si="38"/>
        <v>#REF!</v>
      </c>
      <c r="N100" s="111" t="e">
        <f t="shared" si="38"/>
        <v>#REF!</v>
      </c>
      <c r="O100" s="111" t="e">
        <f t="shared" si="38"/>
        <v>#REF!</v>
      </c>
    </row>
    <row r="101" spans="2:15" x14ac:dyDescent="0.2">
      <c r="B101" s="71"/>
      <c r="C101" s="71"/>
      <c r="D101" s="72"/>
      <c r="E101" s="106" t="s">
        <v>10</v>
      </c>
      <c r="F101" s="112"/>
      <c r="G101" s="112"/>
      <c r="H101" s="112"/>
      <c r="I101" s="112"/>
      <c r="J101" s="112"/>
      <c r="K101" s="112" t="e">
        <f>(+SUM(G100:K100)-MIN(G100:K100)-MAX(G100:K100))/3</f>
        <v>#N/A</v>
      </c>
      <c r="L101" s="112" t="e">
        <f>(+SUM(H100:L100)-MIN(H100:L100)-MAX(H100:L100))/3</f>
        <v>#N/A</v>
      </c>
      <c r="M101" s="112" t="e">
        <f>(+SUM(I100:M100)-MIN(I100:M100)-MAX(I100:M100))/3</f>
        <v>#N/A</v>
      </c>
      <c r="N101" s="112" t="e">
        <f>(+SUM(J100:N100)-MIN(J100:N100)-MAX(J100:N100))/3</f>
        <v>#N/A</v>
      </c>
      <c r="O101" s="112" t="e">
        <f>(+SUM(K100:O100)-MIN(K100:O100)-MAX(K100:O100))/3</f>
        <v>#N/A</v>
      </c>
    </row>
    <row r="102" spans="2:15" x14ac:dyDescent="0.2">
      <c r="B102" s="71"/>
      <c r="C102" s="71"/>
      <c r="D102" s="72"/>
      <c r="E102" s="13"/>
      <c r="F102" s="38"/>
      <c r="G102" s="38"/>
      <c r="H102" s="38"/>
      <c r="I102" s="38"/>
      <c r="J102" s="38"/>
      <c r="K102" s="38"/>
      <c r="L102" s="60"/>
      <c r="M102" s="60"/>
      <c r="N102" s="60"/>
      <c r="O102" s="60"/>
    </row>
    <row r="103" spans="2:15" x14ac:dyDescent="0.2">
      <c r="B103" s="71"/>
      <c r="C103" s="71"/>
      <c r="D103" s="7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2:15" x14ac:dyDescent="0.2">
      <c r="B104" s="71"/>
      <c r="C104" s="71"/>
      <c r="D104" s="72"/>
      <c r="E104" s="98" t="s">
        <v>54</v>
      </c>
      <c r="F104" s="99">
        <f>F94</f>
        <v>-6</v>
      </c>
      <c r="G104" s="98">
        <f t="shared" ref="G104:O104" si="39">F104+1</f>
        <v>-5</v>
      </c>
      <c r="H104" s="98">
        <f t="shared" si="39"/>
        <v>-4</v>
      </c>
      <c r="I104" s="98">
        <f t="shared" si="39"/>
        <v>-3</v>
      </c>
      <c r="J104" s="98">
        <f t="shared" si="39"/>
        <v>-2</v>
      </c>
      <c r="K104" s="98">
        <f t="shared" si="39"/>
        <v>-1</v>
      </c>
      <c r="L104" s="98">
        <f t="shared" si="39"/>
        <v>0</v>
      </c>
      <c r="M104" s="98">
        <f t="shared" si="39"/>
        <v>1</v>
      </c>
      <c r="N104" s="98">
        <f t="shared" si="39"/>
        <v>2</v>
      </c>
      <c r="O104" s="98">
        <f t="shared" si="39"/>
        <v>3</v>
      </c>
    </row>
    <row r="105" spans="2:15" x14ac:dyDescent="0.2">
      <c r="B105" s="71"/>
      <c r="C105" s="71"/>
      <c r="D105" s="72"/>
      <c r="E105" s="98" t="s">
        <v>11</v>
      </c>
      <c r="F105" s="100" t="e">
        <f>F95</f>
        <v>#N/A</v>
      </c>
      <c r="G105" s="100" t="e">
        <f t="shared" ref="G105:K105" si="40">G95</f>
        <v>#N/A</v>
      </c>
      <c r="H105" s="100" t="e">
        <f t="shared" si="40"/>
        <v>#N/A</v>
      </c>
      <c r="I105" s="100" t="e">
        <f t="shared" si="40"/>
        <v>#N/A</v>
      </c>
      <c r="J105" s="100" t="e">
        <f t="shared" si="40"/>
        <v>#N/A</v>
      </c>
      <c r="K105" s="100" t="e">
        <f t="shared" si="40"/>
        <v>#N/A</v>
      </c>
      <c r="L105" s="101" t="e">
        <f>K105*(1+K107)</f>
        <v>#N/A</v>
      </c>
      <c r="M105" s="101" t="e">
        <f>L105*(1+L107)</f>
        <v>#N/A</v>
      </c>
      <c r="N105" s="101" t="e">
        <f>M105*(1+M107)</f>
        <v>#N/A</v>
      </c>
      <c r="O105" s="101" t="e">
        <f>N105*(1+N107)</f>
        <v>#N/A</v>
      </c>
    </row>
    <row r="106" spans="2:15" x14ac:dyDescent="0.2">
      <c r="B106" s="71"/>
      <c r="C106" s="71"/>
      <c r="D106" s="72"/>
      <c r="E106" s="103" t="s">
        <v>42</v>
      </c>
      <c r="F106" s="102"/>
      <c r="G106" s="102" t="e">
        <f t="shared" ref="G106:O106" si="41">(G105-F105)/F105</f>
        <v>#N/A</v>
      </c>
      <c r="H106" s="102" t="e">
        <f t="shared" si="41"/>
        <v>#N/A</v>
      </c>
      <c r="I106" s="102" t="e">
        <f t="shared" si="41"/>
        <v>#N/A</v>
      </c>
      <c r="J106" s="102" t="e">
        <f t="shared" si="41"/>
        <v>#N/A</v>
      </c>
      <c r="K106" s="102" t="e">
        <f t="shared" si="41"/>
        <v>#N/A</v>
      </c>
      <c r="L106" s="102" t="e">
        <f t="shared" si="41"/>
        <v>#N/A</v>
      </c>
      <c r="M106" s="102" t="e">
        <f t="shared" si="41"/>
        <v>#N/A</v>
      </c>
      <c r="N106" s="102" t="e">
        <f t="shared" si="41"/>
        <v>#N/A</v>
      </c>
      <c r="O106" s="102" t="e">
        <f t="shared" si="41"/>
        <v>#N/A</v>
      </c>
    </row>
    <row r="107" spans="2:15" x14ac:dyDescent="0.2">
      <c r="B107" s="71"/>
      <c r="C107" s="71"/>
      <c r="D107" s="72"/>
      <c r="E107" s="98" t="s">
        <v>3</v>
      </c>
      <c r="F107" s="103"/>
      <c r="G107" s="103"/>
      <c r="H107" s="102"/>
      <c r="I107" s="102" t="e">
        <f t="shared" ref="I107:O107" si="42">SUM(G106:I106)/3</f>
        <v>#N/A</v>
      </c>
      <c r="J107" s="102" t="e">
        <f t="shared" si="42"/>
        <v>#N/A</v>
      </c>
      <c r="K107" s="102" t="e">
        <f t="shared" si="42"/>
        <v>#N/A</v>
      </c>
      <c r="L107" s="102" t="e">
        <f t="shared" si="42"/>
        <v>#N/A</v>
      </c>
      <c r="M107" s="102" t="e">
        <f t="shared" si="42"/>
        <v>#N/A</v>
      </c>
      <c r="N107" s="102" t="e">
        <f t="shared" si="42"/>
        <v>#N/A</v>
      </c>
      <c r="O107" s="102" t="e">
        <f t="shared" si="42"/>
        <v>#N/A</v>
      </c>
    </row>
    <row r="108" spans="2:15" x14ac:dyDescent="0.2">
      <c r="B108" s="71"/>
      <c r="C108" s="71"/>
      <c r="D108" s="72"/>
      <c r="E108" s="37"/>
      <c r="F108" s="38"/>
      <c r="G108" s="38"/>
      <c r="H108" s="39"/>
      <c r="I108" s="39"/>
      <c r="J108" s="39"/>
      <c r="K108" s="39"/>
      <c r="L108" s="59"/>
      <c r="M108" s="59"/>
      <c r="N108" s="59"/>
      <c r="O108" s="59"/>
    </row>
    <row r="109" spans="2:15" x14ac:dyDescent="0.2">
      <c r="B109" s="71"/>
      <c r="C109" s="71"/>
      <c r="D109" s="72"/>
      <c r="E109" s="12"/>
      <c r="F109" s="12"/>
      <c r="G109" s="12"/>
      <c r="H109" s="12"/>
      <c r="I109" s="12"/>
      <c r="J109" s="12"/>
      <c r="K109" s="12"/>
      <c r="L109" s="15"/>
      <c r="M109" s="15"/>
      <c r="N109" s="15"/>
      <c r="O109" s="15"/>
    </row>
    <row r="110" spans="2:15" x14ac:dyDescent="0.2">
      <c r="B110" s="71"/>
      <c r="C110" s="71"/>
      <c r="D110" s="72"/>
      <c r="E110" s="124" t="s">
        <v>55</v>
      </c>
      <c r="F110" s="129">
        <f>F94</f>
        <v>-6</v>
      </c>
      <c r="G110" s="124">
        <f t="shared" ref="G110" si="43">F110+1</f>
        <v>-5</v>
      </c>
      <c r="H110" s="124">
        <f t="shared" ref="H110" si="44">G110+1</f>
        <v>-4</v>
      </c>
      <c r="I110" s="124">
        <f t="shared" ref="I110" si="45">H110+1</f>
        <v>-3</v>
      </c>
      <c r="J110" s="124">
        <f t="shared" ref="J110" si="46">I110+1</f>
        <v>-2</v>
      </c>
      <c r="K110" s="124">
        <f t="shared" ref="K110" si="47">J110+1</f>
        <v>-1</v>
      </c>
      <c r="L110" s="124">
        <f t="shared" ref="L110" si="48">K110+1</f>
        <v>0</v>
      </c>
      <c r="M110" s="124">
        <f t="shared" ref="M110" si="49">L110+1</f>
        <v>1</v>
      </c>
      <c r="N110" s="124">
        <f t="shared" ref="N110" si="50">M110+1</f>
        <v>2</v>
      </c>
      <c r="O110" s="124">
        <f t="shared" ref="O110" si="51">N110+1</f>
        <v>3</v>
      </c>
    </row>
    <row r="111" spans="2:15" x14ac:dyDescent="0.2">
      <c r="B111" s="71"/>
      <c r="C111" s="71"/>
      <c r="D111" s="72"/>
      <c r="E111" s="124" t="s">
        <v>11</v>
      </c>
      <c r="F111" s="125" t="e">
        <f t="shared" ref="F111:K111" si="52">F105</f>
        <v>#N/A</v>
      </c>
      <c r="G111" s="125" t="e">
        <f t="shared" si="52"/>
        <v>#N/A</v>
      </c>
      <c r="H111" s="125" t="e">
        <f t="shared" si="52"/>
        <v>#N/A</v>
      </c>
      <c r="I111" s="125" t="e">
        <f t="shared" si="52"/>
        <v>#N/A</v>
      </c>
      <c r="J111" s="125" t="e">
        <f t="shared" si="52"/>
        <v>#N/A</v>
      </c>
      <c r="K111" s="125" t="e">
        <f t="shared" si="52"/>
        <v>#N/A</v>
      </c>
      <c r="L111" s="126" t="e">
        <f>K111*(1+K113)</f>
        <v>#N/A</v>
      </c>
      <c r="M111" s="126" t="e">
        <f>L111*(1+L113)</f>
        <v>#N/A</v>
      </c>
      <c r="N111" s="126" t="e">
        <f>M111*(1+M113)</f>
        <v>#N/A</v>
      </c>
      <c r="O111" s="126" t="e">
        <f>N111*(1+N113)</f>
        <v>#N/A</v>
      </c>
    </row>
    <row r="112" spans="2:15" x14ac:dyDescent="0.2">
      <c r="B112" s="71"/>
      <c r="C112" s="71"/>
      <c r="D112" s="72"/>
      <c r="E112" s="127" t="s">
        <v>42</v>
      </c>
      <c r="F112" s="128"/>
      <c r="G112" s="128" t="e">
        <f t="shared" ref="G112:O112" si="53">(G111-F111)/F111</f>
        <v>#N/A</v>
      </c>
      <c r="H112" s="128" t="e">
        <f t="shared" si="53"/>
        <v>#N/A</v>
      </c>
      <c r="I112" s="128" t="e">
        <f t="shared" si="53"/>
        <v>#N/A</v>
      </c>
      <c r="J112" s="128" t="e">
        <f t="shared" si="53"/>
        <v>#N/A</v>
      </c>
      <c r="K112" s="128" t="e">
        <f t="shared" si="53"/>
        <v>#N/A</v>
      </c>
      <c r="L112" s="128" t="e">
        <f t="shared" si="53"/>
        <v>#N/A</v>
      </c>
      <c r="M112" s="128" t="e">
        <f t="shared" si="53"/>
        <v>#N/A</v>
      </c>
      <c r="N112" s="128" t="e">
        <f t="shared" si="53"/>
        <v>#N/A</v>
      </c>
      <c r="O112" s="128" t="e">
        <f t="shared" si="53"/>
        <v>#N/A</v>
      </c>
    </row>
    <row r="113" spans="2:17" x14ac:dyDescent="0.2">
      <c r="B113" s="71"/>
      <c r="C113" s="71"/>
      <c r="D113" s="72"/>
      <c r="E113" s="124" t="s">
        <v>5</v>
      </c>
      <c r="F113" s="127"/>
      <c r="G113" s="127"/>
      <c r="H113" s="127"/>
      <c r="I113" s="127"/>
      <c r="J113" s="128"/>
      <c r="K113" s="128" t="e">
        <f>(+SUM(G112:K112)-MIN(G112:K112)-MAX(G112:K112))/3</f>
        <v>#N/A</v>
      </c>
      <c r="L113" s="128" t="e">
        <f>(+SUM(H112:L112)-MIN(H112:L112)-MAX(H112:L112))/3</f>
        <v>#N/A</v>
      </c>
      <c r="M113" s="128" t="e">
        <f>(+SUM(I112:M112)-MIN(I112:M112)-MAX(I112:M112))/3</f>
        <v>#N/A</v>
      </c>
      <c r="N113" s="128" t="e">
        <f>(+SUM(J112:N112)-MIN(J112:N112)-MAX(J112:N112))/3</f>
        <v>#N/A</v>
      </c>
      <c r="O113" s="128" t="e">
        <f>(+SUM(K112:O112)-MIN(K112:O112)-MAX(K112:O112))/3</f>
        <v>#N/A</v>
      </c>
    </row>
    <row r="114" spans="2:17" x14ac:dyDescent="0.2">
      <c r="B114" s="71"/>
      <c r="C114" s="71"/>
      <c r="D114" s="72"/>
      <c r="E114" s="37"/>
      <c r="F114" s="38"/>
      <c r="G114" s="38"/>
      <c r="H114" s="38"/>
      <c r="I114" s="38"/>
      <c r="J114" s="39"/>
      <c r="K114" s="39"/>
      <c r="L114" s="39"/>
      <c r="M114" s="39"/>
      <c r="N114" s="39"/>
      <c r="O114" s="39"/>
    </row>
    <row r="115" spans="2:17" x14ac:dyDescent="0.2">
      <c r="B115" s="71"/>
      <c r="C115" s="71"/>
      <c r="D115" s="72"/>
      <c r="E115" s="12"/>
      <c r="F115" s="12"/>
      <c r="G115" s="12"/>
      <c r="H115" s="12"/>
      <c r="I115" s="12"/>
      <c r="J115" s="12"/>
      <c r="K115" s="14"/>
      <c r="L115" s="15"/>
      <c r="M115" s="15"/>
      <c r="N115" s="15"/>
      <c r="O115" s="15"/>
    </row>
    <row r="116" spans="2:17" x14ac:dyDescent="0.2">
      <c r="B116" s="71"/>
      <c r="C116" s="71"/>
      <c r="D116" s="72"/>
      <c r="E116" s="130" t="s">
        <v>56</v>
      </c>
      <c r="F116" s="135">
        <f>F94</f>
        <v>-6</v>
      </c>
      <c r="G116" s="130">
        <f t="shared" ref="G116" si="54">F116+1</f>
        <v>-5</v>
      </c>
      <c r="H116" s="130">
        <f t="shared" ref="H116" si="55">G116+1</f>
        <v>-4</v>
      </c>
      <c r="I116" s="130">
        <f t="shared" ref="I116" si="56">H116+1</f>
        <v>-3</v>
      </c>
      <c r="J116" s="130">
        <f t="shared" ref="J116" si="57">I116+1</f>
        <v>-2</v>
      </c>
      <c r="K116" s="130">
        <f t="shared" ref="K116" si="58">J116+1</f>
        <v>-1</v>
      </c>
      <c r="L116" s="130">
        <f t="shared" ref="L116" si="59">K116+1</f>
        <v>0</v>
      </c>
      <c r="M116" s="130">
        <f t="shared" ref="M116" si="60">L116+1</f>
        <v>1</v>
      </c>
      <c r="N116" s="130">
        <f t="shared" ref="N116" si="61">M116+1</f>
        <v>2</v>
      </c>
      <c r="O116" s="130">
        <f t="shared" ref="O116" si="62">N116+1</f>
        <v>3</v>
      </c>
    </row>
    <row r="117" spans="2:17" x14ac:dyDescent="0.2">
      <c r="B117" s="71"/>
      <c r="C117" s="71"/>
      <c r="D117" s="72"/>
      <c r="E117" s="130" t="s">
        <v>11</v>
      </c>
      <c r="F117" s="131" t="e">
        <f t="shared" ref="F117:K117" si="63">F105</f>
        <v>#N/A</v>
      </c>
      <c r="G117" s="131" t="e">
        <f t="shared" si="63"/>
        <v>#N/A</v>
      </c>
      <c r="H117" s="131" t="e">
        <f t="shared" si="63"/>
        <v>#N/A</v>
      </c>
      <c r="I117" s="131" t="e">
        <f t="shared" si="63"/>
        <v>#N/A</v>
      </c>
      <c r="J117" s="131" t="e">
        <f t="shared" si="63"/>
        <v>#N/A</v>
      </c>
      <c r="K117" s="131" t="e">
        <f t="shared" si="63"/>
        <v>#N/A</v>
      </c>
      <c r="L117" s="132" t="e">
        <f>K117*(1+K119)</f>
        <v>#N/A</v>
      </c>
      <c r="M117" s="132" t="e">
        <f>L117*(1+L119)</f>
        <v>#N/A</v>
      </c>
      <c r="N117" s="132" t="e">
        <f>M117*(1+M119)</f>
        <v>#N/A</v>
      </c>
      <c r="O117" s="132" t="e">
        <f>N117*(1+N119)</f>
        <v>#N/A</v>
      </c>
    </row>
    <row r="118" spans="2:17" x14ac:dyDescent="0.2">
      <c r="B118" s="71"/>
      <c r="C118" s="71"/>
      <c r="D118" s="72"/>
      <c r="E118" s="133" t="s">
        <v>42</v>
      </c>
      <c r="F118" s="134"/>
      <c r="G118" s="134" t="e">
        <f t="shared" ref="G118:O118" si="64">(G117-F117)/F117</f>
        <v>#N/A</v>
      </c>
      <c r="H118" s="134" t="e">
        <f t="shared" si="64"/>
        <v>#N/A</v>
      </c>
      <c r="I118" s="134" t="e">
        <f t="shared" si="64"/>
        <v>#N/A</v>
      </c>
      <c r="J118" s="134" t="e">
        <f t="shared" si="64"/>
        <v>#N/A</v>
      </c>
      <c r="K118" s="134" t="e">
        <f t="shared" si="64"/>
        <v>#N/A</v>
      </c>
      <c r="L118" s="134" t="e">
        <f t="shared" si="64"/>
        <v>#N/A</v>
      </c>
      <c r="M118" s="134" t="e">
        <f t="shared" si="64"/>
        <v>#N/A</v>
      </c>
      <c r="N118" s="134" t="e">
        <f t="shared" si="64"/>
        <v>#N/A</v>
      </c>
      <c r="O118" s="134" t="e">
        <f t="shared" si="64"/>
        <v>#N/A</v>
      </c>
    </row>
    <row r="119" spans="2:17" x14ac:dyDescent="0.2">
      <c r="B119" s="71"/>
      <c r="C119" s="71"/>
      <c r="D119" s="72"/>
      <c r="E119" s="130" t="s">
        <v>6</v>
      </c>
      <c r="F119" s="133"/>
      <c r="G119" s="133"/>
      <c r="H119" s="133"/>
      <c r="I119" s="134"/>
      <c r="J119" s="134" t="e">
        <f t="shared" ref="J119:O119" si="65">(+G118*0.1)+(H118*0.2)+(I118*0.3)+(J118*0.4)</f>
        <v>#N/A</v>
      </c>
      <c r="K119" s="134" t="e">
        <f t="shared" si="65"/>
        <v>#N/A</v>
      </c>
      <c r="L119" s="134" t="e">
        <f t="shared" si="65"/>
        <v>#N/A</v>
      </c>
      <c r="M119" s="134" t="e">
        <f t="shared" si="65"/>
        <v>#N/A</v>
      </c>
      <c r="N119" s="134" t="e">
        <f t="shared" si="65"/>
        <v>#N/A</v>
      </c>
      <c r="O119" s="134" t="e">
        <f t="shared" si="65"/>
        <v>#N/A</v>
      </c>
    </row>
    <row r="120" spans="2:17" x14ac:dyDescent="0.2">
      <c r="B120" s="71"/>
      <c r="C120" s="71"/>
      <c r="D120" s="72"/>
      <c r="E120" s="37"/>
      <c r="F120" s="38"/>
      <c r="G120" s="38"/>
      <c r="H120" s="38"/>
      <c r="I120" s="39"/>
      <c r="J120" s="39"/>
      <c r="K120" s="39"/>
      <c r="L120" s="39"/>
      <c r="M120" s="39"/>
      <c r="N120" s="39"/>
      <c r="O120" s="39"/>
    </row>
    <row r="121" spans="2:17" x14ac:dyDescent="0.2">
      <c r="B121" s="71"/>
      <c r="C121" s="71"/>
      <c r="D121" s="72"/>
      <c r="E121" s="12"/>
      <c r="F121" s="12"/>
      <c r="G121" s="12"/>
      <c r="H121" s="12"/>
      <c r="I121" s="12"/>
      <c r="J121" s="12"/>
      <c r="K121" s="12"/>
      <c r="L121" s="15"/>
      <c r="M121" s="15"/>
      <c r="N121" s="15"/>
      <c r="O121" s="15"/>
    </row>
    <row r="122" spans="2:17" x14ac:dyDescent="0.2">
      <c r="B122" s="71"/>
      <c r="C122" s="71"/>
      <c r="D122" s="72"/>
      <c r="E122" s="93" t="s">
        <v>57</v>
      </c>
      <c r="F122" s="137">
        <f>F116</f>
        <v>-6</v>
      </c>
      <c r="G122" s="93">
        <f t="shared" ref="G122" si="66">F122+1</f>
        <v>-5</v>
      </c>
      <c r="H122" s="93">
        <f t="shared" ref="H122" si="67">G122+1</f>
        <v>-4</v>
      </c>
      <c r="I122" s="93">
        <f t="shared" ref="I122" si="68">H122+1</f>
        <v>-3</v>
      </c>
      <c r="J122" s="93">
        <f t="shared" ref="J122" si="69">I122+1</f>
        <v>-2</v>
      </c>
      <c r="K122" s="93">
        <f t="shared" ref="K122" si="70">J122+1</f>
        <v>-1</v>
      </c>
      <c r="L122" s="93">
        <f t="shared" ref="L122" si="71">K122+1</f>
        <v>0</v>
      </c>
      <c r="M122" s="93">
        <f t="shared" ref="M122" si="72">L122+1</f>
        <v>1</v>
      </c>
      <c r="N122" s="93">
        <f t="shared" ref="N122" si="73">M122+1</f>
        <v>2</v>
      </c>
      <c r="O122" s="93">
        <f t="shared" ref="O122" si="74">N122+1</f>
        <v>3</v>
      </c>
    </row>
    <row r="123" spans="2:17" x14ac:dyDescent="0.2">
      <c r="B123" s="71"/>
      <c r="C123" s="71"/>
      <c r="D123" s="72"/>
      <c r="E123" s="93" t="s">
        <v>11</v>
      </c>
      <c r="F123" s="94" t="e">
        <f t="shared" ref="F123:K123" si="75">F111</f>
        <v>#N/A</v>
      </c>
      <c r="G123" s="94" t="e">
        <f t="shared" si="75"/>
        <v>#N/A</v>
      </c>
      <c r="H123" s="94" t="e">
        <f t="shared" si="75"/>
        <v>#N/A</v>
      </c>
      <c r="I123" s="94" t="e">
        <f t="shared" si="75"/>
        <v>#N/A</v>
      </c>
      <c r="J123" s="94" t="e">
        <f t="shared" si="75"/>
        <v>#N/A</v>
      </c>
      <c r="K123" s="94" t="e">
        <f t="shared" si="75"/>
        <v>#N/A</v>
      </c>
      <c r="L123" s="95" t="e">
        <f>K123*(1+L125)</f>
        <v>#N/A</v>
      </c>
      <c r="M123" s="95" t="e">
        <f>L123*(1+M125)</f>
        <v>#N/A</v>
      </c>
      <c r="N123" s="95" t="e">
        <f>M123*(1+N125)</f>
        <v>#N/A</v>
      </c>
      <c r="O123" s="95" t="e">
        <f>N123*(1+O125)</f>
        <v>#N/A</v>
      </c>
    </row>
    <row r="124" spans="2:17" x14ac:dyDescent="0.2">
      <c r="B124" s="71"/>
      <c r="C124" s="71"/>
      <c r="D124" s="72"/>
      <c r="E124" s="97" t="s">
        <v>42</v>
      </c>
      <c r="F124" s="96"/>
      <c r="G124" s="96" t="e">
        <f t="shared" ref="G124:O124" si="76">(G123-F123)/F123</f>
        <v>#N/A</v>
      </c>
      <c r="H124" s="96" t="e">
        <f t="shared" si="76"/>
        <v>#N/A</v>
      </c>
      <c r="I124" s="96" t="e">
        <f t="shared" si="76"/>
        <v>#N/A</v>
      </c>
      <c r="J124" s="96" t="e">
        <f t="shared" si="76"/>
        <v>#N/A</v>
      </c>
      <c r="K124" s="96" t="e">
        <f t="shared" si="76"/>
        <v>#N/A</v>
      </c>
      <c r="L124" s="96" t="e">
        <f t="shared" si="76"/>
        <v>#N/A</v>
      </c>
      <c r="M124" s="96" t="e">
        <f t="shared" si="76"/>
        <v>#N/A</v>
      </c>
      <c r="N124" s="96" t="e">
        <f t="shared" si="76"/>
        <v>#N/A</v>
      </c>
      <c r="O124" s="96" t="e">
        <f t="shared" si="76"/>
        <v>#N/A</v>
      </c>
    </row>
    <row r="125" spans="2:17" x14ac:dyDescent="0.2">
      <c r="B125" s="71"/>
      <c r="C125" s="71"/>
      <c r="D125" s="72"/>
      <c r="E125" s="93" t="s">
        <v>72</v>
      </c>
      <c r="F125" s="97"/>
      <c r="G125" s="97"/>
      <c r="H125" s="97"/>
      <c r="I125" s="96"/>
      <c r="J125" s="96"/>
      <c r="K125" s="96"/>
      <c r="L125" s="136"/>
      <c r="M125" s="136"/>
      <c r="N125" s="136"/>
      <c r="O125" s="136"/>
    </row>
    <row r="126" spans="2:17" x14ac:dyDescent="0.2">
      <c r="B126" s="71"/>
      <c r="C126" s="71"/>
      <c r="D126" s="72"/>
      <c r="E126" s="37"/>
      <c r="F126" s="38"/>
      <c r="G126" s="38"/>
      <c r="H126" s="38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2:17" x14ac:dyDescent="0.2">
      <c r="B127" s="71"/>
      <c r="C127" s="71"/>
      <c r="D127" s="7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2:17" x14ac:dyDescent="0.2">
      <c r="B128" s="71"/>
      <c r="C128" s="71"/>
      <c r="D128" s="72"/>
      <c r="E128" s="138" t="s">
        <v>65</v>
      </c>
      <c r="F128" s="141">
        <f>F122</f>
        <v>-6</v>
      </c>
      <c r="G128" s="138">
        <f t="shared" ref="G128" si="77">F128+1</f>
        <v>-5</v>
      </c>
      <c r="H128" s="138">
        <f t="shared" ref="H128" si="78">G128+1</f>
        <v>-4</v>
      </c>
      <c r="I128" s="138">
        <f t="shared" ref="I128" si="79">H128+1</f>
        <v>-3</v>
      </c>
      <c r="J128" s="138">
        <f t="shared" ref="J128" si="80">I128+1</f>
        <v>-2</v>
      </c>
      <c r="K128" s="138">
        <f t="shared" ref="K128" si="81">J128+1</f>
        <v>-1</v>
      </c>
      <c r="L128" s="138">
        <f t="shared" ref="L128" si="82">K128+1</f>
        <v>0</v>
      </c>
      <c r="M128" s="138">
        <f t="shared" ref="M128" si="83">L128+1</f>
        <v>1</v>
      </c>
      <c r="N128" s="138">
        <f t="shared" ref="N128" si="84">M128+1</f>
        <v>2</v>
      </c>
      <c r="O128" s="138">
        <f t="shared" ref="O128" si="85">N128+1</f>
        <v>3</v>
      </c>
    </row>
    <row r="129" spans="2:15" x14ac:dyDescent="0.2">
      <c r="B129" s="71"/>
      <c r="C129" s="71"/>
      <c r="D129" s="72"/>
      <c r="E129" s="138" t="s">
        <v>30</v>
      </c>
      <c r="F129" s="139" t="e">
        <f>F105</f>
        <v>#N/A</v>
      </c>
      <c r="G129" s="139" t="e">
        <f t="shared" ref="G129:K129" si="86">G105</f>
        <v>#N/A</v>
      </c>
      <c r="H129" s="139" t="e">
        <f t="shared" si="86"/>
        <v>#N/A</v>
      </c>
      <c r="I129" s="139" t="e">
        <f t="shared" si="86"/>
        <v>#N/A</v>
      </c>
      <c r="J129" s="139" t="e">
        <f t="shared" si="86"/>
        <v>#N/A</v>
      </c>
      <c r="K129" s="139" t="e">
        <f t="shared" si="86"/>
        <v>#N/A</v>
      </c>
      <c r="L129" s="140"/>
      <c r="M129" s="140"/>
      <c r="N129" s="140"/>
      <c r="O129" s="140"/>
    </row>
    <row r="130" spans="2:15" ht="50.1" customHeight="1" x14ac:dyDescent="0.2">
      <c r="B130" s="71"/>
      <c r="C130" s="71"/>
      <c r="D130" s="72"/>
    </row>
    <row r="131" spans="2:15" x14ac:dyDescent="0.2">
      <c r="B131" s="71"/>
      <c r="C131" s="71"/>
      <c r="D131" s="72"/>
      <c r="E131" s="98" t="s">
        <v>54</v>
      </c>
      <c r="F131" s="99">
        <f>'O.2 Data Consolidtation'!B2</f>
        <v>-6</v>
      </c>
      <c r="G131" s="98">
        <f t="shared" ref="G131:O131" si="87">F131+1</f>
        <v>-5</v>
      </c>
      <c r="H131" s="98">
        <f t="shared" si="87"/>
        <v>-4</v>
      </c>
      <c r="I131" s="98">
        <f t="shared" si="87"/>
        <v>-3</v>
      </c>
      <c r="J131" s="98">
        <f t="shared" si="87"/>
        <v>-2</v>
      </c>
      <c r="K131" s="98">
        <f t="shared" si="87"/>
        <v>-1</v>
      </c>
      <c r="L131" s="98">
        <f t="shared" si="87"/>
        <v>0</v>
      </c>
      <c r="M131" s="98">
        <f t="shared" si="87"/>
        <v>1</v>
      </c>
      <c r="N131" s="98">
        <f t="shared" si="87"/>
        <v>2</v>
      </c>
      <c r="O131" s="98">
        <f t="shared" si="87"/>
        <v>3</v>
      </c>
    </row>
    <row r="132" spans="2:15" x14ac:dyDescent="0.2">
      <c r="B132" s="71"/>
      <c r="C132" s="71"/>
      <c r="D132" s="72"/>
      <c r="E132" s="98" t="s">
        <v>34</v>
      </c>
      <c r="F132" s="100" t="e">
        <f>'O.2 Data Consolidtation'!B19</f>
        <v>#N/A</v>
      </c>
      <c r="G132" s="100" t="e">
        <f>'O.2 Data Consolidtation'!C19</f>
        <v>#N/A</v>
      </c>
      <c r="H132" s="100" t="e">
        <f>'O.2 Data Consolidtation'!D19</f>
        <v>#N/A</v>
      </c>
      <c r="I132" s="100" t="e">
        <f>'O.2 Data Consolidtation'!E19</f>
        <v>#N/A</v>
      </c>
      <c r="J132" s="100" t="e">
        <f>'O.2 Data Consolidtation'!F19</f>
        <v>#N/A</v>
      </c>
      <c r="K132" s="100" t="e">
        <f>'O.2 Data Consolidtation'!G19</f>
        <v>#N/A</v>
      </c>
      <c r="L132" s="101" t="e">
        <f>K132*(1+K134)</f>
        <v>#N/A</v>
      </c>
      <c r="M132" s="101" t="e">
        <f>L132*(1+L134)</f>
        <v>#N/A</v>
      </c>
      <c r="N132" s="101" t="e">
        <f>M132*(1+M134)</f>
        <v>#N/A</v>
      </c>
      <c r="O132" s="101" t="e">
        <f>N132*(1+N134)</f>
        <v>#N/A</v>
      </c>
    </row>
    <row r="133" spans="2:15" x14ac:dyDescent="0.2">
      <c r="B133" s="71"/>
      <c r="C133" s="71"/>
      <c r="D133" s="72"/>
      <c r="E133" s="103" t="s">
        <v>43</v>
      </c>
      <c r="F133" s="102"/>
      <c r="G133" s="102" t="e">
        <f t="shared" ref="G133:O133" si="88">(G132-F132)/F132</f>
        <v>#N/A</v>
      </c>
      <c r="H133" s="102" t="e">
        <f t="shared" si="88"/>
        <v>#N/A</v>
      </c>
      <c r="I133" s="102" t="e">
        <f t="shared" si="88"/>
        <v>#N/A</v>
      </c>
      <c r="J133" s="102" t="e">
        <f t="shared" si="88"/>
        <v>#N/A</v>
      </c>
      <c r="K133" s="102" t="e">
        <f t="shared" si="88"/>
        <v>#N/A</v>
      </c>
      <c r="L133" s="102" t="e">
        <f t="shared" si="88"/>
        <v>#N/A</v>
      </c>
      <c r="M133" s="102" t="e">
        <f t="shared" si="88"/>
        <v>#N/A</v>
      </c>
      <c r="N133" s="102" t="e">
        <f t="shared" si="88"/>
        <v>#N/A</v>
      </c>
      <c r="O133" s="102" t="e">
        <f t="shared" si="88"/>
        <v>#N/A</v>
      </c>
    </row>
    <row r="134" spans="2:15" x14ac:dyDescent="0.2">
      <c r="B134" s="71"/>
      <c r="C134" s="71"/>
      <c r="D134" s="72"/>
      <c r="E134" s="98" t="s">
        <v>3</v>
      </c>
      <c r="F134" s="103"/>
      <c r="G134" s="103"/>
      <c r="H134" s="102"/>
      <c r="I134" s="102" t="e">
        <f t="shared" ref="I134:O134" si="89">SUM(G133:I133)/3</f>
        <v>#N/A</v>
      </c>
      <c r="J134" s="102" t="e">
        <f t="shared" si="89"/>
        <v>#N/A</v>
      </c>
      <c r="K134" s="102" t="e">
        <f t="shared" si="89"/>
        <v>#N/A</v>
      </c>
      <c r="L134" s="102" t="e">
        <f t="shared" si="89"/>
        <v>#N/A</v>
      </c>
      <c r="M134" s="102" t="e">
        <f t="shared" si="89"/>
        <v>#N/A</v>
      </c>
      <c r="N134" s="102" t="e">
        <f t="shared" si="89"/>
        <v>#N/A</v>
      </c>
      <c r="O134" s="102" t="e">
        <f t="shared" si="89"/>
        <v>#N/A</v>
      </c>
    </row>
    <row r="135" spans="2:15" x14ac:dyDescent="0.2">
      <c r="B135" s="71"/>
      <c r="C135" s="71"/>
      <c r="D135" s="72"/>
      <c r="E135" s="37"/>
      <c r="F135" s="38"/>
      <c r="G135" s="38"/>
      <c r="H135" s="39"/>
      <c r="I135" s="39"/>
      <c r="J135" s="39"/>
      <c r="K135" s="39"/>
      <c r="L135" s="59"/>
      <c r="M135" s="59"/>
      <c r="N135" s="59"/>
      <c r="O135" s="59"/>
    </row>
    <row r="136" spans="2:15" x14ac:dyDescent="0.2">
      <c r="B136" s="71"/>
      <c r="C136" s="71"/>
      <c r="D136" s="72"/>
      <c r="E136" s="12"/>
      <c r="F136" s="12"/>
      <c r="G136" s="12"/>
      <c r="H136" s="12"/>
      <c r="I136" s="12"/>
      <c r="J136" s="12"/>
      <c r="K136" s="12"/>
      <c r="L136" s="15"/>
      <c r="M136" s="15"/>
      <c r="N136" s="15"/>
      <c r="O136" s="15"/>
    </row>
    <row r="137" spans="2:15" x14ac:dyDescent="0.2">
      <c r="B137" s="71"/>
      <c r="C137" s="71"/>
      <c r="D137" s="72"/>
      <c r="E137" s="124" t="s">
        <v>55</v>
      </c>
      <c r="F137" s="124">
        <f t="shared" ref="F137:O137" si="90">F$131</f>
        <v>-6</v>
      </c>
      <c r="G137" s="124">
        <f t="shared" si="90"/>
        <v>-5</v>
      </c>
      <c r="H137" s="124">
        <f t="shared" si="90"/>
        <v>-4</v>
      </c>
      <c r="I137" s="124">
        <f t="shared" si="90"/>
        <v>-3</v>
      </c>
      <c r="J137" s="124">
        <f t="shared" si="90"/>
        <v>-2</v>
      </c>
      <c r="K137" s="124">
        <f t="shared" si="90"/>
        <v>-1</v>
      </c>
      <c r="L137" s="124">
        <f t="shared" si="90"/>
        <v>0</v>
      </c>
      <c r="M137" s="124">
        <f t="shared" si="90"/>
        <v>1</v>
      </c>
      <c r="N137" s="124">
        <f t="shared" si="90"/>
        <v>2</v>
      </c>
      <c r="O137" s="124">
        <f t="shared" si="90"/>
        <v>3</v>
      </c>
    </row>
    <row r="138" spans="2:15" x14ac:dyDescent="0.2">
      <c r="B138" s="71"/>
      <c r="C138" s="71"/>
      <c r="D138" s="72"/>
      <c r="E138" s="124" t="s">
        <v>34</v>
      </c>
      <c r="F138" s="125" t="e">
        <f t="shared" ref="F138:K138" si="91">F132</f>
        <v>#N/A</v>
      </c>
      <c r="G138" s="125" t="e">
        <f t="shared" si="91"/>
        <v>#N/A</v>
      </c>
      <c r="H138" s="125" t="e">
        <f t="shared" si="91"/>
        <v>#N/A</v>
      </c>
      <c r="I138" s="125" t="e">
        <f t="shared" si="91"/>
        <v>#N/A</v>
      </c>
      <c r="J138" s="125" t="e">
        <f t="shared" si="91"/>
        <v>#N/A</v>
      </c>
      <c r="K138" s="125" t="e">
        <f t="shared" si="91"/>
        <v>#N/A</v>
      </c>
      <c r="L138" s="126" t="e">
        <f>K138*(1+K140)</f>
        <v>#N/A</v>
      </c>
      <c r="M138" s="126" t="e">
        <f>L138*(1+L140)</f>
        <v>#N/A</v>
      </c>
      <c r="N138" s="126" t="e">
        <f>M138*(1+M140)</f>
        <v>#N/A</v>
      </c>
      <c r="O138" s="126" t="e">
        <f>N138*(1+N140)</f>
        <v>#N/A</v>
      </c>
    </row>
    <row r="139" spans="2:15" x14ac:dyDescent="0.2">
      <c r="B139" s="71"/>
      <c r="C139" s="71"/>
      <c r="D139" s="72"/>
      <c r="E139" s="127" t="s">
        <v>43</v>
      </c>
      <c r="F139" s="128"/>
      <c r="G139" s="128" t="e">
        <f t="shared" ref="G139:O139" si="92">(G138-F138)/F138</f>
        <v>#N/A</v>
      </c>
      <c r="H139" s="128" t="e">
        <f t="shared" si="92"/>
        <v>#N/A</v>
      </c>
      <c r="I139" s="128" t="e">
        <f t="shared" si="92"/>
        <v>#N/A</v>
      </c>
      <c r="J139" s="128" t="e">
        <f t="shared" si="92"/>
        <v>#N/A</v>
      </c>
      <c r="K139" s="128" t="e">
        <f t="shared" si="92"/>
        <v>#N/A</v>
      </c>
      <c r="L139" s="128" t="e">
        <f t="shared" si="92"/>
        <v>#N/A</v>
      </c>
      <c r="M139" s="128" t="e">
        <f t="shared" si="92"/>
        <v>#N/A</v>
      </c>
      <c r="N139" s="128" t="e">
        <f t="shared" si="92"/>
        <v>#N/A</v>
      </c>
      <c r="O139" s="128" t="e">
        <f t="shared" si="92"/>
        <v>#N/A</v>
      </c>
    </row>
    <row r="140" spans="2:15" x14ac:dyDescent="0.2">
      <c r="B140" s="71"/>
      <c r="C140" s="71"/>
      <c r="D140" s="72"/>
      <c r="E140" s="124" t="s">
        <v>5</v>
      </c>
      <c r="F140" s="127"/>
      <c r="G140" s="127"/>
      <c r="H140" s="127"/>
      <c r="I140" s="127"/>
      <c r="J140" s="128"/>
      <c r="K140" s="128" t="e">
        <f>(+SUM(G139:K139)-MIN(G139:K139)-MAX(G139:K139))/3</f>
        <v>#N/A</v>
      </c>
      <c r="L140" s="128" t="e">
        <f>(+SUM(H139:L139)-MIN(H139:L139)-MAX(H139:L139))/3</f>
        <v>#N/A</v>
      </c>
      <c r="M140" s="128" t="e">
        <f>(+SUM(I139:M139)-MIN(I139:M139)-MAX(I139:M139))/3</f>
        <v>#N/A</v>
      </c>
      <c r="N140" s="128" t="e">
        <f>(+SUM(J139:N139)-MIN(J139:N139)-MAX(J139:N139))/3</f>
        <v>#N/A</v>
      </c>
      <c r="O140" s="128" t="e">
        <f>(+SUM(K139:O139)-MIN(K139:O139)-MAX(K139:O139))/3</f>
        <v>#N/A</v>
      </c>
    </row>
    <row r="141" spans="2:15" x14ac:dyDescent="0.2">
      <c r="B141" s="71"/>
      <c r="C141" s="71"/>
      <c r="D141" s="72"/>
      <c r="E141" s="37"/>
      <c r="F141" s="38"/>
      <c r="G141" s="38"/>
      <c r="H141" s="38"/>
      <c r="I141" s="38"/>
      <c r="J141" s="39"/>
      <c r="K141" s="39"/>
      <c r="L141" s="39"/>
      <c r="M141" s="39"/>
      <c r="N141" s="39"/>
      <c r="O141" s="39"/>
    </row>
    <row r="142" spans="2:15" x14ac:dyDescent="0.2">
      <c r="B142" s="71"/>
      <c r="C142" s="71"/>
      <c r="D142" s="72"/>
      <c r="E142" s="12"/>
      <c r="F142" s="12"/>
      <c r="G142" s="12"/>
      <c r="H142" s="12"/>
      <c r="I142" s="12"/>
      <c r="J142" s="12"/>
      <c r="K142" s="14"/>
      <c r="L142" s="15"/>
      <c r="M142" s="15"/>
      <c r="N142" s="15"/>
      <c r="O142" s="15"/>
    </row>
    <row r="143" spans="2:15" x14ac:dyDescent="0.2">
      <c r="B143" s="71"/>
      <c r="C143" s="71"/>
      <c r="D143" s="72"/>
      <c r="E143" s="130" t="s">
        <v>56</v>
      </c>
      <c r="F143" s="130">
        <f t="shared" ref="F143:O143" si="93">F$131</f>
        <v>-6</v>
      </c>
      <c r="G143" s="130">
        <f t="shared" si="93"/>
        <v>-5</v>
      </c>
      <c r="H143" s="130">
        <f t="shared" si="93"/>
        <v>-4</v>
      </c>
      <c r="I143" s="130">
        <f t="shared" si="93"/>
        <v>-3</v>
      </c>
      <c r="J143" s="130">
        <f t="shared" si="93"/>
        <v>-2</v>
      </c>
      <c r="K143" s="130">
        <f t="shared" si="93"/>
        <v>-1</v>
      </c>
      <c r="L143" s="130">
        <f t="shared" si="93"/>
        <v>0</v>
      </c>
      <c r="M143" s="130">
        <f t="shared" si="93"/>
        <v>1</v>
      </c>
      <c r="N143" s="130">
        <f t="shared" si="93"/>
        <v>2</v>
      </c>
      <c r="O143" s="130">
        <f t="shared" si="93"/>
        <v>3</v>
      </c>
    </row>
    <row r="144" spans="2:15" x14ac:dyDescent="0.2">
      <c r="B144" s="71"/>
      <c r="C144" s="71"/>
      <c r="D144" s="72"/>
      <c r="E144" s="130" t="s">
        <v>34</v>
      </c>
      <c r="F144" s="131" t="e">
        <f t="shared" ref="F144:K144" si="94">F132</f>
        <v>#N/A</v>
      </c>
      <c r="G144" s="131" t="e">
        <f t="shared" si="94"/>
        <v>#N/A</v>
      </c>
      <c r="H144" s="131" t="e">
        <f t="shared" si="94"/>
        <v>#N/A</v>
      </c>
      <c r="I144" s="131" t="e">
        <f t="shared" si="94"/>
        <v>#N/A</v>
      </c>
      <c r="J144" s="131" t="e">
        <f t="shared" si="94"/>
        <v>#N/A</v>
      </c>
      <c r="K144" s="131" t="e">
        <f t="shared" si="94"/>
        <v>#N/A</v>
      </c>
      <c r="L144" s="132" t="e">
        <f>K144*(1+K146)</f>
        <v>#N/A</v>
      </c>
      <c r="M144" s="132" t="e">
        <f>L144*(1+L146)</f>
        <v>#N/A</v>
      </c>
      <c r="N144" s="132" t="e">
        <f>M144*(1+M146)</f>
        <v>#N/A</v>
      </c>
      <c r="O144" s="132" t="e">
        <f>N144*(1+N146)</f>
        <v>#N/A</v>
      </c>
    </row>
    <row r="145" spans="2:15" x14ac:dyDescent="0.2">
      <c r="B145" s="71"/>
      <c r="C145" s="71"/>
      <c r="D145" s="72"/>
      <c r="E145" s="133" t="s">
        <v>43</v>
      </c>
      <c r="F145" s="134"/>
      <c r="G145" s="134" t="e">
        <f t="shared" ref="G145:O145" si="95">(G144-F144)/F144</f>
        <v>#N/A</v>
      </c>
      <c r="H145" s="134" t="e">
        <f t="shared" si="95"/>
        <v>#N/A</v>
      </c>
      <c r="I145" s="134" t="e">
        <f t="shared" si="95"/>
        <v>#N/A</v>
      </c>
      <c r="J145" s="134" t="e">
        <f t="shared" si="95"/>
        <v>#N/A</v>
      </c>
      <c r="K145" s="134" t="e">
        <f t="shared" si="95"/>
        <v>#N/A</v>
      </c>
      <c r="L145" s="134" t="e">
        <f t="shared" si="95"/>
        <v>#N/A</v>
      </c>
      <c r="M145" s="134" t="e">
        <f t="shared" si="95"/>
        <v>#N/A</v>
      </c>
      <c r="N145" s="134" t="e">
        <f t="shared" si="95"/>
        <v>#N/A</v>
      </c>
      <c r="O145" s="134" t="e">
        <f t="shared" si="95"/>
        <v>#N/A</v>
      </c>
    </row>
    <row r="146" spans="2:15" x14ac:dyDescent="0.2">
      <c r="B146" s="71"/>
      <c r="C146" s="71"/>
      <c r="D146" s="72"/>
      <c r="E146" s="130" t="s">
        <v>6</v>
      </c>
      <c r="F146" s="133"/>
      <c r="G146" s="133"/>
      <c r="H146" s="133"/>
      <c r="I146" s="134"/>
      <c r="J146" s="134" t="e">
        <f t="shared" ref="J146:O146" si="96">(+G145*0.1)+(H145*0.2)+(I145*0.3)+(J145*0.4)</f>
        <v>#N/A</v>
      </c>
      <c r="K146" s="134" t="e">
        <f t="shared" si="96"/>
        <v>#N/A</v>
      </c>
      <c r="L146" s="134" t="e">
        <f t="shared" si="96"/>
        <v>#N/A</v>
      </c>
      <c r="M146" s="134" t="e">
        <f t="shared" si="96"/>
        <v>#N/A</v>
      </c>
      <c r="N146" s="134" t="e">
        <f t="shared" si="96"/>
        <v>#N/A</v>
      </c>
      <c r="O146" s="134" t="e">
        <f t="shared" si="96"/>
        <v>#N/A</v>
      </c>
    </row>
    <row r="147" spans="2:15" x14ac:dyDescent="0.2">
      <c r="B147" s="71"/>
      <c r="C147" s="71"/>
      <c r="D147" s="72"/>
      <c r="E147" s="37"/>
      <c r="F147" s="38"/>
      <c r="G147" s="38"/>
      <c r="H147" s="38"/>
      <c r="I147" s="39"/>
      <c r="J147" s="39"/>
      <c r="K147" s="39"/>
      <c r="L147" s="39"/>
      <c r="M147" s="39"/>
      <c r="N147" s="39"/>
      <c r="O147" s="39"/>
    </row>
    <row r="148" spans="2:15" x14ac:dyDescent="0.2">
      <c r="B148" s="71"/>
      <c r="C148" s="71"/>
      <c r="D148" s="72"/>
      <c r="E148" s="12"/>
      <c r="F148" s="12"/>
      <c r="G148" s="12"/>
      <c r="H148" s="12"/>
      <c r="I148" s="12"/>
      <c r="J148" s="12"/>
      <c r="K148" s="12"/>
      <c r="L148" s="15"/>
      <c r="M148" s="15"/>
      <c r="N148" s="15"/>
      <c r="O148" s="15"/>
    </row>
    <row r="149" spans="2:15" x14ac:dyDescent="0.2">
      <c r="B149" s="71"/>
      <c r="C149" s="71"/>
      <c r="D149" s="72"/>
      <c r="E149" s="93" t="s">
        <v>57</v>
      </c>
      <c r="F149" s="93">
        <f t="shared" ref="F149:O149" si="97">F$131</f>
        <v>-6</v>
      </c>
      <c r="G149" s="93">
        <f t="shared" si="97"/>
        <v>-5</v>
      </c>
      <c r="H149" s="93">
        <f t="shared" si="97"/>
        <v>-4</v>
      </c>
      <c r="I149" s="93">
        <f t="shared" si="97"/>
        <v>-3</v>
      </c>
      <c r="J149" s="93">
        <f t="shared" si="97"/>
        <v>-2</v>
      </c>
      <c r="K149" s="93">
        <f t="shared" si="97"/>
        <v>-1</v>
      </c>
      <c r="L149" s="93">
        <f t="shared" si="97"/>
        <v>0</v>
      </c>
      <c r="M149" s="93">
        <f t="shared" si="97"/>
        <v>1</v>
      </c>
      <c r="N149" s="93">
        <f t="shared" si="97"/>
        <v>2</v>
      </c>
      <c r="O149" s="93">
        <f t="shared" si="97"/>
        <v>3</v>
      </c>
    </row>
    <row r="150" spans="2:15" x14ac:dyDescent="0.2">
      <c r="B150" s="71"/>
      <c r="C150" s="71"/>
      <c r="D150" s="72"/>
      <c r="E150" s="93" t="s">
        <v>34</v>
      </c>
      <c r="F150" s="94" t="e">
        <f t="shared" ref="F150:K150" si="98">F138</f>
        <v>#N/A</v>
      </c>
      <c r="G150" s="94" t="e">
        <f t="shared" si="98"/>
        <v>#N/A</v>
      </c>
      <c r="H150" s="94" t="e">
        <f t="shared" si="98"/>
        <v>#N/A</v>
      </c>
      <c r="I150" s="94" t="e">
        <f t="shared" si="98"/>
        <v>#N/A</v>
      </c>
      <c r="J150" s="94" t="e">
        <f t="shared" si="98"/>
        <v>#N/A</v>
      </c>
      <c r="K150" s="94" t="e">
        <f t="shared" si="98"/>
        <v>#N/A</v>
      </c>
      <c r="L150" s="95" t="e">
        <f>K150*(1+L152)</f>
        <v>#N/A</v>
      </c>
      <c r="M150" s="95" t="e">
        <f>L150*(1+M152)</f>
        <v>#N/A</v>
      </c>
      <c r="N150" s="95" t="e">
        <f>M150*(1+N152)</f>
        <v>#N/A</v>
      </c>
      <c r="O150" s="95" t="e">
        <f>N150*(1+O152)</f>
        <v>#N/A</v>
      </c>
    </row>
    <row r="151" spans="2:15" x14ac:dyDescent="0.2">
      <c r="B151" s="71"/>
      <c r="C151" s="71"/>
      <c r="D151" s="72"/>
      <c r="E151" s="97" t="s">
        <v>43</v>
      </c>
      <c r="F151" s="96"/>
      <c r="G151" s="96" t="e">
        <f t="shared" ref="G151:O151" si="99">(G150-F150)/F150</f>
        <v>#N/A</v>
      </c>
      <c r="H151" s="96" t="e">
        <f t="shared" si="99"/>
        <v>#N/A</v>
      </c>
      <c r="I151" s="96" t="e">
        <f t="shared" si="99"/>
        <v>#N/A</v>
      </c>
      <c r="J151" s="96" t="e">
        <f t="shared" si="99"/>
        <v>#N/A</v>
      </c>
      <c r="K151" s="96" t="e">
        <f t="shared" si="99"/>
        <v>#N/A</v>
      </c>
      <c r="L151" s="96" t="e">
        <f t="shared" si="99"/>
        <v>#N/A</v>
      </c>
      <c r="M151" s="96" t="e">
        <f t="shared" si="99"/>
        <v>#N/A</v>
      </c>
      <c r="N151" s="96" t="e">
        <f t="shared" si="99"/>
        <v>#N/A</v>
      </c>
      <c r="O151" s="96" t="e">
        <f t="shared" si="99"/>
        <v>#N/A</v>
      </c>
    </row>
    <row r="152" spans="2:15" x14ac:dyDescent="0.2">
      <c r="B152" s="71"/>
      <c r="C152" s="71"/>
      <c r="D152" s="72"/>
      <c r="E152" s="93" t="s">
        <v>72</v>
      </c>
      <c r="F152" s="97"/>
      <c r="G152" s="97"/>
      <c r="H152" s="97"/>
      <c r="I152" s="96"/>
      <c r="J152" s="96"/>
      <c r="K152" s="96"/>
      <c r="L152" s="136"/>
      <c r="M152" s="136"/>
      <c r="N152" s="136"/>
      <c r="O152" s="136"/>
    </row>
    <row r="153" spans="2:15" x14ac:dyDescent="0.2">
      <c r="B153" s="71"/>
      <c r="C153" s="71"/>
      <c r="D153" s="72"/>
      <c r="E153" s="37"/>
      <c r="F153" s="38"/>
      <c r="G153" s="38"/>
      <c r="H153" s="38"/>
      <c r="I153" s="39"/>
      <c r="J153" s="39"/>
      <c r="K153" s="39"/>
      <c r="L153" s="39"/>
      <c r="M153" s="39"/>
      <c r="N153" s="39"/>
      <c r="O153" s="39"/>
    </row>
    <row r="154" spans="2:15" x14ac:dyDescent="0.2">
      <c r="B154" s="71"/>
      <c r="C154" s="71"/>
      <c r="D154" s="72"/>
      <c r="E154" s="12"/>
      <c r="F154" s="12"/>
      <c r="G154" s="12"/>
      <c r="H154" s="12"/>
      <c r="I154" s="12"/>
      <c r="J154" s="12"/>
      <c r="K154" s="12"/>
      <c r="L154" s="15"/>
      <c r="M154" s="15"/>
      <c r="N154" s="15"/>
      <c r="O154" s="15"/>
    </row>
    <row r="155" spans="2:15" x14ac:dyDescent="0.2">
      <c r="B155" s="71"/>
      <c r="C155" s="71"/>
      <c r="D155" s="72"/>
      <c r="E155" s="138" t="s">
        <v>66</v>
      </c>
      <c r="F155" s="138">
        <f t="shared" ref="F155:O155" si="100">F$131</f>
        <v>-6</v>
      </c>
      <c r="G155" s="138">
        <f t="shared" si="100"/>
        <v>-5</v>
      </c>
      <c r="H155" s="138">
        <f t="shared" si="100"/>
        <v>-4</v>
      </c>
      <c r="I155" s="138">
        <f t="shared" si="100"/>
        <v>-3</v>
      </c>
      <c r="J155" s="138">
        <f t="shared" si="100"/>
        <v>-2</v>
      </c>
      <c r="K155" s="138">
        <f t="shared" si="100"/>
        <v>-1</v>
      </c>
      <c r="L155" s="138">
        <f t="shared" si="100"/>
        <v>0</v>
      </c>
      <c r="M155" s="138">
        <f t="shared" si="100"/>
        <v>1</v>
      </c>
      <c r="N155" s="138">
        <f t="shared" si="100"/>
        <v>2</v>
      </c>
      <c r="O155" s="138">
        <f t="shared" si="100"/>
        <v>3</v>
      </c>
    </row>
    <row r="156" spans="2:15" x14ac:dyDescent="0.2">
      <c r="B156" s="71"/>
      <c r="C156" s="71"/>
      <c r="D156" s="72"/>
      <c r="E156" s="138" t="s">
        <v>33</v>
      </c>
      <c r="F156" s="139" t="e">
        <f t="shared" ref="F156:K156" si="101">F144</f>
        <v>#N/A</v>
      </c>
      <c r="G156" s="139" t="e">
        <f t="shared" si="101"/>
        <v>#N/A</v>
      </c>
      <c r="H156" s="139" t="e">
        <f t="shared" si="101"/>
        <v>#N/A</v>
      </c>
      <c r="I156" s="139" t="e">
        <f t="shared" si="101"/>
        <v>#N/A</v>
      </c>
      <c r="J156" s="139" t="e">
        <f t="shared" si="101"/>
        <v>#N/A</v>
      </c>
      <c r="K156" s="139" t="e">
        <f t="shared" si="101"/>
        <v>#N/A</v>
      </c>
      <c r="L156" s="140"/>
      <c r="M156" s="140"/>
      <c r="N156" s="140"/>
      <c r="O156" s="140"/>
    </row>
    <row r="157" spans="2:15" x14ac:dyDescent="0.2">
      <c r="B157" s="71"/>
      <c r="C157" s="71"/>
      <c r="D157" s="72"/>
    </row>
    <row r="158" spans="2:15" x14ac:dyDescent="0.2">
      <c r="B158" s="71"/>
      <c r="C158" s="71"/>
      <c r="D158" s="72"/>
    </row>
    <row r="159" spans="2:15" x14ac:dyDescent="0.2">
      <c r="B159" s="71"/>
      <c r="C159" s="71"/>
      <c r="D159" s="72"/>
    </row>
    <row r="160" spans="2:15" x14ac:dyDescent="0.2">
      <c r="B160" s="71"/>
      <c r="C160" s="71"/>
      <c r="D160" s="72"/>
    </row>
    <row r="161" spans="2:4" x14ac:dyDescent="0.2">
      <c r="B161" s="71"/>
      <c r="C161" s="71"/>
      <c r="D161" s="72"/>
    </row>
    <row r="162" spans="2:4" x14ac:dyDescent="0.2">
      <c r="B162" s="71"/>
      <c r="C162" s="71"/>
      <c r="D162" s="72"/>
    </row>
    <row r="163" spans="2:4" x14ac:dyDescent="0.2">
      <c r="B163" s="71"/>
      <c r="C163" s="71"/>
      <c r="D163" s="72"/>
    </row>
    <row r="164" spans="2:4" x14ac:dyDescent="0.2">
      <c r="B164" s="71"/>
      <c r="C164" s="71"/>
      <c r="D164" s="72"/>
    </row>
    <row r="165" spans="2:4" x14ac:dyDescent="0.2">
      <c r="B165" s="71"/>
      <c r="C165" s="71"/>
      <c r="D165" s="72"/>
    </row>
    <row r="166" spans="2:4" x14ac:dyDescent="0.2">
      <c r="B166" s="71"/>
      <c r="C166" s="71"/>
      <c r="D166" s="72"/>
    </row>
  </sheetData>
  <sheetProtection algorithmName="SHA-512" hashValue="qCvAh2ba5GPiJqT8zu3TQjihB7KrpzoZGOEgbKmRgcreNZVbAVBm2kbkz0pMlYi1nSqrk0YweaBKBjRouUziIw==" saltValue="pybRQXo7dXLBWZijLXibKg==" spinCount="100000" sheet="1" objects="1" scenarios="1"/>
  <mergeCells count="1">
    <mergeCell ref="B1:C1"/>
  </mergeCells>
  <hyperlinks>
    <hyperlink ref="B2" location="GSTAT" display="Statutory Allocation"/>
    <hyperlink ref="B3" location="GVAT" display="VAT"/>
    <hyperlink ref="C2" location="GIGR" display="IGR"/>
    <hyperlink ref="C3" location="GEXC" display="Excess Crude"/>
    <hyperlink ref="D1" location="'Menu &amp; Calibraton'!A1" display="Return to Main Menu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164"/>
  <sheetViews>
    <sheetView showGridLines="0" topLeftCell="B1" zoomScaleNormal="100" workbookViewId="0">
      <pane ySplit="4" topLeftCell="A107" activePane="bottomLeft" state="frozen"/>
      <selection pane="bottomLeft" activeCell="E2" sqref="E2"/>
    </sheetView>
  </sheetViews>
  <sheetFormatPr defaultRowHeight="12.75" x14ac:dyDescent="0.2"/>
  <cols>
    <col min="1" max="1" width="9.140625" style="145" hidden="1" customWidth="1"/>
    <col min="2" max="2" width="24.28515625" style="145" customWidth="1"/>
    <col min="3" max="3" width="23.140625" style="145" customWidth="1"/>
    <col min="4" max="4" width="36.28515625" style="145" customWidth="1"/>
    <col min="5" max="5" width="37" style="145" customWidth="1"/>
    <col min="6" max="6" width="52" style="145" customWidth="1"/>
    <col min="7" max="16384" width="9.140625" style="145"/>
  </cols>
  <sheetData>
    <row r="1" spans="1:6" x14ac:dyDescent="0.2">
      <c r="A1" s="143"/>
      <c r="B1" s="159" t="s">
        <v>76</v>
      </c>
      <c r="C1" s="160"/>
      <c r="D1" s="160"/>
      <c r="E1" s="161"/>
      <c r="F1" s="144" t="s">
        <v>93</v>
      </c>
    </row>
    <row r="2" spans="1:6" x14ac:dyDescent="0.2">
      <c r="A2" s="143"/>
      <c r="B2" s="22" t="s">
        <v>28</v>
      </c>
      <c r="C2" s="22" t="s">
        <v>30</v>
      </c>
      <c r="D2" s="149" t="s">
        <v>51</v>
      </c>
      <c r="E2" s="66" t="s">
        <v>75</v>
      </c>
      <c r="F2" s="146"/>
    </row>
    <row r="3" spans="1:6" x14ac:dyDescent="0.2">
      <c r="A3" s="143"/>
      <c r="B3" s="22" t="s">
        <v>48</v>
      </c>
      <c r="C3" s="22" t="s">
        <v>33</v>
      </c>
      <c r="D3" s="61"/>
      <c r="E3" s="147"/>
      <c r="F3" s="146"/>
    </row>
    <row r="4" spans="1:6" x14ac:dyDescent="0.2">
      <c r="A4" s="143"/>
      <c r="B4" s="53"/>
      <c r="C4" s="53"/>
      <c r="D4" s="53"/>
      <c r="E4" s="143"/>
      <c r="F4" s="146"/>
    </row>
    <row r="5" spans="1:6" ht="50.1" customHeight="1" x14ac:dyDescent="0.2">
      <c r="A5" s="148"/>
      <c r="B5" s="148"/>
      <c r="C5" s="148"/>
      <c r="D5" s="148"/>
      <c r="E5" s="148"/>
    </row>
    <row r="6" spans="1:6" x14ac:dyDescent="0.2">
      <c r="A6" s="148"/>
      <c r="B6" s="148"/>
      <c r="C6" s="148"/>
      <c r="D6" s="148"/>
    </row>
    <row r="40" ht="12.75" customHeight="1" x14ac:dyDescent="0.2"/>
    <row r="41" ht="50.1" customHeight="1" x14ac:dyDescent="0.2"/>
    <row r="82" ht="50.1" customHeight="1" x14ac:dyDescent="0.2"/>
    <row r="123" ht="50.1" customHeight="1" x14ac:dyDescent="0.2"/>
    <row r="164" ht="50.1" customHeight="1" x14ac:dyDescent="0.2"/>
  </sheetData>
  <sheetProtection algorithmName="SHA-512" hashValue="VSvl9PvwqNTjLaMF7xO+L8jS1fAw8+BwKcM+5hPUx1WAQGd+rQDwBVq5kF6lEd9Wg6n7RLb2XCzWM8HxS87nFg==" saltValue="yXTdAtguquxYuvRE4lcICQ==" spinCount="100000" sheet="1" objects="1" scenarios="1"/>
  <mergeCells count="1">
    <mergeCell ref="B1:E1"/>
  </mergeCells>
  <hyperlinks>
    <hyperlink ref="B2" location="GSTAT" display="Statutory Allocation"/>
    <hyperlink ref="B3" location="GVAT" display="VAT"/>
    <hyperlink ref="C2" location="GIGR" display="IGR"/>
    <hyperlink ref="C3" location="GEXC" display="Excess Crude"/>
    <hyperlink ref="E2" location="'Menu &amp; Calibraton'!A1" display="Return to Main Menu"/>
    <hyperlink ref="D2" location="GGRA" display="Total Revenu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Menu &amp; Calibraton</vt:lpstr>
      <vt:lpstr>O.1 Data Entry</vt:lpstr>
      <vt:lpstr>O.2 Data Consolidtation</vt:lpstr>
      <vt:lpstr>A.1 Macro-Fiscal Framework</vt:lpstr>
      <vt:lpstr>B.1 Recurrent Revenue Forecasts</vt:lpstr>
      <vt:lpstr>C. Fiscal Performance Graphs</vt:lpstr>
      <vt:lpstr>A.2 Revenue Projection Graph</vt:lpstr>
      <vt:lpstr>FiscalFramework</vt:lpstr>
      <vt:lpstr>ForecastingType</vt:lpstr>
      <vt:lpstr>GEXC</vt:lpstr>
      <vt:lpstr>GGRA</vt:lpstr>
      <vt:lpstr>'B.1 Recurrent Revenue Forecasts'!GIGR</vt:lpstr>
      <vt:lpstr>GIGR</vt:lpstr>
      <vt:lpstr>'B.1 Recurrent Revenue Forecasts'!GOVER</vt:lpstr>
      <vt:lpstr>'B.1 Recurrent Revenue Forecasts'!GSTAT</vt:lpstr>
      <vt:lpstr>GSTAT</vt:lpstr>
      <vt:lpstr>'B.1 Recurrent Revenue Forecasts'!GVAT</vt:lpstr>
      <vt:lpstr>GVAT</vt:lpstr>
      <vt:lpstr>Historical</vt:lpstr>
      <vt:lpstr>MacroFiscal</vt:lpstr>
      <vt:lpstr>MacroFramework</vt:lpstr>
      <vt:lpstr>YesNo</vt:lpstr>
    </vt:vector>
  </TitlesOfParts>
  <Company>IMCL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Ultrabook</dc:creator>
  <cp:lastModifiedBy>Chris Rowe</cp:lastModifiedBy>
  <dcterms:created xsi:type="dcterms:W3CDTF">2013-05-02T11:46:52Z</dcterms:created>
  <dcterms:modified xsi:type="dcterms:W3CDTF">2015-12-20T21:38:10Z</dcterms:modified>
</cp:coreProperties>
</file>