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get and Planning\Documents\BUDGET 2020\"/>
    </mc:Choice>
  </mc:AlternateContent>
  <xr:revisionPtr revIDLastSave="0" documentId="11_E9621A7268F6341EFCE8742DE229753A38B7567B" xr6:coauthVersionLast="47" xr6:coauthVersionMax="47" xr10:uidLastSave="{00000000-0000-0000-0000-000000000000}"/>
  <bookViews>
    <workbookView xWindow="240" yWindow="75" windowWidth="20115" windowHeight="7995" firstSheet="6" activeTab="6" xr2:uid="{00000000-000D-0000-FFFF-FFFF00000000}"/>
  </bookViews>
  <sheets>
    <sheet name="MB PROG" sheetId="1" r:id="rId1"/>
    <sheet name="MB FUNC" sheetId="2" r:id="rId2"/>
    <sheet name="MB SECT" sheetId="3" r:id="rId3"/>
    <sheet name="MB TRFS" sheetId="4" r:id="rId4"/>
    <sheet name="Nature-CRF" sheetId="11" r:id="rId5"/>
    <sheet name="SEC SUMM" sheetId="10" r:id="rId6"/>
    <sheet name="T-SUM BY SEC" sheetId="9" r:id="rId7"/>
  </sheets>
  <externalReferences>
    <externalReference r:id="rId8"/>
    <externalReference r:id="rId9"/>
    <externalReference r:id="rId10"/>
  </externalReferences>
  <definedNames>
    <definedName name="_xlnm.Print_Area" localSheetId="1">'MB FUNC'!$A$1:$G$54</definedName>
    <definedName name="_xlnm.Print_Area" localSheetId="0">'MB PROG'!$A$1:$G$72</definedName>
    <definedName name="_xlnm.Print_Area" localSheetId="2">'MB SECT'!$A$1:$G$51</definedName>
    <definedName name="_xlnm.Print_Area" localSheetId="3">'MB TRFS'!$A$1:$G$49</definedName>
    <definedName name="_xlnm.Print_Area" localSheetId="4">'Nature-CRF'!$A$1:$G$75</definedName>
    <definedName name="_xlnm.Print_Area" localSheetId="5">'SEC SUMM'!$A$1:$G$51</definedName>
    <definedName name="_xlnm.Print_Area" localSheetId="6">'T-SUM BY SEC'!$A$1:$G$43</definedName>
  </definedNames>
  <calcPr calcId="162913"/>
</workbook>
</file>

<file path=xl/calcChain.xml><?xml version="1.0" encoding="utf-8"?>
<calcChain xmlns="http://schemas.openxmlformats.org/spreadsheetml/2006/main">
  <c r="C36" i="2" l="1"/>
  <c r="C38" i="1"/>
  <c r="C40" i="1" l="1"/>
  <c r="C39" i="1"/>
  <c r="C42" i="1"/>
  <c r="C37" i="1"/>
  <c r="I42" i="2"/>
  <c r="C30" i="3"/>
  <c r="C37" i="2"/>
  <c r="C28" i="2" l="1"/>
  <c r="C37" i="11"/>
  <c r="C29" i="4"/>
  <c r="C29" i="2" s="1"/>
  <c r="C28" i="4"/>
  <c r="C27" i="4"/>
  <c r="C26" i="4"/>
  <c r="C26" i="2" s="1"/>
  <c r="C13" i="4"/>
  <c r="C12" i="4"/>
  <c r="C11" i="4"/>
  <c r="C9" i="4"/>
  <c r="C8" i="4"/>
  <c r="C30" i="4" l="1"/>
  <c r="C32" i="4" s="1"/>
  <c r="C6" i="11"/>
  <c r="D6" i="11" s="1"/>
  <c r="E6" i="11" s="1"/>
  <c r="F6" i="11" s="1"/>
  <c r="C7" i="11"/>
  <c r="C8" i="11"/>
  <c r="C9" i="11"/>
  <c r="C10" i="11"/>
  <c r="C11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9" i="11"/>
  <c r="C30" i="11"/>
  <c r="C32" i="11"/>
  <c r="C33" i="11"/>
  <c r="C34" i="11"/>
  <c r="C35" i="11"/>
  <c r="C36" i="11"/>
  <c r="C38" i="11"/>
  <c r="C40" i="11"/>
  <c r="C50" i="10"/>
  <c r="C45" i="10"/>
  <c r="C43" i="10"/>
  <c r="C42" i="10"/>
  <c r="C41" i="10"/>
  <c r="C40" i="10"/>
  <c r="C39" i="10"/>
  <c r="C35" i="10"/>
  <c r="D35" i="10" s="1"/>
  <c r="E35" i="10" s="1"/>
  <c r="F35" i="10" s="1"/>
  <c r="C34" i="10"/>
  <c r="C31" i="10"/>
  <c r="C30" i="10"/>
  <c r="C28" i="10"/>
  <c r="C27" i="10"/>
  <c r="C26" i="10"/>
  <c r="C25" i="10"/>
  <c r="C24" i="10"/>
  <c r="C23" i="10"/>
  <c r="C22" i="10"/>
  <c r="C21" i="10"/>
  <c r="C17" i="10"/>
  <c r="C15" i="10"/>
  <c r="C14" i="10"/>
  <c r="C13" i="10"/>
  <c r="C12" i="10"/>
  <c r="C11" i="10"/>
  <c r="C10" i="10"/>
  <c r="C8" i="10"/>
  <c r="C36" i="10" l="1"/>
  <c r="C6" i="4"/>
  <c r="C6" i="2" s="1"/>
  <c r="C66" i="11"/>
  <c r="C48" i="10"/>
  <c r="C19" i="10"/>
  <c r="D11" i="10"/>
  <c r="E11" i="10" s="1"/>
  <c r="F11" i="10" s="1"/>
  <c r="C25" i="9"/>
  <c r="D66" i="11" l="1"/>
  <c r="E66" i="11" s="1"/>
  <c r="F66" i="11" s="1"/>
  <c r="D27" i="11" l="1"/>
  <c r="E27" i="11" s="1"/>
  <c r="F27" i="11" s="1"/>
  <c r="D26" i="11"/>
  <c r="E26" i="11" s="1"/>
  <c r="F26" i="11" s="1"/>
  <c r="D24" i="11"/>
  <c r="E24" i="11" s="1"/>
  <c r="F24" i="11" s="1"/>
  <c r="D23" i="11"/>
  <c r="E23" i="11" s="1"/>
  <c r="F23" i="11" s="1"/>
  <c r="D21" i="11"/>
  <c r="E21" i="11" s="1"/>
  <c r="F21" i="11" s="1"/>
  <c r="D20" i="11"/>
  <c r="E20" i="11" s="1"/>
  <c r="F20" i="11" s="1"/>
  <c r="D19" i="11"/>
  <c r="E19" i="11" s="1"/>
  <c r="F19" i="11" s="1"/>
  <c r="D18" i="11"/>
  <c r="E18" i="11" s="1"/>
  <c r="F18" i="11" s="1"/>
  <c r="D17" i="11"/>
  <c r="E17" i="11" s="1"/>
  <c r="F17" i="11" s="1"/>
  <c r="D16" i="11"/>
  <c r="E16" i="11" s="1"/>
  <c r="F16" i="11" s="1"/>
  <c r="D8" i="11"/>
  <c r="E8" i="11" s="1"/>
  <c r="F8" i="11" s="1"/>
  <c r="D7" i="11"/>
  <c r="E7" i="11" s="1"/>
  <c r="F7" i="11" s="1"/>
  <c r="F42" i="10"/>
  <c r="F41" i="10"/>
  <c r="F40" i="10"/>
  <c r="F39" i="10"/>
  <c r="F38" i="10"/>
  <c r="D34" i="10"/>
  <c r="D30" i="10"/>
  <c r="E30" i="10" s="1"/>
  <c r="F30" i="10" s="1"/>
  <c r="D28" i="10"/>
  <c r="E28" i="10" s="1"/>
  <c r="F28" i="10" s="1"/>
  <c r="D27" i="10"/>
  <c r="E27" i="10" s="1"/>
  <c r="F27" i="10" s="1"/>
  <c r="D26" i="10"/>
  <c r="E26" i="10" s="1"/>
  <c r="F26" i="10" s="1"/>
  <c r="D25" i="10"/>
  <c r="E25" i="10" s="1"/>
  <c r="F25" i="10" s="1"/>
  <c r="D24" i="10"/>
  <c r="E24" i="10" s="1"/>
  <c r="F24" i="10" s="1"/>
  <c r="D23" i="10"/>
  <c r="E23" i="10" s="1"/>
  <c r="F23" i="10" s="1"/>
  <c r="D22" i="10"/>
  <c r="E22" i="10" s="1"/>
  <c r="F22" i="10" s="1"/>
  <c r="D21" i="10"/>
  <c r="E21" i="10" s="1"/>
  <c r="F21" i="10" s="1"/>
  <c r="D17" i="10"/>
  <c r="E17" i="10" s="1"/>
  <c r="F17" i="10" s="1"/>
  <c r="D15" i="10"/>
  <c r="E15" i="10" s="1"/>
  <c r="F15" i="10" s="1"/>
  <c r="D14" i="10"/>
  <c r="E14" i="10" s="1"/>
  <c r="F14" i="10" s="1"/>
  <c r="D13" i="10"/>
  <c r="D12" i="10"/>
  <c r="E12" i="10" s="1"/>
  <c r="F12" i="10" s="1"/>
  <c r="D10" i="10"/>
  <c r="E10" i="10" s="1"/>
  <c r="F10" i="10" s="1"/>
  <c r="D8" i="10"/>
  <c r="E34" i="10" l="1"/>
  <c r="D36" i="10"/>
  <c r="D9" i="11"/>
  <c r="E8" i="10"/>
  <c r="E13" i="10"/>
  <c r="F34" i="10" l="1"/>
  <c r="E36" i="10"/>
  <c r="F36" i="10"/>
  <c r="E9" i="11"/>
  <c r="F9" i="11" s="1"/>
  <c r="F13" i="10"/>
  <c r="F8" i="10"/>
  <c r="D30" i="3" l="1"/>
  <c r="E30" i="3" s="1"/>
  <c r="F30" i="3" s="1"/>
  <c r="C30" i="1" l="1"/>
  <c r="C15" i="3"/>
  <c r="C13" i="2" s="1"/>
  <c r="C14" i="3"/>
  <c r="C12" i="2" s="1"/>
  <c r="C8" i="3"/>
  <c r="C11" i="3"/>
  <c r="C9" i="2" s="1"/>
  <c r="C10" i="3"/>
  <c r="C8" i="2" s="1"/>
  <c r="D8" i="2" s="1"/>
  <c r="E8" i="2" s="1"/>
  <c r="F8" i="2" s="1"/>
  <c r="D6" i="4" l="1"/>
  <c r="E6" i="4" s="1"/>
  <c r="F6" i="4" s="1"/>
  <c r="D51" i="1"/>
  <c r="E51" i="1" s="1"/>
  <c r="D50" i="1"/>
  <c r="E50" i="1" s="1"/>
  <c r="D49" i="1"/>
  <c r="E49" i="1" s="1"/>
  <c r="D48" i="1"/>
  <c r="E48" i="1" s="1"/>
  <c r="D47" i="1"/>
  <c r="E47" i="1" s="1"/>
  <c r="D45" i="1"/>
  <c r="E45" i="1" s="1"/>
  <c r="D43" i="1"/>
  <c r="E43" i="1" s="1"/>
  <c r="D43" i="2"/>
  <c r="E43" i="2" s="1"/>
  <c r="D41" i="2"/>
  <c r="E41" i="2" s="1"/>
  <c r="F43" i="2" l="1"/>
  <c r="F41" i="2"/>
  <c r="F45" i="1"/>
  <c r="F49" i="1"/>
  <c r="F43" i="1"/>
  <c r="F47" i="1"/>
  <c r="F51" i="1"/>
  <c r="F48" i="1"/>
  <c r="F50" i="1"/>
  <c r="D28" i="4" l="1"/>
  <c r="E28" i="4" s="1"/>
  <c r="F28" i="4" s="1"/>
  <c r="C8" i="1" l="1"/>
  <c r="D8" i="1" s="1"/>
  <c r="E8" i="1" s="1"/>
  <c r="F8" i="1" s="1"/>
  <c r="D8" i="3"/>
  <c r="E8" i="3" s="1"/>
  <c r="F8" i="3" s="1"/>
  <c r="D13" i="4"/>
  <c r="E13" i="4" s="1"/>
  <c r="F13" i="4" s="1"/>
  <c r="D6" i="2" l="1"/>
  <c r="E6" i="2" s="1"/>
  <c r="F6" i="2" s="1"/>
  <c r="D14" i="3"/>
  <c r="E14" i="3" s="1"/>
  <c r="F14" i="3" s="1"/>
  <c r="D12" i="2" l="1"/>
  <c r="E12" i="2" s="1"/>
  <c r="F12" i="2" s="1"/>
  <c r="C14" i="1"/>
  <c r="D14" i="1" s="1"/>
  <c r="E14" i="1" s="1"/>
  <c r="F14" i="1" s="1"/>
  <c r="D12" i="4" l="1"/>
  <c r="E12" i="4" s="1"/>
  <c r="F12" i="4" s="1"/>
  <c r="D9" i="4"/>
  <c r="E9" i="4" s="1"/>
  <c r="F9" i="4" s="1"/>
  <c r="D8" i="4"/>
  <c r="E8" i="4" s="1"/>
  <c r="F8" i="4" s="1"/>
  <c r="D15" i="3" l="1"/>
  <c r="E15" i="3" s="1"/>
  <c r="F15" i="3" s="1"/>
  <c r="D11" i="3"/>
  <c r="E11" i="3" s="1"/>
  <c r="F11" i="3" s="1"/>
  <c r="D10" i="3"/>
  <c r="E10" i="3" s="1"/>
  <c r="F10" i="3" s="1"/>
  <c r="D9" i="2" l="1"/>
  <c r="E9" i="2" s="1"/>
  <c r="F9" i="2" s="1"/>
  <c r="C11" i="1"/>
  <c r="D11" i="1" s="1"/>
  <c r="E11" i="1" s="1"/>
  <c r="F11" i="1" s="1"/>
  <c r="C10" i="1"/>
  <c r="D10" i="1" s="1"/>
  <c r="E10" i="1" s="1"/>
  <c r="F10" i="1" s="1"/>
  <c r="D13" i="2"/>
  <c r="E13" i="2" s="1"/>
  <c r="F13" i="2" s="1"/>
  <c r="C15" i="1"/>
  <c r="D15" i="1" s="1"/>
  <c r="E15" i="1" s="1"/>
  <c r="F15" i="1" s="1"/>
  <c r="D11" i="4" l="1"/>
  <c r="E11" i="4" s="1"/>
  <c r="C13" i="3" l="1"/>
  <c r="C11" i="2" s="1"/>
  <c r="F11" i="4"/>
  <c r="D13" i="11"/>
  <c r="D13" i="3" l="1"/>
  <c r="E13" i="3" s="1"/>
  <c r="F13" i="3" s="1"/>
  <c r="E13" i="11"/>
  <c r="C13" i="1"/>
  <c r="D11" i="2"/>
  <c r="E11" i="2" s="1"/>
  <c r="F11" i="2" s="1"/>
  <c r="D13" i="1" l="1"/>
  <c r="E13" i="1" s="1"/>
  <c r="F13" i="1" s="1"/>
  <c r="F13" i="11"/>
  <c r="C31" i="1" l="1"/>
  <c r="D29" i="2"/>
  <c r="E29" i="2" s="1"/>
  <c r="F29" i="2" l="1"/>
  <c r="D31" i="1"/>
  <c r="E31" i="1" s="1"/>
  <c r="F31" i="1" s="1"/>
  <c r="D25" i="9" l="1"/>
  <c r="E25" i="9" s="1"/>
  <c r="F25" i="9" s="1"/>
  <c r="C39" i="3"/>
  <c r="D39" i="3" s="1"/>
  <c r="E39" i="3" s="1"/>
  <c r="F39" i="3" s="1"/>
  <c r="C17" i="9" l="1"/>
  <c r="D17" i="9" s="1"/>
  <c r="E17" i="9" s="1"/>
  <c r="F17" i="9" s="1"/>
  <c r="C40" i="9" l="1"/>
  <c r="D40" i="9" l="1"/>
  <c r="E40" i="9" s="1"/>
  <c r="C29" i="3" l="1"/>
  <c r="D27" i="4"/>
  <c r="E27" i="4" s="1"/>
  <c r="F27" i="4" s="1"/>
  <c r="C23" i="9"/>
  <c r="D23" i="9" s="1"/>
  <c r="E23" i="9" s="1"/>
  <c r="F23" i="9" s="1"/>
  <c r="C22" i="9"/>
  <c r="D29" i="3" l="1"/>
  <c r="E29" i="3" s="1"/>
  <c r="F29" i="3" s="1"/>
  <c r="C27" i="2"/>
  <c r="C26" i="9"/>
  <c r="D26" i="9" s="1"/>
  <c r="E26" i="9" s="1"/>
  <c r="F26" i="9" s="1"/>
  <c r="D22" i="9"/>
  <c r="E22" i="9" s="1"/>
  <c r="F22" i="9" s="1"/>
  <c r="C29" i="9"/>
  <c r="C8" i="9"/>
  <c r="C9" i="9"/>
  <c r="D9" i="9" s="1"/>
  <c r="E9" i="9" s="1"/>
  <c r="F9" i="9" s="1"/>
  <c r="C15" i="9"/>
  <c r="C16" i="9"/>
  <c r="D16" i="9" s="1"/>
  <c r="E16" i="9" s="1"/>
  <c r="F16" i="9" s="1"/>
  <c r="C30" i="2" l="1"/>
  <c r="C29" i="1"/>
  <c r="D29" i="1" s="1"/>
  <c r="D27" i="2"/>
  <c r="E27" i="2" s="1"/>
  <c r="F27" i="2" s="1"/>
  <c r="D15" i="9"/>
  <c r="E15" i="9" s="1"/>
  <c r="F15" i="9" s="1"/>
  <c r="D8" i="9"/>
  <c r="E8" i="9" s="1"/>
  <c r="F8" i="9" s="1"/>
  <c r="D29" i="9"/>
  <c r="E29" i="9" s="1"/>
  <c r="F29" i="9" s="1"/>
  <c r="I32" i="9"/>
  <c r="C38" i="9"/>
  <c r="E29" i="1" l="1"/>
  <c r="D30" i="1"/>
  <c r="C32" i="2"/>
  <c r="D32" i="2" s="1"/>
  <c r="E32" i="2" s="1"/>
  <c r="F32" i="2" s="1"/>
  <c r="D30" i="2"/>
  <c r="E30" i="2" s="1"/>
  <c r="F30" i="2" s="1"/>
  <c r="D38" i="9"/>
  <c r="E38" i="9" s="1"/>
  <c r="F38" i="9" s="1"/>
  <c r="F29" i="1" l="1"/>
  <c r="E30" i="1"/>
  <c r="F30" i="1" s="1"/>
  <c r="C28" i="3"/>
  <c r="D26" i="4"/>
  <c r="E26" i="4" s="1"/>
  <c r="F26" i="4" s="1"/>
  <c r="D28" i="3" l="1"/>
  <c r="E28" i="3" s="1"/>
  <c r="F28" i="3" s="1"/>
  <c r="C28" i="1" l="1"/>
  <c r="D26" i="2"/>
  <c r="E26" i="2" s="1"/>
  <c r="F26" i="2" s="1"/>
  <c r="D28" i="1" l="1"/>
  <c r="E28" i="1" s="1"/>
  <c r="C32" i="1"/>
  <c r="F28" i="1" l="1"/>
  <c r="D32" i="1"/>
  <c r="E32" i="1" s="1"/>
  <c r="F32" i="1" s="1"/>
  <c r="C30" i="9" l="1"/>
  <c r="D30" i="9" l="1"/>
  <c r="E30" i="9" s="1"/>
  <c r="F30" i="9" s="1"/>
  <c r="C39" i="9"/>
  <c r="C31" i="3" l="1"/>
  <c r="D39" i="9"/>
  <c r="E39" i="9" s="1"/>
  <c r="F39" i="9" s="1"/>
  <c r="F40" i="9" s="1"/>
  <c r="C32" i="3" l="1"/>
  <c r="D31" i="3"/>
  <c r="E31" i="3" s="1"/>
  <c r="F31" i="3" s="1"/>
  <c r="D29" i="4"/>
  <c r="E29" i="4" s="1"/>
  <c r="F29" i="4" s="1"/>
  <c r="D30" i="4" l="1"/>
  <c r="E30" i="4" s="1"/>
  <c r="F30" i="4" s="1"/>
  <c r="D32" i="3"/>
  <c r="E32" i="3" s="1"/>
  <c r="F32" i="3" s="1"/>
  <c r="C34" i="3"/>
  <c r="D34" i="3" l="1"/>
  <c r="E34" i="3" s="1"/>
  <c r="F34" i="3" s="1"/>
  <c r="D32" i="4"/>
  <c r="E32" i="4" s="1"/>
  <c r="F32" i="4" s="1"/>
  <c r="D44" i="1" l="1"/>
  <c r="E44" i="1" s="1"/>
  <c r="F44" i="1" l="1"/>
  <c r="C39" i="4" l="1"/>
  <c r="D39" i="4" l="1"/>
  <c r="E39" i="4" s="1"/>
  <c r="F39" i="4" s="1"/>
  <c r="C42" i="4" l="1"/>
  <c r="D42" i="4" l="1"/>
  <c r="E42" i="4" s="1"/>
  <c r="C48" i="11"/>
  <c r="C37" i="4"/>
  <c r="C68" i="11" l="1"/>
  <c r="D48" i="11"/>
  <c r="E48" i="11" s="1"/>
  <c r="F48" i="11" s="1"/>
  <c r="C31" i="11"/>
  <c r="C39" i="11" s="1"/>
  <c r="F42" i="4"/>
  <c r="D37" i="4"/>
  <c r="E37" i="4" s="1"/>
  <c r="F37" i="4" s="1"/>
  <c r="C41" i="4" l="1"/>
  <c r="C44" i="11" l="1"/>
  <c r="D41" i="4"/>
  <c r="E41" i="4" s="1"/>
  <c r="F41" i="4" s="1"/>
  <c r="D44" i="11" l="1"/>
  <c r="E44" i="11" s="1"/>
  <c r="F44" i="11" s="1"/>
  <c r="D42" i="1" l="1"/>
  <c r="E42" i="1" s="1"/>
  <c r="F42" i="1" l="1"/>
  <c r="C39" i="2" l="1"/>
  <c r="D39" i="2" s="1"/>
  <c r="E39" i="2" s="1"/>
  <c r="F39" i="2" s="1"/>
  <c r="D39" i="1" l="1"/>
  <c r="E39" i="1" s="1"/>
  <c r="F39" i="1" s="1"/>
  <c r="C41" i="1"/>
  <c r="D41" i="1" s="1"/>
  <c r="E41" i="1" s="1"/>
  <c r="F41" i="1" s="1"/>
  <c r="C46" i="1" l="1"/>
  <c r="D46" i="1" s="1"/>
  <c r="E46" i="1" s="1"/>
  <c r="F46" i="1" s="1"/>
  <c r="D37" i="1" l="1"/>
  <c r="E37" i="1" s="1"/>
  <c r="F37" i="1" l="1"/>
  <c r="D38" i="1" l="1"/>
  <c r="E38" i="1" s="1"/>
  <c r="F38" i="1" s="1"/>
  <c r="D37" i="2" l="1"/>
  <c r="E37" i="2" s="1"/>
  <c r="F37" i="2" s="1"/>
  <c r="C40" i="2" l="1"/>
  <c r="D40" i="2" s="1"/>
  <c r="E40" i="2" s="1"/>
  <c r="F40" i="2" s="1"/>
  <c r="C42" i="2"/>
  <c r="D42" i="2" s="1"/>
  <c r="E42" i="2" s="1"/>
  <c r="F42" i="2" s="1"/>
  <c r="C32" i="9" l="1"/>
  <c r="D40" i="1"/>
  <c r="E40" i="1" s="1"/>
  <c r="F40" i="1" s="1"/>
  <c r="F52" i="1" s="1"/>
  <c r="C52" i="1"/>
  <c r="C54" i="1" s="1"/>
  <c r="D32" i="9" l="1"/>
  <c r="E32" i="9" s="1"/>
  <c r="F32" i="9" s="1"/>
  <c r="C40" i="3"/>
  <c r="D40" i="3" s="1"/>
  <c r="E40" i="3" s="1"/>
  <c r="F40" i="3" s="1"/>
  <c r="C33" i="9"/>
  <c r="D33" i="9" s="1"/>
  <c r="E33" i="9" s="1"/>
  <c r="F33" i="9" s="1"/>
  <c r="D52" i="1"/>
  <c r="E52" i="1" s="1"/>
  <c r="D54" i="1" l="1"/>
  <c r="E54" i="1" s="1"/>
  <c r="F54" i="1" s="1"/>
  <c r="D36" i="2" l="1"/>
  <c r="E36" i="2" s="1"/>
  <c r="F36" i="2" s="1"/>
  <c r="C29" i="10" l="1"/>
  <c r="C32" i="10" l="1"/>
  <c r="C51" i="10" s="1"/>
  <c r="D29" i="10"/>
  <c r="C12" i="11"/>
  <c r="D12" i="11" s="1"/>
  <c r="E12" i="11" l="1"/>
  <c r="D28" i="11"/>
  <c r="E29" i="10"/>
  <c r="D44" i="10"/>
  <c r="D49" i="10" s="1"/>
  <c r="F29" i="10" l="1"/>
  <c r="E44" i="10"/>
  <c r="F44" i="10" s="1"/>
  <c r="D50" i="10"/>
  <c r="F12" i="11"/>
  <c r="E28" i="11"/>
  <c r="F28" i="11" s="1"/>
  <c r="E49" i="10" l="1"/>
  <c r="C38" i="4"/>
  <c r="F49" i="10" l="1"/>
  <c r="F50" i="10" s="1"/>
  <c r="E50" i="10"/>
  <c r="C34" i="4"/>
  <c r="D34" i="4" s="1"/>
  <c r="E34" i="4" s="1"/>
  <c r="F34" i="4" s="1"/>
  <c r="C47" i="11"/>
  <c r="C47" i="4"/>
  <c r="D47" i="4" s="1"/>
  <c r="E47" i="4" s="1"/>
  <c r="F47" i="4" s="1"/>
  <c r="D38" i="4"/>
  <c r="E38" i="4" s="1"/>
  <c r="F38" i="4" s="1"/>
  <c r="C10" i="4"/>
  <c r="C65" i="11" l="1"/>
  <c r="D47" i="11"/>
  <c r="E47" i="11" s="1"/>
  <c r="F47" i="11" s="1"/>
  <c r="C62" i="11"/>
  <c r="D62" i="11" s="1"/>
  <c r="E62" i="11" s="1"/>
  <c r="F62" i="11" s="1"/>
  <c r="C14" i="4"/>
  <c r="C12" i="3"/>
  <c r="D10" i="4"/>
  <c r="E10" i="4" s="1"/>
  <c r="F10" i="4" s="1"/>
  <c r="F14" i="4" s="1"/>
  <c r="C28" i="11"/>
  <c r="C41" i="11" l="1"/>
  <c r="C10" i="2"/>
  <c r="D12" i="3"/>
  <c r="E12" i="3" s="1"/>
  <c r="F12" i="3" s="1"/>
  <c r="F16" i="3" s="1"/>
  <c r="C16" i="3"/>
  <c r="C16" i="4"/>
  <c r="D16" i="4" s="1"/>
  <c r="E16" i="4" s="1"/>
  <c r="F16" i="4" s="1"/>
  <c r="D14" i="4"/>
  <c r="E14" i="4" s="1"/>
  <c r="C75" i="11"/>
  <c r="D75" i="11" s="1"/>
  <c r="E75" i="11" s="1"/>
  <c r="F75" i="11" s="1"/>
  <c r="D65" i="11"/>
  <c r="E65" i="11" s="1"/>
  <c r="F65" i="11" s="1"/>
  <c r="C18" i="3" l="1"/>
  <c r="D18" i="3" s="1"/>
  <c r="E18" i="3" s="1"/>
  <c r="F18" i="3" s="1"/>
  <c r="D16" i="3"/>
  <c r="E16" i="3" s="1"/>
  <c r="D10" i="2"/>
  <c r="E10" i="2" s="1"/>
  <c r="F10" i="2" s="1"/>
  <c r="F14" i="2" s="1"/>
  <c r="C12" i="1"/>
  <c r="C14" i="2"/>
  <c r="C16" i="2" l="1"/>
  <c r="D16" i="2" s="1"/>
  <c r="E16" i="2" s="1"/>
  <c r="F16" i="2" s="1"/>
  <c r="D14" i="2"/>
  <c r="E14" i="2" s="1"/>
  <c r="D12" i="1"/>
  <c r="E12" i="1" s="1"/>
  <c r="F12" i="1" s="1"/>
  <c r="F16" i="1" s="1"/>
  <c r="C16" i="1"/>
  <c r="D16" i="1" l="1"/>
  <c r="E16" i="1" s="1"/>
  <c r="C18" i="1"/>
  <c r="D18" i="1" s="1"/>
  <c r="E18" i="1" s="1"/>
  <c r="F18" i="1" s="1"/>
  <c r="C35" i="2" l="1"/>
  <c r="D35" i="2" l="1"/>
  <c r="E35" i="2" s="1"/>
  <c r="F35" i="2" s="1"/>
  <c r="C38" i="2" l="1"/>
  <c r="D38" i="2" l="1"/>
  <c r="E38" i="2" s="1"/>
  <c r="C44" i="2"/>
  <c r="F38" i="2" l="1"/>
  <c r="F44" i="2" s="1"/>
  <c r="F57" i="2"/>
  <c r="F58" i="2" s="1"/>
  <c r="D44" i="2"/>
  <c r="E44" i="2" s="1"/>
  <c r="C46" i="2"/>
  <c r="D46" i="2" s="1"/>
  <c r="E46" i="2" s="1"/>
  <c r="F46" i="2" s="1"/>
  <c r="C18" i="9" l="1"/>
  <c r="D18" i="9" l="1"/>
  <c r="E18" i="9" s="1"/>
  <c r="F18" i="9" s="1"/>
  <c r="F19" i="9" s="1"/>
  <c r="C19" i="9"/>
  <c r="D19" i="9" s="1"/>
  <c r="E19" i="9" s="1"/>
  <c r="C38" i="3"/>
  <c r="D38" i="3" s="1"/>
  <c r="E38" i="3" s="1"/>
  <c r="F38" i="3" s="1"/>
  <c r="C11" i="9" l="1"/>
  <c r="D11" i="9" l="1"/>
  <c r="E11" i="9" s="1"/>
  <c r="F11" i="9" s="1"/>
  <c r="C12" i="9"/>
  <c r="C41" i="9"/>
  <c r="C37" i="3"/>
  <c r="I46" i="2"/>
  <c r="C41" i="3" l="1"/>
  <c r="D37" i="3"/>
  <c r="E37" i="3" s="1"/>
  <c r="F37" i="3" s="1"/>
  <c r="F41" i="3" s="1"/>
  <c r="C42" i="9"/>
  <c r="D42" i="9" s="1"/>
  <c r="E42" i="9" s="1"/>
  <c r="F42" i="9" s="1"/>
  <c r="D41" i="9"/>
  <c r="E41" i="9" s="1"/>
  <c r="F41" i="9" s="1"/>
  <c r="I50" i="1"/>
  <c r="I52" i="1" s="1"/>
  <c r="I47" i="2"/>
  <c r="D12" i="9"/>
  <c r="E12" i="9" s="1"/>
  <c r="F12" i="9" s="1"/>
  <c r="C35" i="9"/>
  <c r="D35" i="9" s="1"/>
  <c r="E35" i="9" s="1"/>
  <c r="F35" i="9" s="1"/>
  <c r="C43" i="3" l="1"/>
  <c r="D43" i="3" s="1"/>
  <c r="E43" i="3" s="1"/>
  <c r="F43" i="3" s="1"/>
  <c r="D41" i="3"/>
  <c r="E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</author>
  </authors>
  <commentList>
    <comment ref="G14" authorId="0" shapeId="0" xr:uid="{00000000-0006-0000-0000-000001000000}">
      <text>
        <r>
          <rPr>
            <sz val="9"/>
            <color indexed="81"/>
            <rFont val="宋体"/>
            <charset val="134"/>
          </rPr>
          <t xml:space="preserve">Mustafa:
Misc Palliatives from FGN
Determine if Classification is appropriate </t>
        </r>
      </text>
    </comment>
    <comment ref="L14" authorId="0" shapeId="0" xr:uid="{00000000-0006-0000-0000-000002000000}">
      <text>
        <r>
          <rPr>
            <sz val="9"/>
            <color indexed="81"/>
            <rFont val="宋体"/>
            <charset val="134"/>
          </rPr>
          <t>Mustafa:
No description fits this. Clarification required.</t>
        </r>
      </text>
    </comment>
    <comment ref="G15" authorId="0" shapeId="0" xr:uid="{00000000-0006-0000-0000-000003000000}">
      <text>
        <r>
          <rPr>
            <sz val="9"/>
            <color indexed="81"/>
            <rFont val="宋体"/>
            <charset val="134"/>
          </rPr>
          <t>Mustafa:
This is an UNKNOWN Classification consider review.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</author>
  </authors>
  <commentList>
    <comment ref="G12" authorId="0" shapeId="0" xr:uid="{00000000-0006-0000-0100-000001000000}">
      <text>
        <r>
          <rPr>
            <sz val="9"/>
            <color indexed="81"/>
            <rFont val="宋体"/>
            <charset val="134"/>
          </rPr>
          <t>Mustafa:
Special Fund N12.83bill
Misc N2,701,859,000
Classification is not in Format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</author>
  </authors>
  <commentList>
    <comment ref="C31" authorId="0" shapeId="0" xr:uid="{00000000-0006-0000-0200-000001000000}">
      <text>
        <r>
          <rPr>
            <sz val="9"/>
            <color indexed="81"/>
            <rFont val="宋体"/>
            <charset val="134"/>
          </rPr>
          <t xml:space="preserve">Mustafa:
Loan Repayment of N123,568,000 is included in this figure. Justification required.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</author>
  </authors>
  <commentList>
    <comment ref="C28" authorId="0" shapeId="0" xr:uid="{00000000-0006-0000-0300-000001000000}">
      <text>
        <r>
          <rPr>
            <sz val="9"/>
            <color indexed="81"/>
            <rFont val="宋体"/>
            <charset val="134"/>
          </rPr>
          <t>Mustafa:
Pension &amp; Gratuity is non statutory is therefore not CRF Charge element? Review of description/clarification necessary</t>
        </r>
      </text>
    </comment>
    <comment ref="C29" authorId="0" shapeId="0" xr:uid="{00000000-0006-0000-0300-000002000000}">
      <text>
        <r>
          <rPr>
            <sz val="9"/>
            <color indexed="81"/>
            <rFont val="宋体"/>
            <charset val="134"/>
          </rPr>
          <t xml:space="preserve">Mustafa:
Loan Repayment of N123,568,000 is included in this figure. Justification required.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</author>
  </authors>
  <commentList>
    <comment ref="B22" authorId="0" shapeId="0" xr:uid="{00000000-0006-0000-0400-000001000000}">
      <text>
        <r>
          <rPr>
            <sz val="9"/>
            <color indexed="81"/>
            <rFont val="宋体"/>
            <charset val="134"/>
          </rPr>
          <t>Mustafa:
These 2 are combined with Interest in the budget. Discuss split!</t>
        </r>
      </text>
    </comment>
    <comment ref="B25" authorId="0" shapeId="0" xr:uid="{00000000-0006-0000-0400-000002000000}">
      <text>
        <r>
          <rPr>
            <sz val="9"/>
            <color indexed="81"/>
            <rFont val="宋体"/>
            <charset val="134"/>
          </rPr>
          <t>Mustafa:
Prov reclassified to Domestic Grant</t>
        </r>
      </text>
    </comment>
    <comment ref="B33" authorId="0" shapeId="0" xr:uid="{00000000-0006-0000-0400-000003000000}">
      <text>
        <r>
          <rPr>
            <sz val="9"/>
            <color indexed="81"/>
            <rFont val="宋体"/>
            <charset val="134"/>
          </rPr>
          <t>Mustafa:
The amount under this is for FG share of Pension plus Misc. Discuss implications.</t>
        </r>
      </text>
    </comment>
    <comment ref="A6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Mustafa:</t>
        </r>
        <r>
          <rPr>
            <sz val="9"/>
            <color indexed="81"/>
            <rFont val="Tahoma"/>
            <family val="2"/>
          </rPr>
          <t xml:space="preserve">
This section is not in tandem with the heading - Paid to CRF. Discuss review!</t>
        </r>
      </text>
    </comment>
    <comment ref="R82" authorId="0" shapeId="0" xr:uid="{00000000-0006-0000-0400-000005000000}">
      <text>
        <r>
          <rPr>
            <sz val="9"/>
            <color indexed="81"/>
            <rFont val="宋体"/>
            <charset val="134"/>
          </rPr>
          <t>Mustafa:
Federal share of Pension</t>
        </r>
      </text>
    </comment>
    <comment ref="R92" authorId="0" shapeId="0" xr:uid="{00000000-0006-0000-0400-000006000000}">
      <text>
        <r>
          <rPr>
            <sz val="9"/>
            <color indexed="81"/>
            <rFont val="宋体"/>
            <charset val="134"/>
          </rPr>
          <t>Mustafa:
Judges Sal &amp; oberhead cost from FGN</t>
        </r>
      </text>
    </comment>
  </commentList>
</comments>
</file>

<file path=xl/sharedStrings.xml><?xml version="1.0" encoding="utf-8"?>
<sst xmlns="http://schemas.openxmlformats.org/spreadsheetml/2006/main" count="405" uniqueCount="246">
  <si>
    <t>BORNO STATE GOVERNMENT</t>
  </si>
  <si>
    <t>CONSOLIDATED CAPITAL BUDGET SUMMARY (MASTER BUDGET)</t>
  </si>
  <si>
    <t>BASED ON PROGRAMME</t>
  </si>
  <si>
    <t>S/NO</t>
  </si>
  <si>
    <t>DESCRIPTION</t>
  </si>
  <si>
    <t>BUDGET             2019</t>
  </si>
  <si>
    <t>PROPSED ESTIMATE 2020</t>
  </si>
  <si>
    <t>PROPSED ESTIMATE 2021</t>
  </si>
  <si>
    <t>TOTAL 3 YEARS BUDGET</t>
  </si>
  <si>
    <t>APPROVED BUDGET  / Virement Warrant          2018</t>
  </si>
  <si>
    <t>N</t>
  </si>
  <si>
    <t>Opening Balance</t>
  </si>
  <si>
    <t>Receipts:</t>
  </si>
  <si>
    <t>Statutory Allocation</t>
  </si>
  <si>
    <t>Value Added Tax</t>
  </si>
  <si>
    <t>Independent Revenue</t>
  </si>
  <si>
    <t>Aid &amp; Grant</t>
  </si>
  <si>
    <t>Other Capital Receipts</t>
  </si>
  <si>
    <t>Special Fund</t>
  </si>
  <si>
    <t>Total Receipts</t>
  </si>
  <si>
    <t>Total Projected Funds Available</t>
  </si>
  <si>
    <t>Expenditure:</t>
  </si>
  <si>
    <t>A: Recurrent Debt</t>
  </si>
  <si>
    <t>CRF Charges - Public Debt Charges</t>
  </si>
  <si>
    <t>Internal Loans Repayment</t>
  </si>
  <si>
    <t>External Loan Repayment</t>
  </si>
  <si>
    <t>Total Recurrent Debt</t>
  </si>
  <si>
    <t>B: Recurrent Non-Debt:</t>
  </si>
  <si>
    <t>Personnel Cost</t>
  </si>
  <si>
    <t>CRF Charges - Statutory Office Holders' Salaries</t>
  </si>
  <si>
    <t>CRF Charges - Pensions &amp; Gratuities</t>
  </si>
  <si>
    <t>Overhead Costs</t>
  </si>
  <si>
    <t>Total Recurrent Non-Debt</t>
  </si>
  <si>
    <t>Total Recurrent Expenditure</t>
  </si>
  <si>
    <t>C: Capital Expenditure Based on Programmes</t>
  </si>
  <si>
    <t>Economic Empowerment Through Agriculture (General)</t>
  </si>
  <si>
    <t>Societal Re-orientation (General)</t>
  </si>
  <si>
    <t>Poverty Alleviation</t>
  </si>
  <si>
    <t>Improvements to Human Health (General)</t>
  </si>
  <si>
    <t>Enhancing Skills &amp; Knowledge (General)</t>
  </si>
  <si>
    <t>Housing &amp; Urban Development (General)</t>
  </si>
  <si>
    <t>Gender (General)</t>
  </si>
  <si>
    <t>Youth (General)</t>
  </si>
  <si>
    <t>Environmental Improvement (General)</t>
  </si>
  <si>
    <t>Water Resources &amp; Rural Development</t>
  </si>
  <si>
    <t>Information Communication &amp; Technology (General)</t>
  </si>
  <si>
    <t>Growing the Private Sector</t>
  </si>
  <si>
    <t>Reform of Government &amp; Governance (General)</t>
  </si>
  <si>
    <t>Power (General)</t>
  </si>
  <si>
    <t>Road (General)</t>
  </si>
  <si>
    <t>Total Capital Expenditure</t>
  </si>
  <si>
    <t>Total Expenditure (Budget Size)</t>
  </si>
  <si>
    <t>Budget Surplus/(Deficit)</t>
  </si>
  <si>
    <t>Financing of Deficit by Borrowing:</t>
  </si>
  <si>
    <t>Internal Loans</t>
  </si>
  <si>
    <t>External Loans</t>
  </si>
  <si>
    <t>Total Loans</t>
  </si>
  <si>
    <t>Closing Balance</t>
  </si>
  <si>
    <t>CONSOLIDATED CAPITAL BUDGET SUMMARY  (MASTER BUDGET)</t>
  </si>
  <si>
    <t>BASED ON FUNCTIONS</t>
  </si>
  <si>
    <t>BUDGET             2020</t>
  </si>
  <si>
    <t>PROPSED ESTIMATE 2022</t>
  </si>
  <si>
    <t>APPROVED BUDGET  / Virement Warrant          2017</t>
  </si>
  <si>
    <t>Capital Receipts</t>
  </si>
  <si>
    <t>C: Capital Expenditure Based on Functions:</t>
  </si>
  <si>
    <t>General Public Service</t>
  </si>
  <si>
    <t>Public Order &amp; Safety</t>
  </si>
  <si>
    <t>Economic Affairs</t>
  </si>
  <si>
    <t>Environmental Protection</t>
  </si>
  <si>
    <t>Housing &amp; Community Amenities</t>
  </si>
  <si>
    <t>Health</t>
  </si>
  <si>
    <t>Recreation, Culture &amp; Religion</t>
  </si>
  <si>
    <t>Education</t>
  </si>
  <si>
    <t>Social Protection</t>
  </si>
  <si>
    <t>CONSOLIDATED CAPITAL BUDGET SUMMARY 2020 (MASTER BUDGET)</t>
  </si>
  <si>
    <t>BASED ON SECTORS</t>
  </si>
  <si>
    <t>C: Capital Expenditure Based on Sectors:</t>
  </si>
  <si>
    <t>Administrative Sector</t>
  </si>
  <si>
    <t>Economic Sector</t>
  </si>
  <si>
    <t>Law &amp; Justice Sector</t>
  </si>
  <si>
    <t>Social Sector</t>
  </si>
  <si>
    <t>SUMMARY OF TRANSFERS FROM CONSOLIDATED REVENUE FUND (CRF) TO CAPITAL DEVELOPMENT FUND (CDF)</t>
  </si>
  <si>
    <t>BUDGET                       2020</t>
  </si>
  <si>
    <t>Statutory Allocation from FAAC</t>
  </si>
  <si>
    <t>Value Added Tax from FAAC</t>
  </si>
  <si>
    <t>Independent Revenue IGR</t>
  </si>
  <si>
    <t>Other Recurrent Receipts (Special Fund)</t>
  </si>
  <si>
    <t>Other Capital Receipts (Loan)</t>
  </si>
  <si>
    <t>Transfers to CDF (LINE 9-22)</t>
  </si>
  <si>
    <t>Estimated Capital Receipts:</t>
  </si>
  <si>
    <t xml:space="preserve">a. Opening Balance of CDF </t>
  </si>
  <si>
    <t>b. Transfers from CRF</t>
  </si>
  <si>
    <t>c. Internal Loans</t>
  </si>
  <si>
    <t>d. External Loans</t>
  </si>
  <si>
    <t>e. Aid &amp; Grants</t>
  </si>
  <si>
    <t>f. Other Capital Receipts</t>
  </si>
  <si>
    <t>Total Estimated Capital Receipts</t>
  </si>
  <si>
    <t>Estimated Capital Expenditure</t>
  </si>
  <si>
    <t>Total Budget Size</t>
  </si>
  <si>
    <t>Estimated Closing Balance</t>
  </si>
  <si>
    <t>2020 REVENUE BUDGET</t>
  </si>
  <si>
    <t xml:space="preserve"> REVENUE BUDGET BASED ON NATURE (PAID TO CRF) 2020- 2022</t>
  </si>
  <si>
    <t>CODE</t>
  </si>
  <si>
    <t>BUDGET 2020</t>
  </si>
  <si>
    <t>APPROVED BUDGET  2019</t>
  </si>
  <si>
    <t>SHARE OF FEDERATION ACCOUNT ALLOCATION</t>
  </si>
  <si>
    <t>Share of Statutory Allocation</t>
  </si>
  <si>
    <t>Share of VAT</t>
  </si>
  <si>
    <t xml:space="preserve">Share of Excess Crude </t>
  </si>
  <si>
    <t>Share of Federation Account Allocation -Sub Total</t>
  </si>
  <si>
    <t xml:space="preserve">INDEPENDENT REVENUE </t>
  </si>
  <si>
    <t>Personal Income Tax</t>
  </si>
  <si>
    <t>Licences</t>
  </si>
  <si>
    <t>Mining Rents</t>
  </si>
  <si>
    <t>Royalties</t>
  </si>
  <si>
    <t>Fees</t>
  </si>
  <si>
    <t>Fines</t>
  </si>
  <si>
    <t>Sales</t>
  </si>
  <si>
    <t>Earnings</t>
  </si>
  <si>
    <t>Rent on Government Building</t>
  </si>
  <si>
    <t>Rent on Land and Others</t>
  </si>
  <si>
    <t>Repayments</t>
  </si>
  <si>
    <t>Investment Income</t>
  </si>
  <si>
    <t>Interest Earned</t>
  </si>
  <si>
    <t>Reimbursement</t>
  </si>
  <si>
    <t>Domestic Aids</t>
  </si>
  <si>
    <t>Boards and Parastatals</t>
  </si>
  <si>
    <t>Independent Revenue - Sub Total</t>
  </si>
  <si>
    <t>OTHER REVENUE SOURCES</t>
  </si>
  <si>
    <t>Domestic Loans</t>
  </si>
  <si>
    <t>International Loans</t>
  </si>
  <si>
    <t>Current Domestic Grant</t>
  </si>
  <si>
    <t>Arreas of Revenue</t>
  </si>
  <si>
    <t xml:space="preserve">Other Revenue Sources - Sub Total </t>
  </si>
  <si>
    <t>TOTAL REVENUE</t>
  </si>
  <si>
    <t>FOREIGN GRANTS</t>
  </si>
  <si>
    <t>Current Foreign Grant</t>
  </si>
  <si>
    <t>Capital Foreign Grant</t>
  </si>
  <si>
    <t>CAPITAL DEVLOPMENT (CDF) RECEIPTS</t>
  </si>
  <si>
    <t>Transfer from CRF to CDF</t>
  </si>
  <si>
    <t>Other Capital Receipts to CDF</t>
  </si>
  <si>
    <t>Sale of Fixed Assets</t>
  </si>
  <si>
    <t>LOANS/BORROWINGS RECEIPTS</t>
  </si>
  <si>
    <t>Domestic Borrowings/Loans Receipts</t>
  </si>
  <si>
    <t>Domestic Loans/Borrowings from Financial Institutions</t>
  </si>
  <si>
    <t>Domestic Loans/Borrowings from other Government Entities</t>
  </si>
  <si>
    <t>Domestic Loans/Borrowings from Other Entities/Organisations</t>
  </si>
  <si>
    <t>International Loans/Borrowings Receipts</t>
  </si>
  <si>
    <t>International Loans/Borrowings from Financial Institutions</t>
  </si>
  <si>
    <t>International Loans/Borrowings from other Government Entities</t>
  </si>
  <si>
    <t>International Loans/Borrowings from Other Entities/Organisations</t>
  </si>
  <si>
    <t>CAPITAL DEVELOPMENT FUND (CDF) RECEIPTS</t>
  </si>
  <si>
    <t xml:space="preserve">Trasfer from CRF to CDF </t>
  </si>
  <si>
    <t>Domestic Loans/Borrowings Receipts</t>
  </si>
  <si>
    <t>Domestic Laons from Financial Institutions</t>
  </si>
  <si>
    <t>Domestic Laons from Other Govt Entities</t>
  </si>
  <si>
    <t>Domestic Loans from Other Entities</t>
  </si>
  <si>
    <t>International Loans from Financial Institutions</t>
  </si>
  <si>
    <t>Internation Loans from Other Government Entities</t>
  </si>
  <si>
    <t>International Loans from Other Entities</t>
  </si>
  <si>
    <t>TOTAL CAPITAL DEV. FUND RECEIPT</t>
  </si>
  <si>
    <t>SUMMARY OF TOTAL REVENUE BUDGET BY SECTOR 2020 - 2022</t>
  </si>
  <si>
    <t>ADMINISTRATION SECTOR</t>
  </si>
  <si>
    <t>O11100000000</t>
  </si>
  <si>
    <t>Governor's Office</t>
  </si>
  <si>
    <t>O11200000000</t>
  </si>
  <si>
    <t>State Assembly</t>
  </si>
  <si>
    <t>O12300100100</t>
  </si>
  <si>
    <t xml:space="preserve">Ministry of Home Affairs, Information, &amp; Culture </t>
  </si>
  <si>
    <t>O12500100100</t>
  </si>
  <si>
    <t>Head of Service</t>
  </si>
  <si>
    <t>O14000100100</t>
  </si>
  <si>
    <t>Office of the Auditor General - State</t>
  </si>
  <si>
    <t>Office of the Auditor General - Local Govt.</t>
  </si>
  <si>
    <t>O14700100100</t>
  </si>
  <si>
    <t>Civil Service Commission</t>
  </si>
  <si>
    <t>Local Government Service Commission</t>
  </si>
  <si>
    <t>O14800100100</t>
  </si>
  <si>
    <t>State Independent Electoral Commission</t>
  </si>
  <si>
    <t>Local Government Pensions Board</t>
  </si>
  <si>
    <t>011113200100</t>
  </si>
  <si>
    <t>Ministry of Inter-Governmental Affairs &amp; Special Duties</t>
  </si>
  <si>
    <t>SUB TOTAL</t>
  </si>
  <si>
    <t>ECONOMIC SECTOR</t>
  </si>
  <si>
    <t>O21500100100</t>
  </si>
  <si>
    <t>Ministry of Agriculture &amp; Natural Resources</t>
  </si>
  <si>
    <t>O22000100100</t>
  </si>
  <si>
    <t>Ministry of Finance</t>
  </si>
  <si>
    <t>O22200100100</t>
  </si>
  <si>
    <t>Ministry of Trade, Investment, &amp; Tourism</t>
  </si>
  <si>
    <t>O23400100100</t>
  </si>
  <si>
    <t xml:space="preserve">Ministry of Works </t>
  </si>
  <si>
    <t>O22900100100</t>
  </si>
  <si>
    <t>Ministry of Transport</t>
  </si>
  <si>
    <t>O25200100100</t>
  </si>
  <si>
    <t>Ministry of Water Resources</t>
  </si>
  <si>
    <t>O25300100100</t>
  </si>
  <si>
    <t>Ministry of Housing &amp; Energy</t>
  </si>
  <si>
    <t>O26000100100</t>
  </si>
  <si>
    <t>Ministry of Land &amp; Survey</t>
  </si>
  <si>
    <t>O22000800100</t>
  </si>
  <si>
    <t>Board of Internal Revenue</t>
  </si>
  <si>
    <t>Ministry of Budget &amp; Planning</t>
  </si>
  <si>
    <t>Ministry of Animal Resources &amp; Fisheries Development</t>
  </si>
  <si>
    <t>LAW &amp; JUSTICE SECTOR</t>
  </si>
  <si>
    <t>O31800100100</t>
  </si>
  <si>
    <t>Judicial Service Commission</t>
  </si>
  <si>
    <t>O32600100100</t>
  </si>
  <si>
    <t>Ministry of Justice</t>
  </si>
  <si>
    <t>SOCIAL SECTOR</t>
  </si>
  <si>
    <t>O51300100100</t>
  </si>
  <si>
    <t>Ministry of  Poverty Alleviation &amp; Youth Empowerment</t>
  </si>
  <si>
    <t>O51400100100</t>
  </si>
  <si>
    <t>Ministry of Women Affairs &amp; Social Development</t>
  </si>
  <si>
    <t>O51700100100</t>
  </si>
  <si>
    <t>Ministry of Education</t>
  </si>
  <si>
    <t>O52100100100</t>
  </si>
  <si>
    <t>Ministry of Health</t>
  </si>
  <si>
    <t>O53500100100</t>
  </si>
  <si>
    <t>Ministry of Environmnet</t>
  </si>
  <si>
    <t>Ministry of Sports Development</t>
  </si>
  <si>
    <t>Ministry for Local Govt &amp; Emirate Affairs</t>
  </si>
  <si>
    <t>Ministry of Religious Affairs &amp; Special Education</t>
  </si>
  <si>
    <t>Ministry of Higher Education</t>
  </si>
  <si>
    <t>BOARDS AND PARASTATALS REVENUE</t>
  </si>
  <si>
    <t>Total Independent Revenue</t>
  </si>
  <si>
    <t>2019 BUDGET</t>
  </si>
  <si>
    <t>SUMMARY OF BUDGETED EXPENDITURE BY SECTOR (2019 - 2021)</t>
  </si>
  <si>
    <t>BUDGET   / SUPPLEMENTARY          2019</t>
  </si>
  <si>
    <t>ADMINISTRATIVE SECTOR</t>
  </si>
  <si>
    <t xml:space="preserve">Personnel Cost </t>
  </si>
  <si>
    <t>Overhead Cost</t>
  </si>
  <si>
    <t>Consolidated Revenue Fund Charges</t>
  </si>
  <si>
    <t>Capital Expenditure</t>
  </si>
  <si>
    <t>Administrative Sector Sub-Total</t>
  </si>
  <si>
    <t>O2</t>
  </si>
  <si>
    <t>Economic Sector Sub-Total</t>
  </si>
  <si>
    <t>O3</t>
  </si>
  <si>
    <t>Law &amp; Justice Sector Sub-Total</t>
  </si>
  <si>
    <t>O5</t>
  </si>
  <si>
    <t>Social Sector Sub-Total</t>
  </si>
  <si>
    <t>Total Expenditure Based on Function/Sector</t>
  </si>
  <si>
    <t xml:space="preserve">  </t>
  </si>
  <si>
    <t>Summary of Total Expenditure Based on Nature</t>
  </si>
  <si>
    <t>Total Expenditure Based on Nature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</si>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</sst>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#,#00"/>
    <numFmt numFmtId="166" formatCode="_(* #,##0.0_);_(* \(#,##0.0\);_(* &quot;-&quot;?_);_(@_)"/>
    <numFmt numFmtId="167" formatCode="#,##0.0"/>
    <numFmt numFmtId="168" formatCode="_-* #,##0.0_-;\-* #,##0.0_-;_-* &quot;-&quot;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  <charset val="134"/>
    </font>
    <font>
      <sz val="11"/>
      <color indexed="8"/>
      <name val="Cambria"/>
      <family val="1"/>
      <charset val="134"/>
    </font>
    <font>
      <sz val="11"/>
      <color indexed="8"/>
      <name val="Century Gothic"/>
      <family val="2"/>
      <charset val="134"/>
    </font>
    <font>
      <b/>
      <sz val="10"/>
      <name val="Arial"/>
      <family val="2"/>
      <charset val="134"/>
    </font>
    <font>
      <sz val="11"/>
      <name val="Century Gothic"/>
      <family val="2"/>
      <charset val="134"/>
    </font>
    <font>
      <sz val="11"/>
      <name val="Tw Cen MT"/>
      <family val="2"/>
      <charset val="134"/>
    </font>
    <font>
      <sz val="9"/>
      <color indexed="81"/>
      <name val="宋体"/>
      <charset val="134"/>
    </font>
    <font>
      <b/>
      <sz val="11"/>
      <color indexed="8"/>
      <name val="Century Gothic"/>
      <family val="2"/>
    </font>
    <font>
      <b/>
      <sz val="10"/>
      <name val="Century Gothic"/>
      <family val="2"/>
      <charset val="134"/>
    </font>
    <font>
      <sz val="10"/>
      <color indexed="8"/>
      <name val="Century Gothic"/>
      <family val="2"/>
      <charset val="134"/>
    </font>
    <font>
      <b/>
      <u/>
      <sz val="11"/>
      <color indexed="8"/>
      <name val="Century Gothic"/>
      <family val="2"/>
      <charset val="134"/>
    </font>
    <font>
      <b/>
      <u val="double"/>
      <sz val="11"/>
      <color indexed="8"/>
      <name val="Century Gothic"/>
      <family val="2"/>
      <charset val="134"/>
    </font>
    <font>
      <u val="singleAccounting"/>
      <sz val="11"/>
      <color indexed="8"/>
      <name val="Century Gothic"/>
      <family val="2"/>
      <charset val="134"/>
    </font>
    <font>
      <b/>
      <sz val="12"/>
      <color indexed="8"/>
      <name val="Century Gothic"/>
      <family val="2"/>
      <charset val="134"/>
    </font>
    <font>
      <sz val="12"/>
      <color indexed="8"/>
      <name val="Century Gothic"/>
      <family val="2"/>
      <charset val="134"/>
    </font>
    <font>
      <b/>
      <u val="doubleAccounting"/>
      <sz val="12"/>
      <color indexed="8"/>
      <name val="Century Gothic"/>
      <family val="2"/>
      <charset val="134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"/>
      <name val="Century Gothic"/>
      <family val="2"/>
    </font>
    <font>
      <b/>
      <u/>
      <sz val="11"/>
      <color indexed="8"/>
      <name val="Century Gothic"/>
      <family val="2"/>
    </font>
    <font>
      <sz val="11"/>
      <color indexed="8"/>
      <name val="Calibri"/>
      <family val="2"/>
      <charset val="134"/>
    </font>
    <font>
      <b/>
      <u val="singleAccounting"/>
      <sz val="11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Broadway"/>
      <family val="5"/>
    </font>
    <font>
      <sz val="14"/>
      <color indexed="8"/>
      <name val="Calibri"/>
      <family val="2"/>
      <charset val="134"/>
    </font>
    <font>
      <sz val="11"/>
      <color indexed="8"/>
      <name val="Segoe UI Symbol"/>
      <family val="2"/>
    </font>
    <font>
      <sz val="12"/>
      <color theme="1"/>
      <name val="Century Gothic"/>
      <family val="2"/>
    </font>
    <font>
      <b/>
      <u val="doubleAccounting"/>
      <sz val="12"/>
      <color indexed="8"/>
      <name val="Century Gothic"/>
      <family val="2"/>
    </font>
    <font>
      <b/>
      <sz val="14"/>
      <color indexed="8"/>
      <name val="Century Gothic"/>
      <family val="2"/>
      <charset val="134"/>
    </font>
    <font>
      <b/>
      <sz val="11"/>
      <color indexed="8"/>
      <name val="Segoe UI Symbol"/>
      <family val="2"/>
      <charset val="134"/>
    </font>
    <font>
      <sz val="12"/>
      <color indexed="8"/>
      <name val="Cambria"/>
      <family val="1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28" fillId="0" borderId="0"/>
  </cellStyleXfs>
  <cellXfs count="23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/>
    </xf>
    <xf numFmtId="164" fontId="2" fillId="0" borderId="2" xfId="0" applyNumberFormat="1" applyFont="1" applyBorder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/>
    <xf numFmtId="0" fontId="5" fillId="0" borderId="0" xfId="0" applyFont="1"/>
    <xf numFmtId="164" fontId="4" fillId="0" borderId="2" xfId="0" applyNumberFormat="1" applyFont="1" applyBorder="1"/>
    <xf numFmtId="164" fontId="4" fillId="0" borderId="2" xfId="1" applyNumberFormat="1" applyFont="1" applyBorder="1" applyAlignment="1"/>
    <xf numFmtId="0" fontId="3" fillId="0" borderId="0" xfId="0" applyFont="1" applyAlignment="1">
      <alignment horizontal="center"/>
    </xf>
    <xf numFmtId="164" fontId="7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center"/>
    </xf>
    <xf numFmtId="0" fontId="7" fillId="2" borderId="0" xfId="0" applyFont="1" applyFill="1"/>
    <xf numFmtId="3" fontId="2" fillId="0" borderId="2" xfId="0" applyNumberFormat="1" applyFont="1" applyBorder="1"/>
    <xf numFmtId="0" fontId="7" fillId="0" borderId="0" xfId="0" applyFont="1"/>
    <xf numFmtId="164" fontId="3" fillId="0" borderId="0" xfId="0" applyNumberFormat="1" applyFont="1"/>
    <xf numFmtId="3" fontId="3" fillId="0" borderId="0" xfId="0" applyNumberFormat="1" applyFont="1"/>
    <xf numFmtId="164" fontId="2" fillId="0" borderId="2" xfId="1" applyNumberFormat="1" applyFont="1" applyBorder="1" applyAlignment="1"/>
    <xf numFmtId="3" fontId="4" fillId="0" borderId="2" xfId="1" applyNumberFormat="1" applyFont="1" applyBorder="1" applyAlignment="1"/>
    <xf numFmtId="164" fontId="3" fillId="0" borderId="0" xfId="1" applyNumberFormat="1" applyFont="1" applyAlignment="1"/>
    <xf numFmtId="164" fontId="4" fillId="0" borderId="2" xfId="1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164" fontId="6" fillId="2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center"/>
    </xf>
    <xf numFmtId="0" fontId="6" fillId="2" borderId="0" xfId="0" applyFont="1" applyFill="1"/>
    <xf numFmtId="0" fontId="6" fillId="0" borderId="0" xfId="0" applyFont="1"/>
    <xf numFmtId="164" fontId="4" fillId="0" borderId="0" xfId="0" applyNumberFormat="1" applyFont="1"/>
    <xf numFmtId="3" fontId="4" fillId="0" borderId="0" xfId="0" applyNumberFormat="1" applyFont="1"/>
    <xf numFmtId="4" fontId="4" fillId="2" borderId="0" xfId="0" applyNumberFormat="1" applyFont="1" applyFill="1"/>
    <xf numFmtId="3" fontId="4" fillId="0" borderId="0" xfId="1" applyNumberFormat="1" applyFont="1" applyAlignment="1"/>
    <xf numFmtId="164" fontId="4" fillId="0" borderId="0" xfId="1" applyNumberFormat="1" applyFont="1" applyAlignment="1"/>
    <xf numFmtId="3" fontId="5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/>
    <xf numFmtId="3" fontId="4" fillId="2" borderId="0" xfId="0" applyNumberFormat="1" applyFont="1" applyFill="1"/>
    <xf numFmtId="166" fontId="4" fillId="0" borderId="0" xfId="0" applyNumberFormat="1" applyFont="1"/>
    <xf numFmtId="164" fontId="2" fillId="0" borderId="2" xfId="1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164" fontId="2" fillId="0" borderId="2" xfId="1" applyNumberFormat="1" applyFont="1" applyFill="1" applyBorder="1" applyAlignment="1">
      <alignment horizontal="center" wrapText="1"/>
    </xf>
    <xf numFmtId="4" fontId="3" fillId="0" borderId="0" xfId="0" applyNumberFormat="1" applyFont="1"/>
    <xf numFmtId="164" fontId="2" fillId="0" borderId="2" xfId="1" applyNumberFormat="1" applyFont="1" applyFill="1" applyBorder="1" applyAlignment="1"/>
    <xf numFmtId="3" fontId="3" fillId="0" borderId="0" xfId="1" applyNumberFormat="1" applyFont="1" applyFill="1" applyAlignment="1"/>
    <xf numFmtId="164" fontId="7" fillId="0" borderId="0" xfId="1" applyNumberFormat="1" applyFont="1" applyFill="1" applyAlignment="1">
      <alignment horizontal="right"/>
    </xf>
    <xf numFmtId="0" fontId="11" fillId="0" borderId="2" xfId="0" applyFont="1" applyBorder="1"/>
    <xf numFmtId="0" fontId="2" fillId="0" borderId="6" xfId="0" applyFont="1" applyBorder="1"/>
    <xf numFmtId="3" fontId="10" fillId="0" borderId="0" xfId="0" applyNumberFormat="1" applyFont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center"/>
    </xf>
    <xf numFmtId="3" fontId="9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3" fontId="3" fillId="0" borderId="0" xfId="0" applyNumberFormat="1" applyFont="1"/>
    <xf numFmtId="43" fontId="4" fillId="0" borderId="0" xfId="0" applyNumberFormat="1" applyFont="1"/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center"/>
    </xf>
    <xf numFmtId="164" fontId="9" fillId="0" borderId="2" xfId="0" applyNumberFormat="1" applyFont="1" applyBorder="1"/>
    <xf numFmtId="164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/>
    <xf numFmtId="3" fontId="6" fillId="0" borderId="0" xfId="0" applyNumberFormat="1" applyFont="1" applyAlignment="1">
      <alignment horizontal="right"/>
    </xf>
    <xf numFmtId="164" fontId="4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3" fontId="2" fillId="0" borderId="0" xfId="0" applyNumberFormat="1" applyFont="1"/>
    <xf numFmtId="164" fontId="4" fillId="0" borderId="0" xfId="1" applyNumberFormat="1" applyFont="1" applyBorder="1" applyAlignment="1"/>
    <xf numFmtId="164" fontId="2" fillId="0" borderId="0" xfId="1" applyNumberFormat="1" applyFont="1" applyBorder="1" applyAlignment="1"/>
    <xf numFmtId="3" fontId="4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0" fontId="2" fillId="0" borderId="0" xfId="0" applyFont="1"/>
    <xf numFmtId="164" fontId="15" fillId="0" borderId="2" xfId="0" applyNumberFormat="1" applyFont="1" applyBorder="1" applyAlignment="1">
      <alignment horizontal="center" wrapText="1"/>
    </xf>
    <xf numFmtId="0" fontId="4" fillId="0" borderId="0" xfId="3" applyFont="1" applyAlignment="1"/>
    <xf numFmtId="164" fontId="4" fillId="0" borderId="0" xfId="3" applyNumberFormat="1" applyFont="1" applyAlignment="1"/>
    <xf numFmtId="3" fontId="4" fillId="0" borderId="0" xfId="3" applyNumberFormat="1" applyFont="1" applyAlignment="1"/>
    <xf numFmtId="0" fontId="4" fillId="0" borderId="2" xfId="3" applyFont="1" applyBorder="1" applyAlignment="1"/>
    <xf numFmtId="167" fontId="13" fillId="0" borderId="2" xfId="3" applyNumberFormat="1" applyFont="1" applyBorder="1" applyAlignment="1"/>
    <xf numFmtId="164" fontId="27" fillId="0" borderId="2" xfId="3" applyNumberFormat="1" applyFont="1" applyBorder="1" applyAlignment="1"/>
    <xf numFmtId="3" fontId="9" fillId="0" borderId="2" xfId="3" applyNumberFormat="1" applyFont="1" applyBorder="1" applyAlignment="1"/>
    <xf numFmtId="164" fontId="14" fillId="0" borderId="2" xfId="3" applyNumberFormat="1" applyFont="1" applyBorder="1" applyAlignment="1"/>
    <xf numFmtId="3" fontId="4" fillId="0" borderId="2" xfId="3" applyNumberFormat="1" applyFont="1" applyBorder="1" applyAlignment="1"/>
    <xf numFmtId="4" fontId="4" fillId="0" borderId="0" xfId="3" applyNumberFormat="1" applyFont="1" applyAlignment="1"/>
    <xf numFmtId="0" fontId="2" fillId="0" borderId="2" xfId="3" applyFont="1" applyBorder="1" applyAlignment="1">
      <alignment wrapText="1"/>
    </xf>
    <xf numFmtId="3" fontId="13" fillId="0" borderId="2" xfId="3" applyNumberFormat="1" applyFont="1" applyBorder="1" applyAlignment="1"/>
    <xf numFmtId="3" fontId="12" fillId="0" borderId="2" xfId="3" applyNumberFormat="1" applyFont="1" applyBorder="1" applyAlignment="1"/>
    <xf numFmtId="0" fontId="2" fillId="0" borderId="2" xfId="3" applyFont="1" applyBorder="1" applyAlignment="1"/>
    <xf numFmtId="164" fontId="4" fillId="0" borderId="2" xfId="3" applyNumberFormat="1" applyFont="1" applyBorder="1" applyAlignment="1"/>
    <xf numFmtId="0" fontId="2" fillId="0" borderId="2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3" fontId="25" fillId="0" borderId="2" xfId="3" applyNumberFormat="1" applyFont="1" applyBorder="1" applyAlignment="1"/>
    <xf numFmtId="0" fontId="9" fillId="0" borderId="2" xfId="3" applyFont="1" applyBorder="1" applyAlignment="1"/>
    <xf numFmtId="0" fontId="9" fillId="0" borderId="2" xfId="3" applyFont="1" applyBorder="1" applyAlignment="1">
      <alignment horizontal="center"/>
    </xf>
    <xf numFmtId="0" fontId="9" fillId="0" borderId="0" xfId="3" applyFont="1" applyAlignment="1"/>
    <xf numFmtId="164" fontId="9" fillId="0" borderId="0" xfId="3" applyNumberFormat="1" applyFont="1" applyAlignment="1"/>
    <xf numFmtId="43" fontId="4" fillId="0" borderId="2" xfId="4" applyFont="1" applyFill="1" applyBorder="1" applyAlignment="1"/>
    <xf numFmtId="165" fontId="2" fillId="0" borderId="2" xfId="3" applyNumberFormat="1" applyFont="1" applyBorder="1" applyAlignment="1">
      <alignment horizontal="center"/>
    </xf>
    <xf numFmtId="164" fontId="2" fillId="0" borderId="2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164" fontId="2" fillId="0" borderId="2" xfId="4" applyNumberFormat="1" applyFont="1" applyBorder="1" applyAlignment="1">
      <alignment horizontal="center" wrapText="1"/>
    </xf>
    <xf numFmtId="164" fontId="15" fillId="0" borderId="2" xfId="3" applyNumberFormat="1" applyFont="1" applyBorder="1" applyAlignment="1">
      <alignment horizontal="center" wrapText="1"/>
    </xf>
    <xf numFmtId="0" fontId="2" fillId="0" borderId="0" xfId="3" applyFont="1" applyAlignment="1"/>
    <xf numFmtId="164" fontId="2" fillId="0" borderId="2" xfId="2" applyNumberFormat="1" applyFont="1" applyFill="1" applyBorder="1" applyAlignment="1">
      <alignment horizontal="center" wrapText="1"/>
    </xf>
    <xf numFmtId="164" fontId="16" fillId="0" borderId="0" xfId="2" applyNumberFormat="1" applyFont="1" applyAlignment="1"/>
    <xf numFmtId="164" fontId="16" fillId="0" borderId="0" xfId="2" applyNumberFormat="1" applyFont="1" applyFill="1" applyAlignment="1"/>
    <xf numFmtId="164" fontId="10" fillId="0" borderId="10" xfId="2" applyNumberFormat="1" applyFont="1" applyFill="1" applyBorder="1" applyAlignment="1">
      <alignment horizontal="right"/>
    </xf>
    <xf numFmtId="164" fontId="15" fillId="0" borderId="0" xfId="2" applyNumberFormat="1" applyFont="1" applyFill="1" applyAlignment="1"/>
    <xf numFmtId="164" fontId="15" fillId="0" borderId="0" xfId="2" applyNumberFormat="1" applyFont="1" applyFill="1" applyAlignment="1">
      <alignment horizontal="center"/>
    </xf>
    <xf numFmtId="164" fontId="16" fillId="0" borderId="2" xfId="2" applyNumberFormat="1" applyFont="1" applyFill="1" applyBorder="1" applyAlignment="1"/>
    <xf numFmtId="43" fontId="16" fillId="0" borderId="2" xfId="2" applyFont="1" applyBorder="1" applyAlignment="1"/>
    <xf numFmtId="164" fontId="16" fillId="0" borderId="2" xfId="2" applyNumberFormat="1" applyFont="1" applyBorder="1" applyAlignment="1"/>
    <xf numFmtId="164" fontId="15" fillId="0" borderId="0" xfId="2" applyNumberFormat="1" applyFont="1" applyAlignment="1"/>
    <xf numFmtId="0" fontId="29" fillId="0" borderId="0" xfId="5" applyFont="1" applyAlignment="1">
      <alignment horizontal="center"/>
    </xf>
    <xf numFmtId="0" fontId="19" fillId="0" borderId="0" xfId="0" applyFont="1"/>
    <xf numFmtId="0" fontId="18" fillId="0" borderId="1" xfId="0" applyFont="1" applyBorder="1"/>
    <xf numFmtId="0" fontId="18" fillId="0" borderId="2" xfId="0" applyFont="1" applyBorder="1"/>
    <xf numFmtId="0" fontId="20" fillId="0" borderId="1" xfId="0" applyFont="1" applyBorder="1"/>
    <xf numFmtId="0" fontId="20" fillId="0" borderId="2" xfId="0" applyFont="1" applyBorder="1"/>
    <xf numFmtId="0" fontId="9" fillId="0" borderId="2" xfId="0" applyFont="1" applyBorder="1" applyAlignment="1">
      <alignment horizontal="center"/>
    </xf>
    <xf numFmtId="0" fontId="20" fillId="0" borderId="0" xfId="0" applyFont="1"/>
    <xf numFmtId="165" fontId="9" fillId="0" borderId="1" xfId="0" applyNumberFormat="1" applyFont="1" applyBorder="1"/>
    <xf numFmtId="0" fontId="9" fillId="0" borderId="2" xfId="0" applyFont="1" applyBorder="1"/>
    <xf numFmtId="164" fontId="20" fillId="0" borderId="2" xfId="0" applyNumberFormat="1" applyFont="1" applyBorder="1"/>
    <xf numFmtId="3" fontId="20" fillId="0" borderId="2" xfId="0" applyNumberFormat="1" applyFont="1" applyBorder="1"/>
    <xf numFmtId="164" fontId="20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right"/>
    </xf>
    <xf numFmtId="49" fontId="32" fillId="0" borderId="15" xfId="0" applyNumberFormat="1" applyFont="1" applyBorder="1" applyAlignment="1">
      <alignment horizontal="center"/>
    </xf>
    <xf numFmtId="1" fontId="20" fillId="0" borderId="1" xfId="0" applyNumberFormat="1" applyFont="1" applyBorder="1"/>
    <xf numFmtId="0" fontId="31" fillId="0" borderId="2" xfId="0" applyFont="1" applyBorder="1"/>
    <xf numFmtId="0" fontId="20" fillId="3" borderId="0" xfId="0" applyFont="1" applyFill="1"/>
    <xf numFmtId="0" fontId="35" fillId="0" borderId="2" xfId="0" applyFont="1" applyBorder="1"/>
    <xf numFmtId="0" fontId="16" fillId="0" borderId="0" xfId="0" applyFont="1"/>
    <xf numFmtId="0" fontId="15" fillId="0" borderId="1" xfId="0" applyFont="1" applyBorder="1"/>
    <xf numFmtId="0" fontId="15" fillId="0" borderId="2" xfId="0" applyFont="1" applyBorder="1"/>
    <xf numFmtId="0" fontId="16" fillId="0" borderId="1" xfId="0" applyFont="1" applyBorder="1"/>
    <xf numFmtId="0" fontId="16" fillId="0" borderId="2" xfId="0" applyFont="1" applyBorder="1"/>
    <xf numFmtId="3" fontId="16" fillId="0" borderId="0" xfId="0" applyNumberFormat="1" applyFont="1"/>
    <xf numFmtId="3" fontId="16" fillId="0" borderId="2" xfId="0" applyNumberFormat="1" applyFont="1" applyBorder="1"/>
    <xf numFmtId="164" fontId="16" fillId="0" borderId="0" xfId="0" applyNumberFormat="1" applyFont="1"/>
    <xf numFmtId="3" fontId="15" fillId="0" borderId="2" xfId="0" applyNumberFormat="1" applyFont="1" applyBorder="1"/>
    <xf numFmtId="3" fontId="18" fillId="0" borderId="2" xfId="0" applyNumberFormat="1" applyFont="1" applyBorder="1"/>
    <xf numFmtId="164" fontId="16" fillId="0" borderId="2" xfId="0" applyNumberFormat="1" applyFont="1" applyBorder="1"/>
    <xf numFmtId="3" fontId="34" fillId="0" borderId="2" xfId="0" applyNumberFormat="1" applyFont="1" applyBorder="1"/>
    <xf numFmtId="0" fontId="19" fillId="0" borderId="1" xfId="0" applyFont="1" applyBorder="1"/>
    <xf numFmtId="43" fontId="16" fillId="0" borderId="0" xfId="0" applyNumberFormat="1" applyFont="1"/>
    <xf numFmtId="0" fontId="16" fillId="0" borderId="2" xfId="0" applyFont="1" applyBorder="1" applyAlignment="1">
      <alignment wrapText="1"/>
    </xf>
    <xf numFmtId="0" fontId="16" fillId="0" borderId="5" xfId="0" applyFont="1" applyBorder="1"/>
    <xf numFmtId="0" fontId="15" fillId="0" borderId="6" xfId="0" applyFont="1" applyBorder="1"/>
    <xf numFmtId="164" fontId="17" fillId="0" borderId="6" xfId="0" applyNumberFormat="1" applyFont="1" applyBorder="1"/>
    <xf numFmtId="0" fontId="16" fillId="0" borderId="11" xfId="0" applyFont="1" applyBorder="1"/>
    <xf numFmtId="0" fontId="16" fillId="0" borderId="9" xfId="0" applyFont="1" applyBorder="1"/>
    <xf numFmtId="164" fontId="17" fillId="0" borderId="3" xfId="0" applyNumberFormat="1" applyFont="1" applyBorder="1"/>
    <xf numFmtId="3" fontId="16" fillId="0" borderId="9" xfId="0" applyNumberFormat="1" applyFont="1" applyBorder="1"/>
    <xf numFmtId="0" fontId="16" fillId="0" borderId="0" xfId="0" applyFont="1" applyAlignment="1">
      <alignment wrapText="1"/>
    </xf>
    <xf numFmtId="0" fontId="15" fillId="0" borderId="2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8" fillId="0" borderId="6" xfId="0" applyFont="1" applyBorder="1"/>
    <xf numFmtId="3" fontId="18" fillId="0" borderId="6" xfId="0" applyNumberFormat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164" fontId="15" fillId="0" borderId="0" xfId="0" applyNumberFormat="1" applyFont="1"/>
    <xf numFmtId="3" fontId="15" fillId="0" borderId="0" xfId="0" applyNumberFormat="1" applyFont="1"/>
    <xf numFmtId="165" fontId="15" fillId="0" borderId="0" xfId="0" applyNumberFormat="1" applyFont="1"/>
    <xf numFmtId="1" fontId="16" fillId="0" borderId="0" xfId="0" applyNumberFormat="1" applyFont="1"/>
    <xf numFmtId="164" fontId="4" fillId="4" borderId="0" xfId="0" applyNumberFormat="1" applyFont="1" applyFill="1"/>
    <xf numFmtId="0" fontId="4" fillId="4" borderId="0" xfId="0" applyFont="1" applyFill="1"/>
    <xf numFmtId="164" fontId="3" fillId="4" borderId="0" xfId="0" applyNumberFormat="1" applyFont="1" applyFill="1"/>
    <xf numFmtId="0" fontId="3" fillId="4" borderId="0" xfId="0" applyFont="1" applyFill="1"/>
    <xf numFmtId="164" fontId="16" fillId="4" borderId="0" xfId="0" applyNumberFormat="1" applyFont="1" applyFill="1"/>
    <xf numFmtId="164" fontId="15" fillId="4" borderId="0" xfId="0" applyNumberFormat="1" applyFont="1" applyFill="1"/>
    <xf numFmtId="3" fontId="16" fillId="4" borderId="0" xfId="0" applyNumberFormat="1" applyFont="1" applyFill="1"/>
    <xf numFmtId="164" fontId="15" fillId="4" borderId="0" xfId="2" applyNumberFormat="1" applyFont="1" applyFill="1" applyAlignment="1"/>
    <xf numFmtId="3" fontId="4" fillId="4" borderId="0" xfId="0" applyNumberFormat="1" applyFont="1" applyFill="1"/>
    <xf numFmtId="0" fontId="16" fillId="4" borderId="0" xfId="0" applyFont="1" applyFill="1"/>
    <xf numFmtId="0" fontId="0" fillId="4" borderId="0" xfId="0" applyFill="1"/>
    <xf numFmtId="3" fontId="4" fillId="4" borderId="0" xfId="3" applyNumberFormat="1" applyFont="1" applyFill="1" applyAlignment="1"/>
    <xf numFmtId="164" fontId="4" fillId="4" borderId="0" xfId="3" applyNumberFormat="1" applyFont="1" applyFill="1" applyAlignment="1"/>
    <xf numFmtId="0" fontId="4" fillId="4" borderId="0" xfId="3" applyFont="1" applyFill="1" applyAlignment="1"/>
    <xf numFmtId="0" fontId="9" fillId="0" borderId="2" xfId="0" applyFont="1" applyBorder="1" applyAlignment="1">
      <alignment horizontal="center" wrapText="1"/>
    </xf>
    <xf numFmtId="43" fontId="16" fillId="0" borderId="2" xfId="2" applyFont="1" applyFill="1" applyBorder="1" applyAlignment="1"/>
    <xf numFmtId="164" fontId="33" fillId="0" borderId="6" xfId="0" applyNumberFormat="1" applyFont="1" applyBorder="1"/>
    <xf numFmtId="0" fontId="15" fillId="0" borderId="2" xfId="0" applyFont="1" applyBorder="1" applyAlignment="1">
      <alignment wrapText="1"/>
    </xf>
    <xf numFmtId="164" fontId="17" fillId="0" borderId="2" xfId="0" applyNumberFormat="1" applyFont="1" applyBorder="1"/>
    <xf numFmtId="0" fontId="36" fillId="0" borderId="0" xfId="0" applyFont="1"/>
    <xf numFmtId="3" fontId="36" fillId="0" borderId="0" xfId="0" applyNumberFormat="1" applyFont="1"/>
    <xf numFmtId="164" fontId="36" fillId="0" borderId="0" xfId="0" applyNumberFormat="1" applyFont="1"/>
    <xf numFmtId="4" fontId="36" fillId="2" borderId="0" xfId="0" applyNumberFormat="1" applyFont="1" applyFill="1"/>
    <xf numFmtId="3" fontId="36" fillId="0" borderId="0" xfId="1" applyNumberFormat="1" applyFont="1" applyAlignment="1"/>
    <xf numFmtId="166" fontId="36" fillId="0" borderId="0" xfId="0" applyNumberFormat="1" applyFont="1"/>
    <xf numFmtId="43" fontId="36" fillId="0" borderId="0" xfId="0" applyNumberFormat="1" applyFont="1"/>
    <xf numFmtId="168" fontId="36" fillId="0" borderId="0" xfId="0" applyNumberFormat="1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4" xfId="3" applyFont="1" applyBorder="1" applyAlignment="1">
      <alignment horizontal="center"/>
    </xf>
    <xf numFmtId="0" fontId="29" fillId="0" borderId="0" xfId="5" applyFont="1" applyAlignment="1">
      <alignment horizontal="center"/>
    </xf>
    <xf numFmtId="0" fontId="26" fillId="0" borderId="0" xfId="3" applyAlignment="1">
      <alignment horizontal="center"/>
    </xf>
    <xf numFmtId="0" fontId="15" fillId="0" borderId="7" xfId="0" applyFont="1" applyBorder="1" applyAlignment="1"/>
    <xf numFmtId="0" fontId="0" fillId="0" borderId="8" xfId="0" applyBorder="1" applyAlignment="1"/>
    <xf numFmtId="0" fontId="9" fillId="0" borderId="7" xfId="0" applyFont="1" applyBorder="1" applyAlignment="1"/>
    <xf numFmtId="0" fontId="24" fillId="0" borderId="7" xfId="0" applyFont="1" applyBorder="1" applyAlignment="1"/>
    <xf numFmtId="0" fontId="30" fillId="0" borderId="8" xfId="0" applyFont="1" applyBorder="1" applyAlignment="1"/>
  </cellXfs>
  <cellStyles count="6">
    <cellStyle name="Comma" xfId="1" builtinId="3"/>
    <cellStyle name="Comma 2" xfId="2" xr:uid="{00000000-0005-0000-0000-000001000000}"/>
    <cellStyle name="Comma 2 2" xfId="4" xr:uid="{00000000-0005-0000-0000-000002000000}"/>
    <cellStyle name="Normal" xfId="0" builtinId="0"/>
    <cellStyle name="Normal 2 2" xfId="3" xr:uid="{00000000-0005-0000-0000-000004000000}"/>
    <cellStyle name="Normal 2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2020%20RECURRENT%20BUDGET%20accrual.xlsx?F42AFD90" TargetMode="External"/><Relationship Id="rId1" Type="http://schemas.openxmlformats.org/officeDocument/2006/relationships/externalLinkPath" Target="file:///\\F42AFD90\2020%20RECURRENT%20BUDGET%20accru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2020%20REVENUE%20BUDGET%20-%20IPSAS%20FORMAT.xlsx?F42AFD90" TargetMode="External"/><Relationship Id="rId1" Type="http://schemas.openxmlformats.org/officeDocument/2006/relationships/externalLinkPath" Target="file:///\\F42AFD90\2020%20REVENUE%20BUDGET%20-%20IPSAS%20FORMAT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2020%20CAPITAL%20BUDGET.xlsx?F42AFD90" TargetMode="External"/><Relationship Id="rId1" Type="http://schemas.openxmlformats.org/officeDocument/2006/relationships/externalLinkPath" Target="file:///\\F42AFD90\2020%20CAPITAL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EXPENDITURE"/>
      <sheetName val="SUMMARY OF RECURRENT"/>
      <sheetName val="ALLOCATION "/>
      <sheetName val="RECURRENT DETAILS"/>
      <sheetName val="MIN. ALLOCATION"/>
      <sheetName val="Sheet1"/>
      <sheetName val="Budget Size summary"/>
      <sheetName val="10 PACK"/>
    </sheetNames>
    <sheetDataSet>
      <sheetData sheetId="0" refreshError="1"/>
      <sheetData sheetId="1">
        <row r="8">
          <cell r="C8">
            <v>3077511000</v>
          </cell>
        </row>
        <row r="9">
          <cell r="C9">
            <v>13136090000</v>
          </cell>
        </row>
        <row r="14">
          <cell r="C14">
            <v>5450955000</v>
          </cell>
        </row>
        <row r="15">
          <cell r="C15">
            <v>21627007000</v>
          </cell>
        </row>
        <row r="16">
          <cell r="C16">
            <v>150700000</v>
          </cell>
        </row>
        <row r="20">
          <cell r="C20">
            <v>2016146000</v>
          </cell>
        </row>
        <row r="21">
          <cell r="C21">
            <v>1047358000</v>
          </cell>
        </row>
        <row r="26">
          <cell r="C26">
            <v>20746721000</v>
          </cell>
        </row>
        <row r="27">
          <cell r="C27">
            <v>3911836000</v>
          </cell>
        </row>
        <row r="34">
          <cell r="C34">
            <v>31291333000</v>
          </cell>
        </row>
        <row r="35">
          <cell r="C35">
            <v>39722291000</v>
          </cell>
        </row>
        <row r="36">
          <cell r="C36">
            <v>150700000</v>
          </cell>
        </row>
      </sheetData>
      <sheetData sheetId="2" refreshError="1"/>
      <sheetData sheetId="3">
        <row r="5397">
          <cell r="I5397">
            <v>3410000000</v>
          </cell>
        </row>
        <row r="5398">
          <cell r="I5398">
            <v>5800000000</v>
          </cell>
        </row>
      </sheetData>
      <sheetData sheetId="4">
        <row r="4">
          <cell r="F4">
            <v>1920000000</v>
          </cell>
        </row>
        <row r="5">
          <cell r="F5">
            <v>3500000000</v>
          </cell>
        </row>
        <row r="6">
          <cell r="F6">
            <v>121000000</v>
          </cell>
        </row>
        <row r="7">
          <cell r="F7">
            <v>6130000000</v>
          </cell>
        </row>
        <row r="8">
          <cell r="F8">
            <v>2849000000</v>
          </cell>
        </row>
        <row r="9">
          <cell r="F9">
            <v>4787000000</v>
          </cell>
        </row>
        <row r="10">
          <cell r="F10">
            <v>4186000000</v>
          </cell>
        </row>
        <row r="11">
          <cell r="F11">
            <v>500000000</v>
          </cell>
        </row>
        <row r="12">
          <cell r="F12">
            <v>2168000000</v>
          </cell>
        </row>
        <row r="13">
          <cell r="F13">
            <v>731500000</v>
          </cell>
        </row>
        <row r="14">
          <cell r="F14">
            <v>574173000</v>
          </cell>
        </row>
        <row r="15">
          <cell r="G15">
            <v>7086000000</v>
          </cell>
        </row>
        <row r="16">
          <cell r="G16">
            <v>321000000</v>
          </cell>
        </row>
        <row r="17">
          <cell r="F17">
            <v>3005000000</v>
          </cell>
        </row>
        <row r="18">
          <cell r="F18">
            <v>490000000</v>
          </cell>
        </row>
        <row r="19">
          <cell r="F19">
            <v>3874000000</v>
          </cell>
        </row>
        <row r="20">
          <cell r="F20">
            <v>2513000000</v>
          </cell>
          <cell r="G20">
            <v>3437900000</v>
          </cell>
        </row>
        <row r="22">
          <cell r="G22">
            <v>3230327000</v>
          </cell>
        </row>
        <row r="23">
          <cell r="F23">
            <v>565000000</v>
          </cell>
        </row>
        <row r="24">
          <cell r="F24">
            <v>1450000000</v>
          </cell>
        </row>
        <row r="25">
          <cell r="F25">
            <v>270000000</v>
          </cell>
        </row>
        <row r="26">
          <cell r="F26">
            <v>1230000000</v>
          </cell>
        </row>
        <row r="27">
          <cell r="F27">
            <v>17000000</v>
          </cell>
        </row>
        <row r="28">
          <cell r="F28">
            <v>60000000</v>
          </cell>
        </row>
        <row r="29">
          <cell r="F29">
            <v>35000000</v>
          </cell>
        </row>
        <row r="30">
          <cell r="F30">
            <v>30000000</v>
          </cell>
        </row>
        <row r="31">
          <cell r="F31">
            <v>100000000</v>
          </cell>
        </row>
        <row r="32">
          <cell r="F32">
            <v>574050000</v>
          </cell>
        </row>
        <row r="33">
          <cell r="F33">
            <v>50000000</v>
          </cell>
        </row>
        <row r="34">
          <cell r="F34">
            <v>550000000</v>
          </cell>
        </row>
        <row r="35">
          <cell r="F35">
            <v>660000000</v>
          </cell>
        </row>
        <row r="36">
          <cell r="F36">
            <v>876500000</v>
          </cell>
        </row>
        <row r="37">
          <cell r="F37">
            <v>3637676000</v>
          </cell>
        </row>
        <row r="38">
          <cell r="F38">
            <v>353000000</v>
          </cell>
        </row>
        <row r="39">
          <cell r="F39">
            <v>1736000000</v>
          </cell>
        </row>
        <row r="40">
          <cell r="F40">
            <v>440000000</v>
          </cell>
        </row>
        <row r="41">
          <cell r="F41">
            <v>11770000000</v>
          </cell>
        </row>
        <row r="42">
          <cell r="G42">
            <v>3478796000</v>
          </cell>
        </row>
        <row r="43">
          <cell r="F43">
            <v>51000000</v>
          </cell>
        </row>
        <row r="44">
          <cell r="F44">
            <v>750000000</v>
          </cell>
        </row>
      </sheetData>
      <sheetData sheetId="5" refreshError="1"/>
      <sheetData sheetId="6">
        <row r="16">
          <cell r="E16">
            <v>31291333000</v>
          </cell>
        </row>
        <row r="17">
          <cell r="E17">
            <v>30512291000</v>
          </cell>
        </row>
        <row r="19">
          <cell r="E19">
            <v>150700000</v>
          </cell>
        </row>
        <row r="22">
          <cell r="E22">
            <v>9210000000</v>
          </cell>
        </row>
        <row r="25">
          <cell r="E25">
            <v>37965006000</v>
          </cell>
        </row>
        <row r="28">
          <cell r="E28">
            <v>2500000000</v>
          </cell>
        </row>
        <row r="29">
          <cell r="E29">
            <v>37965006000</v>
          </cell>
        </row>
        <row r="31">
          <cell r="E31">
            <v>7500000000</v>
          </cell>
        </row>
        <row r="32">
          <cell r="E32">
            <v>27264893000</v>
          </cell>
        </row>
        <row r="33">
          <cell r="E33">
            <v>500000000</v>
          </cell>
        </row>
        <row r="34">
          <cell r="E34">
            <v>75729899000</v>
          </cell>
        </row>
        <row r="43">
          <cell r="E43">
            <v>146894223000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-CRF"/>
      <sheetName val="Summ by Type-Nature"/>
      <sheetName val="SEC SUMM"/>
      <sheetName val="DETAILED REV BUDGET"/>
    </sheetNames>
    <sheetDataSet>
      <sheetData sheetId="0">
        <row r="6">
          <cell r="C6">
            <v>65530590000</v>
          </cell>
        </row>
        <row r="7">
          <cell r="C7">
            <v>17920243000</v>
          </cell>
        </row>
        <row r="8">
          <cell r="C8">
            <v>11404801000</v>
          </cell>
        </row>
        <row r="28">
          <cell r="C28">
            <v>14273696000</v>
          </cell>
        </row>
        <row r="68">
          <cell r="C68">
            <v>7500000000</v>
          </cell>
        </row>
      </sheetData>
      <sheetData sheetId="1">
        <row r="6">
          <cell r="C6">
            <v>65530590000</v>
          </cell>
        </row>
        <row r="7">
          <cell r="C7">
            <v>17920243000</v>
          </cell>
        </row>
        <row r="8">
          <cell r="C8">
            <v>11404801000</v>
          </cell>
        </row>
        <row r="9">
          <cell r="C9">
            <v>94855634000</v>
          </cell>
        </row>
        <row r="12">
          <cell r="C12">
            <v>4199003000</v>
          </cell>
        </row>
        <row r="13">
          <cell r="C13">
            <v>2032388000</v>
          </cell>
        </row>
        <row r="16">
          <cell r="C16">
            <v>1624561000</v>
          </cell>
        </row>
        <row r="17">
          <cell r="C17">
            <v>182614000</v>
          </cell>
        </row>
        <row r="18">
          <cell r="C18">
            <v>1309162000</v>
          </cell>
        </row>
        <row r="19">
          <cell r="C19">
            <v>822000000</v>
          </cell>
        </row>
        <row r="20">
          <cell r="C20">
            <v>89444000</v>
          </cell>
        </row>
        <row r="21">
          <cell r="C21">
            <v>310691000</v>
          </cell>
        </row>
        <row r="23">
          <cell r="C23">
            <v>0</v>
          </cell>
        </row>
        <row r="24">
          <cell r="C24">
            <v>10000000</v>
          </cell>
        </row>
        <row r="26">
          <cell r="C26">
            <v>2903391000</v>
          </cell>
        </row>
        <row r="27">
          <cell r="C27">
            <v>790442000</v>
          </cell>
        </row>
        <row r="28">
          <cell r="C28">
            <v>14273696000</v>
          </cell>
        </row>
        <row r="35">
          <cell r="C35">
            <v>2500000000</v>
          </cell>
        </row>
        <row r="36">
          <cell r="C36">
            <v>27264893000</v>
          </cell>
        </row>
        <row r="38">
          <cell r="C38">
            <v>500000000</v>
          </cell>
        </row>
        <row r="41">
          <cell r="C41">
            <v>145394223000</v>
          </cell>
        </row>
      </sheetData>
      <sheetData sheetId="2" refreshError="1"/>
      <sheetData sheetId="3">
        <row r="31">
          <cell r="C31">
            <v>4627521000</v>
          </cell>
        </row>
        <row r="78">
          <cell r="C78">
            <v>970108000</v>
          </cell>
        </row>
        <row r="91">
          <cell r="C91">
            <v>200000</v>
          </cell>
        </row>
        <row r="134">
          <cell r="C134">
            <v>3000000000</v>
          </cell>
        </row>
        <row r="160">
          <cell r="C160">
            <v>124294000</v>
          </cell>
        </row>
        <row r="192">
          <cell r="C192">
            <v>566790000</v>
          </cell>
        </row>
        <row r="218">
          <cell r="C218">
            <v>882000000</v>
          </cell>
        </row>
        <row r="256">
          <cell r="C256">
            <v>1500000</v>
          </cell>
        </row>
        <row r="285">
          <cell r="C285">
            <v>46738000</v>
          </cell>
        </row>
        <row r="313">
          <cell r="C313">
            <v>206000000</v>
          </cell>
        </row>
        <row r="335">
          <cell r="C335">
            <v>6420000</v>
          </cell>
        </row>
        <row r="366">
          <cell r="C366">
            <v>2250000</v>
          </cell>
        </row>
        <row r="402">
          <cell r="C402">
            <v>15251000</v>
          </cell>
        </row>
        <row r="433">
          <cell r="C433">
            <v>454597000</v>
          </cell>
        </row>
        <row r="447">
          <cell r="C447">
            <v>32000</v>
          </cell>
        </row>
        <row r="467">
          <cell r="C467">
            <v>5391000</v>
          </cell>
        </row>
        <row r="479">
          <cell r="C479">
            <v>210000</v>
          </cell>
        </row>
        <row r="507">
          <cell r="C507">
            <v>33570000</v>
          </cell>
        </row>
        <row r="540">
          <cell r="C540">
            <v>200000</v>
          </cell>
        </row>
        <row r="560">
          <cell r="C560">
            <v>450010000</v>
          </cell>
        </row>
        <row r="575">
          <cell r="C575">
            <v>1215709000</v>
          </cell>
        </row>
        <row r="594">
          <cell r="C594">
            <v>526940000</v>
          </cell>
        </row>
        <row r="612">
          <cell r="C612">
            <v>300474000</v>
          </cell>
        </row>
        <row r="630">
          <cell r="C630">
            <v>20000000</v>
          </cell>
        </row>
        <row r="655">
          <cell r="C655">
            <v>13219000</v>
          </cell>
        </row>
        <row r="679">
          <cell r="C679">
            <v>13830000</v>
          </cell>
        </row>
        <row r="718">
          <cell r="C718">
            <v>790442000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"/>
      <sheetName val="min. allocation"/>
      <sheetName val="Sheet1"/>
    </sheetNames>
    <sheetDataSet>
      <sheetData sheetId="0">
        <row r="8">
          <cell r="C8">
            <v>9214500000</v>
          </cell>
        </row>
        <row r="10">
          <cell r="C10">
            <v>47474000000</v>
          </cell>
        </row>
        <row r="13">
          <cell r="C13">
            <v>1148223000</v>
          </cell>
        </row>
        <row r="16">
          <cell r="C16">
            <v>17893176000</v>
          </cell>
        </row>
      </sheetData>
      <sheetData sheetId="1">
        <row r="2">
          <cell r="C2">
            <v>1920000000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view="pageBreakPreview" topLeftCell="A35" zoomScale="73" zoomScaleSheetLayoutView="73" workbookViewId="0">
      <selection activeCell="I57" sqref="I57"/>
    </sheetView>
  </sheetViews>
  <sheetFormatPr defaultColWidth="9.140625" defaultRowHeight="15.75"/>
  <cols>
    <col min="1" max="1" width="6" style="15" customWidth="1"/>
    <col min="2" max="2" width="57.7109375" style="1" customWidth="1"/>
    <col min="3" max="6" width="20" style="1" customWidth="1"/>
    <col min="7" max="7" width="19.28515625" style="1" customWidth="1"/>
    <col min="8" max="8" width="20" style="1" customWidth="1"/>
    <col min="9" max="9" width="25.28515625" style="196" customWidth="1"/>
    <col min="10" max="10" width="23.7109375" style="1" customWidth="1"/>
    <col min="11" max="11" width="18.140625" style="1" customWidth="1"/>
    <col min="12" max="12" width="18" style="1" customWidth="1"/>
    <col min="13" max="13" width="15" style="1" customWidth="1"/>
    <col min="14" max="16384" width="9.140625" style="1"/>
  </cols>
  <sheetData>
    <row r="1" spans="1:13">
      <c r="A1" s="204" t="s">
        <v>0</v>
      </c>
      <c r="B1" s="204"/>
      <c r="C1" s="204"/>
      <c r="D1" s="204"/>
      <c r="E1" s="204"/>
      <c r="F1" s="204"/>
      <c r="G1" s="204"/>
      <c r="H1" s="62"/>
    </row>
    <row r="2" spans="1:13">
      <c r="A2" s="204" t="s">
        <v>1</v>
      </c>
      <c r="B2" s="204"/>
      <c r="C2" s="204"/>
      <c r="D2" s="204"/>
      <c r="E2" s="204"/>
      <c r="F2" s="204"/>
      <c r="G2" s="204"/>
      <c r="H2" s="62"/>
    </row>
    <row r="3" spans="1:13">
      <c r="A3" s="204" t="s">
        <v>2</v>
      </c>
      <c r="B3" s="204"/>
      <c r="C3" s="204"/>
      <c r="D3" s="204"/>
      <c r="E3" s="204"/>
      <c r="F3" s="204"/>
      <c r="G3" s="204"/>
      <c r="H3" s="62"/>
    </row>
    <row r="4" spans="1:13">
      <c r="A4" s="62"/>
      <c r="B4" s="62"/>
      <c r="C4" s="62"/>
      <c r="D4" s="62"/>
      <c r="E4" s="62"/>
      <c r="F4" s="62"/>
      <c r="G4" s="62"/>
      <c r="H4" s="62"/>
    </row>
    <row r="5" spans="1:13" ht="16.5">
      <c r="A5" s="63"/>
      <c r="B5" s="64"/>
      <c r="C5" s="64"/>
      <c r="D5" s="64"/>
      <c r="E5" s="64"/>
      <c r="F5" s="64"/>
      <c r="G5" s="64"/>
      <c r="H5" s="29"/>
    </row>
    <row r="6" spans="1:13" ht="72">
      <c r="A6" s="2" t="s">
        <v>3</v>
      </c>
      <c r="B6" s="6" t="s">
        <v>4</v>
      </c>
      <c r="C6" s="7" t="s">
        <v>5</v>
      </c>
      <c r="D6" s="82" t="s">
        <v>6</v>
      </c>
      <c r="E6" s="82" t="s">
        <v>7</v>
      </c>
      <c r="F6" s="7" t="s">
        <v>8</v>
      </c>
      <c r="G6" s="50" t="s">
        <v>9</v>
      </c>
      <c r="H6" s="70"/>
    </row>
    <row r="7" spans="1:13" ht="16.5">
      <c r="A7" s="5"/>
      <c r="B7" s="4"/>
      <c r="C7" s="48" t="s">
        <v>10</v>
      </c>
      <c r="D7" s="48"/>
      <c r="E7" s="48"/>
      <c r="F7" s="48"/>
      <c r="G7" s="48" t="s">
        <v>10</v>
      </c>
      <c r="H7" s="71"/>
    </row>
    <row r="8" spans="1:13" ht="16.5">
      <c r="A8" s="5">
        <v>1</v>
      </c>
      <c r="B8" s="6" t="s">
        <v>11</v>
      </c>
      <c r="C8" s="69">
        <f>SUM('MB FUNC'!C6)</f>
        <v>2500000000</v>
      </c>
      <c r="D8" s="69">
        <f>PRODUCT(C8,1.05)</f>
        <v>2625000000</v>
      </c>
      <c r="E8" s="69">
        <f>PRODUCT(D8,1.05)</f>
        <v>2756250000</v>
      </c>
      <c r="F8" s="69">
        <f>SUM(E8)</f>
        <v>2756250000</v>
      </c>
      <c r="G8" s="9">
        <v>1500000000</v>
      </c>
      <c r="H8" s="72"/>
    </row>
    <row r="9" spans="1:13" ht="16.5">
      <c r="A9" s="5">
        <v>2</v>
      </c>
      <c r="B9" s="6" t="s">
        <v>12</v>
      </c>
      <c r="C9" s="13"/>
      <c r="D9" s="13"/>
      <c r="E9" s="13"/>
      <c r="F9" s="13"/>
      <c r="G9" s="4"/>
      <c r="H9" s="29"/>
      <c r="J9" s="12"/>
      <c r="K9" s="42"/>
      <c r="L9" s="42"/>
    </row>
    <row r="10" spans="1:13" ht="16.5">
      <c r="A10" s="5">
        <v>3</v>
      </c>
      <c r="B10" s="4" t="s">
        <v>13</v>
      </c>
      <c r="C10" s="13">
        <f>SUM('MB FUNC'!C8)</f>
        <v>65530590000</v>
      </c>
      <c r="D10" s="69">
        <f>PRODUCT(C10,1.05)</f>
        <v>68807119500</v>
      </c>
      <c r="E10" s="69">
        <f>PRODUCT(D10,1.05)</f>
        <v>72247475475</v>
      </c>
      <c r="F10" s="13">
        <f t="shared" ref="F10:F15" si="0">SUM(E10)</f>
        <v>72247475475</v>
      </c>
      <c r="G10" s="49">
        <v>74118751000</v>
      </c>
      <c r="H10" s="73"/>
      <c r="J10" s="12"/>
    </row>
    <row r="11" spans="1:13" ht="16.5">
      <c r="A11" s="5">
        <v>4</v>
      </c>
      <c r="B11" s="4" t="s">
        <v>14</v>
      </c>
      <c r="C11" s="13">
        <f>SUM('MB FUNC'!C9)</f>
        <v>17920243000</v>
      </c>
      <c r="D11" s="69">
        <f>PRODUCT(C11,1.05)</f>
        <v>18816255150</v>
      </c>
      <c r="E11" s="69">
        <f>PRODUCT(D11,1.05)</f>
        <v>19757067907.5</v>
      </c>
      <c r="F11" s="13">
        <f t="shared" si="0"/>
        <v>19757067907.5</v>
      </c>
      <c r="G11" s="49">
        <v>17640367000</v>
      </c>
      <c r="H11" s="73"/>
      <c r="J11" s="12"/>
    </row>
    <row r="12" spans="1:13" ht="16.5">
      <c r="A12" s="5">
        <v>5</v>
      </c>
      <c r="B12" s="4" t="s">
        <v>15</v>
      </c>
      <c r="C12" s="13">
        <f>SUM('MB FUNC'!C10)</f>
        <v>14273696000</v>
      </c>
      <c r="D12" s="69">
        <f t="shared" ref="D12:E12" si="1">PRODUCT(C12,1.05)</f>
        <v>14987380800</v>
      </c>
      <c r="E12" s="69">
        <f t="shared" si="1"/>
        <v>15736749840</v>
      </c>
      <c r="F12" s="13">
        <f t="shared" si="0"/>
        <v>15736749840</v>
      </c>
      <c r="G12" s="11">
        <v>17498355000</v>
      </c>
      <c r="H12" s="38"/>
      <c r="J12" s="12"/>
      <c r="K12" s="42"/>
      <c r="L12" s="42"/>
    </row>
    <row r="13" spans="1:13" ht="16.5">
      <c r="A13" s="5">
        <v>6</v>
      </c>
      <c r="B13" s="4" t="s">
        <v>16</v>
      </c>
      <c r="C13" s="13">
        <f>SUM('MB FUNC'!C11)</f>
        <v>27264893000</v>
      </c>
      <c r="D13" s="69">
        <f t="shared" ref="D13:E13" si="2">PRODUCT(C13,1.05)</f>
        <v>28628137650</v>
      </c>
      <c r="E13" s="69">
        <f t="shared" si="2"/>
        <v>30059544532.5</v>
      </c>
      <c r="F13" s="13">
        <f t="shared" si="0"/>
        <v>30059544532.5</v>
      </c>
      <c r="G13" s="13">
        <v>20070837000</v>
      </c>
      <c r="H13" s="37"/>
      <c r="L13" s="15"/>
      <c r="M13" s="15"/>
    </row>
    <row r="14" spans="1:13" ht="16.5">
      <c r="A14" s="5">
        <v>7</v>
      </c>
      <c r="B14" s="4" t="s">
        <v>17</v>
      </c>
      <c r="C14" s="13">
        <f>SUM('MB FUNC'!C12)</f>
        <v>8000000000</v>
      </c>
      <c r="D14" s="69">
        <f t="shared" ref="D14:E14" si="3">PRODUCT(C14,1.05)</f>
        <v>8400000000</v>
      </c>
      <c r="E14" s="69">
        <f t="shared" si="3"/>
        <v>8820000000</v>
      </c>
      <c r="F14" s="13">
        <f t="shared" si="0"/>
        <v>8820000000</v>
      </c>
      <c r="G14" s="26">
        <v>16346692998</v>
      </c>
      <c r="H14" s="74"/>
      <c r="I14" s="197"/>
      <c r="J14" s="18"/>
      <c r="K14" s="67"/>
      <c r="L14" s="68"/>
    </row>
    <row r="15" spans="1:13" ht="16.5">
      <c r="A15" s="5">
        <v>8</v>
      </c>
      <c r="B15" s="4" t="s">
        <v>18</v>
      </c>
      <c r="C15" s="13">
        <f>SUM('MB FUNC'!C13)</f>
        <v>11404801000</v>
      </c>
      <c r="D15" s="69">
        <f t="shared" ref="D15:E15" si="4">PRODUCT(C15,1.05)</f>
        <v>11975041050</v>
      </c>
      <c r="E15" s="69">
        <f t="shared" si="4"/>
        <v>12573793102.5</v>
      </c>
      <c r="F15" s="13">
        <f t="shared" si="0"/>
        <v>12573793102.5</v>
      </c>
      <c r="G15" s="45">
        <v>13911167375</v>
      </c>
      <c r="H15" s="75"/>
      <c r="J15" s="18"/>
      <c r="K15" s="16"/>
      <c r="L15" s="17"/>
    </row>
    <row r="16" spans="1:13" ht="16.5">
      <c r="A16" s="5"/>
      <c r="B16" s="6" t="s">
        <v>19</v>
      </c>
      <c r="C16" s="69">
        <f>SUM(C8:C15)</f>
        <v>146894223000</v>
      </c>
      <c r="D16" s="69">
        <f t="shared" ref="D16:E16" si="5">PRODUCT(C16,1.05)</f>
        <v>154238934150</v>
      </c>
      <c r="E16" s="69">
        <f t="shared" si="5"/>
        <v>161950880857.5</v>
      </c>
      <c r="F16" s="69">
        <f>SUM(F10:F15)</f>
        <v>159194630857.5</v>
      </c>
      <c r="G16" s="60">
        <v>161086170373</v>
      </c>
      <c r="H16" s="76"/>
      <c r="K16" s="20"/>
    </row>
    <row r="17" spans="1:12" ht="16.5">
      <c r="A17" s="5"/>
      <c r="B17" s="4"/>
      <c r="C17" s="4"/>
      <c r="D17" s="69"/>
      <c r="E17" s="69"/>
      <c r="F17" s="4"/>
      <c r="G17" s="4"/>
      <c r="H17" s="29"/>
    </row>
    <row r="18" spans="1:12" ht="16.5">
      <c r="A18" s="5">
        <v>9</v>
      </c>
      <c r="B18" s="6" t="s">
        <v>20</v>
      </c>
      <c r="C18" s="69">
        <f>SUM(C16)</f>
        <v>146894223000</v>
      </c>
      <c r="D18" s="69">
        <f t="shared" ref="D18:E18" si="6">PRODUCT(C18,1.05)</f>
        <v>154238934150</v>
      </c>
      <c r="E18" s="69">
        <f t="shared" si="6"/>
        <v>161950880857.5</v>
      </c>
      <c r="F18" s="69">
        <f>SUM(D18:E18)</f>
        <v>316189815007.5</v>
      </c>
      <c r="G18" s="9">
        <v>161086170373</v>
      </c>
      <c r="H18" s="72"/>
      <c r="J18" s="21"/>
      <c r="K18" s="22"/>
    </row>
    <row r="19" spans="1:12" ht="16.5">
      <c r="A19" s="5"/>
      <c r="B19" s="4"/>
      <c r="C19" s="4"/>
      <c r="D19" s="4"/>
      <c r="E19" s="4"/>
      <c r="F19" s="4"/>
      <c r="G19" s="4"/>
      <c r="H19" s="29"/>
      <c r="K19" s="21"/>
      <c r="L19" s="21"/>
    </row>
    <row r="20" spans="1:12" ht="16.5">
      <c r="A20" s="5">
        <v>10</v>
      </c>
      <c r="B20" s="6" t="s">
        <v>21</v>
      </c>
      <c r="C20" s="4"/>
      <c r="D20" s="4"/>
      <c r="E20" s="4"/>
      <c r="F20" s="4"/>
      <c r="G20" s="4"/>
      <c r="H20" s="29"/>
    </row>
    <row r="21" spans="1:12" ht="16.5">
      <c r="A21" s="5">
        <v>11</v>
      </c>
      <c r="B21" s="6" t="s">
        <v>22</v>
      </c>
      <c r="C21" s="4"/>
      <c r="D21" s="4"/>
      <c r="E21" s="4"/>
      <c r="F21" s="4"/>
      <c r="G21" s="4"/>
      <c r="H21" s="29"/>
      <c r="J21" s="22"/>
    </row>
    <row r="22" spans="1:12" ht="16.5">
      <c r="A22" s="5">
        <v>12</v>
      </c>
      <c r="B22" s="4" t="s">
        <v>23</v>
      </c>
      <c r="C22" s="14"/>
      <c r="D22" s="14"/>
      <c r="E22" s="14"/>
      <c r="F22" s="14"/>
      <c r="G22" s="14"/>
      <c r="H22" s="77"/>
      <c r="J22" s="21"/>
    </row>
    <row r="23" spans="1:12" ht="16.5">
      <c r="A23" s="5">
        <v>13</v>
      </c>
      <c r="B23" s="4" t="s">
        <v>24</v>
      </c>
      <c r="C23" s="14"/>
      <c r="D23" s="14"/>
      <c r="E23" s="14"/>
      <c r="F23" s="14"/>
      <c r="G23" s="14"/>
      <c r="H23" s="77"/>
      <c r="J23" s="21"/>
    </row>
    <row r="24" spans="1:12" ht="16.5">
      <c r="A24" s="5">
        <v>14</v>
      </c>
      <c r="B24" s="4" t="s">
        <v>25</v>
      </c>
      <c r="C24" s="14"/>
      <c r="D24" s="14"/>
      <c r="E24" s="14"/>
      <c r="F24" s="14"/>
      <c r="G24" s="14"/>
      <c r="H24" s="77"/>
      <c r="J24" s="21"/>
    </row>
    <row r="25" spans="1:12" ht="16.5">
      <c r="A25" s="5">
        <v>15</v>
      </c>
      <c r="B25" s="6" t="s">
        <v>26</v>
      </c>
      <c r="C25" s="23"/>
      <c r="D25" s="23"/>
      <c r="E25" s="23"/>
      <c r="F25" s="23"/>
      <c r="G25" s="23"/>
      <c r="H25" s="78"/>
    </row>
    <row r="26" spans="1:12" ht="16.5">
      <c r="A26" s="5"/>
      <c r="B26" s="4"/>
      <c r="C26" s="14"/>
      <c r="D26" s="14"/>
      <c r="E26" s="14"/>
      <c r="F26" s="14"/>
      <c r="G26" s="14"/>
      <c r="H26" s="77"/>
    </row>
    <row r="27" spans="1:12" ht="16.5">
      <c r="A27" s="5">
        <v>16</v>
      </c>
      <c r="B27" s="6" t="s">
        <v>27</v>
      </c>
      <c r="C27" s="14"/>
      <c r="D27" s="14"/>
      <c r="E27" s="14"/>
      <c r="F27" s="14"/>
      <c r="G27" s="14"/>
      <c r="H27" s="77"/>
    </row>
    <row r="28" spans="1:12" ht="16.5">
      <c r="A28" s="5">
        <v>17</v>
      </c>
      <c r="B28" s="4" t="s">
        <v>28</v>
      </c>
      <c r="C28" s="13">
        <f>SUM('MB FUNC'!C26)</f>
        <v>31291333000</v>
      </c>
      <c r="D28" s="13">
        <f>PRODUCT(C28,1.05)</f>
        <v>32855899650</v>
      </c>
      <c r="E28" s="13">
        <f>PRODUCT(D28,1.05)</f>
        <v>34498694632.5</v>
      </c>
      <c r="F28" s="13">
        <f>SUM(C28:E28)</f>
        <v>98645927282.5</v>
      </c>
      <c r="G28" s="14">
        <v>23253331375</v>
      </c>
      <c r="H28" s="77"/>
      <c r="I28" s="198"/>
    </row>
    <row r="29" spans="1:12" ht="16.5">
      <c r="A29" s="5">
        <v>18</v>
      </c>
      <c r="B29" s="10" t="s">
        <v>29</v>
      </c>
      <c r="C29" s="13">
        <f>SUM('MB FUNC'!C27)</f>
        <v>150700000</v>
      </c>
      <c r="D29" s="13">
        <f>PRODUCT(C29,1.05)</f>
        <v>158235000</v>
      </c>
      <c r="E29" s="13">
        <f>PRODUCT(D29,1.05)</f>
        <v>166146750</v>
      </c>
      <c r="F29" s="13">
        <f>SUM(E29)</f>
        <v>166146750</v>
      </c>
      <c r="G29" s="24">
        <v>134000000</v>
      </c>
      <c r="H29" s="79"/>
      <c r="I29" s="198"/>
      <c r="J29" s="22"/>
    </row>
    <row r="30" spans="1:12" ht="16.5">
      <c r="A30" s="5">
        <v>19</v>
      </c>
      <c r="B30" s="4" t="s">
        <v>30</v>
      </c>
      <c r="C30" s="13">
        <f>SUM('MB FUNC'!C28)</f>
        <v>9210000000</v>
      </c>
      <c r="D30" s="13">
        <f>SUM(D29)</f>
        <v>158235000</v>
      </c>
      <c r="E30" s="13">
        <f>SUM(E29)</f>
        <v>166146750</v>
      </c>
      <c r="F30" s="13">
        <f>SUM(C30:E30)</f>
        <v>9534381750</v>
      </c>
      <c r="G30" s="26">
        <v>10200000000</v>
      </c>
      <c r="H30" s="74"/>
    </row>
    <row r="31" spans="1:12" ht="16.5">
      <c r="A31" s="5">
        <v>20</v>
      </c>
      <c r="B31" s="4" t="s">
        <v>31</v>
      </c>
      <c r="C31" s="13">
        <f>SUM('MB FUNC'!C29)</f>
        <v>30512291000</v>
      </c>
      <c r="D31" s="13">
        <f>PRODUCT(C31,1.05)</f>
        <v>32037905550</v>
      </c>
      <c r="E31" s="13">
        <f>PRODUCT(D31,1.05)</f>
        <v>33639800827.5</v>
      </c>
      <c r="F31" s="13">
        <f>SUM(C31:E31)</f>
        <v>96189997377.5</v>
      </c>
      <c r="G31" s="26">
        <v>30438842000</v>
      </c>
      <c r="H31" s="74"/>
      <c r="I31" s="199"/>
      <c r="J31" s="22"/>
    </row>
    <row r="32" spans="1:12" ht="16.5">
      <c r="A32" s="5">
        <v>21</v>
      </c>
      <c r="B32" s="6" t="s">
        <v>32</v>
      </c>
      <c r="C32" s="69">
        <f>SUM(C28:C31)</f>
        <v>71164324000</v>
      </c>
      <c r="D32" s="69">
        <f>PRODUCT(C32,1.05)</f>
        <v>74722540200</v>
      </c>
      <c r="E32" s="69">
        <f>PRODUCT(D32,1.05)</f>
        <v>78458667210</v>
      </c>
      <c r="F32" s="69">
        <f>SUM(D32:E32)</f>
        <v>153181207410</v>
      </c>
      <c r="G32" s="52">
        <v>64026173375</v>
      </c>
      <c r="H32" s="80"/>
      <c r="I32" s="197"/>
      <c r="J32" s="21"/>
    </row>
    <row r="33" spans="1:10" ht="16.5">
      <c r="A33" s="5"/>
      <c r="B33" s="4"/>
      <c r="C33" s="13"/>
      <c r="D33" s="13"/>
      <c r="E33" s="13"/>
      <c r="F33" s="13"/>
      <c r="G33" s="14"/>
      <c r="H33" s="77"/>
      <c r="I33" s="197"/>
      <c r="J33" s="22"/>
    </row>
    <row r="34" spans="1:10" ht="16.5">
      <c r="A34" s="5">
        <v>22</v>
      </c>
      <c r="B34" s="6" t="s">
        <v>33</v>
      </c>
      <c r="C34" s="13"/>
      <c r="D34" s="13"/>
      <c r="E34" s="13"/>
      <c r="F34" s="13"/>
      <c r="G34" s="23"/>
      <c r="H34" s="78"/>
      <c r="I34" s="200"/>
      <c r="J34" s="22"/>
    </row>
    <row r="35" spans="1:10" ht="16.5">
      <c r="A35" s="5"/>
      <c r="B35" s="4"/>
      <c r="C35" s="4"/>
      <c r="D35" s="4"/>
      <c r="E35" s="4"/>
      <c r="F35" s="4"/>
      <c r="G35" s="4"/>
      <c r="H35" s="29"/>
      <c r="I35" s="198"/>
      <c r="J35" s="22"/>
    </row>
    <row r="36" spans="1:10" ht="16.5">
      <c r="A36" s="5">
        <v>23</v>
      </c>
      <c r="B36" s="6" t="s">
        <v>34</v>
      </c>
      <c r="C36" s="4"/>
      <c r="D36" s="4"/>
      <c r="E36" s="4"/>
      <c r="F36" s="4"/>
      <c r="G36" s="4"/>
      <c r="H36" s="29"/>
      <c r="I36" s="198"/>
    </row>
    <row r="37" spans="1:10" ht="16.5">
      <c r="A37" s="5"/>
      <c r="B37" s="4" t="s">
        <v>35</v>
      </c>
      <c r="C37" s="13">
        <f>SUM('[1]MIN. ALLOCATION'!$F$7,'[1]MIN. ALLOCATION'!$F$38)</f>
        <v>6483000000</v>
      </c>
      <c r="D37" s="13">
        <f t="shared" ref="D37:E52" si="7">PRODUCT(C37,1.05)</f>
        <v>6807150000</v>
      </c>
      <c r="E37" s="13">
        <f t="shared" si="7"/>
        <v>7147507500</v>
      </c>
      <c r="F37" s="13">
        <f t="shared" ref="F37:F51" si="8">SUM(C37:E37)</f>
        <v>20437657500</v>
      </c>
      <c r="G37" s="13">
        <v>6758050000</v>
      </c>
      <c r="H37" s="37"/>
      <c r="I37" s="201"/>
      <c r="J37" s="22"/>
    </row>
    <row r="38" spans="1:10" ht="16.5">
      <c r="A38" s="5">
        <v>25</v>
      </c>
      <c r="B38" s="4" t="s">
        <v>36</v>
      </c>
      <c r="C38" s="14">
        <f>SUM('[1]MIN. ALLOCATION'!$F$24)+5000000000</f>
        <v>6450000000</v>
      </c>
      <c r="D38" s="13">
        <f t="shared" si="7"/>
        <v>6772500000</v>
      </c>
      <c r="E38" s="13">
        <f t="shared" si="7"/>
        <v>7111125000</v>
      </c>
      <c r="F38" s="13">
        <f t="shared" si="8"/>
        <v>20333625000</v>
      </c>
      <c r="G38" s="14">
        <v>5471000000</v>
      </c>
      <c r="H38" s="77"/>
      <c r="I38" s="201"/>
      <c r="J38" s="21"/>
    </row>
    <row r="39" spans="1:10" ht="16.5">
      <c r="A39" s="5">
        <v>26</v>
      </c>
      <c r="B39" s="4" t="s">
        <v>37</v>
      </c>
      <c r="C39" s="14">
        <f>SUM('[1]MIN. ALLOCATION'!$F$26)+1500000000</f>
        <v>2730000000</v>
      </c>
      <c r="D39" s="13">
        <f t="shared" si="7"/>
        <v>2866500000</v>
      </c>
      <c r="E39" s="13">
        <f t="shared" si="7"/>
        <v>3009825000</v>
      </c>
      <c r="F39" s="13">
        <f t="shared" si="8"/>
        <v>8606325000</v>
      </c>
      <c r="G39" s="14">
        <v>3754250000</v>
      </c>
      <c r="H39" s="77"/>
      <c r="I39" s="201"/>
      <c r="J39" s="22"/>
    </row>
    <row r="40" spans="1:10" ht="16.5">
      <c r="A40" s="5">
        <v>27</v>
      </c>
      <c r="B40" s="4" t="s">
        <v>38</v>
      </c>
      <c r="C40" s="11">
        <f>SUM('[1]MIN. ALLOCATION'!$F$12)+1399500000</f>
        <v>3567500000</v>
      </c>
      <c r="D40" s="13">
        <f t="shared" si="7"/>
        <v>3745875000</v>
      </c>
      <c r="E40" s="13">
        <f t="shared" si="7"/>
        <v>3933168750</v>
      </c>
      <c r="F40" s="13">
        <f t="shared" si="8"/>
        <v>11246543750</v>
      </c>
      <c r="G40" s="11">
        <v>6904400000</v>
      </c>
      <c r="H40" s="38"/>
      <c r="I40" s="201"/>
      <c r="J40" s="21"/>
    </row>
    <row r="41" spans="1:10" ht="16.5">
      <c r="A41" s="5">
        <v>28</v>
      </c>
      <c r="B41" s="4" t="s">
        <v>39</v>
      </c>
      <c r="C41" s="14">
        <f>SUM('[1]MIN. ALLOCATION'!$F$18,'[1]MIN. ALLOCATION'!$F$26)+5000000000</f>
        <v>6720000000</v>
      </c>
      <c r="D41" s="13">
        <f t="shared" si="7"/>
        <v>7056000000</v>
      </c>
      <c r="E41" s="13">
        <f t="shared" si="7"/>
        <v>7408800000</v>
      </c>
      <c r="F41" s="13">
        <f t="shared" si="8"/>
        <v>21184800000</v>
      </c>
      <c r="G41" s="14">
        <v>10111800000</v>
      </c>
      <c r="H41" s="77"/>
      <c r="I41" s="201"/>
    </row>
    <row r="42" spans="1:10" ht="16.5">
      <c r="A42" s="5">
        <v>29</v>
      </c>
      <c r="B42" s="4" t="s">
        <v>40</v>
      </c>
      <c r="C42" s="13">
        <f>SUM('[1]MIN. ALLOCATION'!$F$19)+6000000000</f>
        <v>9874000000</v>
      </c>
      <c r="D42" s="13">
        <f t="shared" si="7"/>
        <v>10367700000</v>
      </c>
      <c r="E42" s="13">
        <f t="shared" si="7"/>
        <v>10886085000</v>
      </c>
      <c r="F42" s="13">
        <f t="shared" si="8"/>
        <v>31127785000</v>
      </c>
      <c r="G42" s="13">
        <v>7964580000</v>
      </c>
      <c r="H42" s="37"/>
      <c r="I42" s="201"/>
      <c r="J42" s="25"/>
    </row>
    <row r="43" spans="1:10" ht="16.5">
      <c r="A43" s="5">
        <v>30</v>
      </c>
      <c r="B43" s="4" t="s">
        <v>41</v>
      </c>
      <c r="C43" s="14">
        <v>2750000000</v>
      </c>
      <c r="D43" s="13">
        <f t="shared" si="7"/>
        <v>2887500000</v>
      </c>
      <c r="E43" s="13">
        <f t="shared" si="7"/>
        <v>3031875000</v>
      </c>
      <c r="F43" s="13">
        <f t="shared" si="8"/>
        <v>8669375000</v>
      </c>
      <c r="G43" s="14">
        <v>2750000000</v>
      </c>
      <c r="H43" s="77"/>
      <c r="I43" s="202"/>
      <c r="J43" s="25"/>
    </row>
    <row r="44" spans="1:10" ht="16.5">
      <c r="A44" s="5">
        <v>31</v>
      </c>
      <c r="B44" s="4" t="s">
        <v>42</v>
      </c>
      <c r="C44" s="14">
        <v>2410197000</v>
      </c>
      <c r="D44" s="13">
        <f t="shared" si="7"/>
        <v>2530706850</v>
      </c>
      <c r="E44" s="13">
        <f t="shared" si="7"/>
        <v>2657242192.5</v>
      </c>
      <c r="F44" s="13">
        <f t="shared" si="8"/>
        <v>7598146042.5</v>
      </c>
      <c r="G44" s="14">
        <v>2500000000</v>
      </c>
      <c r="H44" s="77"/>
      <c r="I44" s="201"/>
    </row>
    <row r="45" spans="1:10" ht="16.5">
      <c r="A45" s="5">
        <v>32</v>
      </c>
      <c r="B45" s="4" t="s">
        <v>43</v>
      </c>
      <c r="C45" s="13">
        <v>6658872000</v>
      </c>
      <c r="D45" s="13">
        <f t="shared" si="7"/>
        <v>6991815600</v>
      </c>
      <c r="E45" s="13">
        <f t="shared" si="7"/>
        <v>7341406380</v>
      </c>
      <c r="F45" s="13">
        <f t="shared" si="8"/>
        <v>20992093980</v>
      </c>
      <c r="G45" s="13">
        <v>3658872000</v>
      </c>
      <c r="H45" s="37"/>
      <c r="I45" s="201"/>
    </row>
    <row r="46" spans="1:10" ht="16.5">
      <c r="A46" s="5">
        <v>33</v>
      </c>
      <c r="B46" s="4" t="s">
        <v>44</v>
      </c>
      <c r="C46" s="11">
        <f>SUM('[1]MIN. ALLOCATION'!$F$20)</f>
        <v>2513000000</v>
      </c>
      <c r="D46" s="13">
        <f t="shared" si="7"/>
        <v>2638650000</v>
      </c>
      <c r="E46" s="13">
        <f t="shared" si="7"/>
        <v>2770582500</v>
      </c>
      <c r="F46" s="13">
        <f t="shared" si="8"/>
        <v>7922232500</v>
      </c>
      <c r="G46" s="11">
        <v>4936022000</v>
      </c>
      <c r="H46" s="38"/>
      <c r="I46" s="201"/>
    </row>
    <row r="47" spans="1:10" ht="16.5">
      <c r="A47" s="5">
        <v>34</v>
      </c>
      <c r="B47" s="4" t="s">
        <v>45</v>
      </c>
      <c r="C47" s="14">
        <v>5048321000</v>
      </c>
      <c r="D47" s="13">
        <f t="shared" si="7"/>
        <v>5300737050</v>
      </c>
      <c r="E47" s="13">
        <f t="shared" si="7"/>
        <v>5565773902.5</v>
      </c>
      <c r="F47" s="13">
        <f t="shared" si="8"/>
        <v>15914831952.5</v>
      </c>
      <c r="G47" s="14">
        <v>5048321000</v>
      </c>
      <c r="H47" s="77"/>
      <c r="I47" s="201"/>
    </row>
    <row r="48" spans="1:10" ht="16.5">
      <c r="A48" s="5">
        <v>35</v>
      </c>
      <c r="B48" s="4" t="s">
        <v>46</v>
      </c>
      <c r="C48" s="14">
        <v>2143050000</v>
      </c>
      <c r="D48" s="13">
        <f t="shared" si="7"/>
        <v>2250202500</v>
      </c>
      <c r="E48" s="13">
        <f t="shared" si="7"/>
        <v>2362712625</v>
      </c>
      <c r="F48" s="13">
        <f t="shared" si="8"/>
        <v>6755965125</v>
      </c>
      <c r="G48" s="14">
        <v>3343050000</v>
      </c>
      <c r="H48" s="77"/>
      <c r="I48" s="201"/>
    </row>
    <row r="49" spans="1:10" ht="16.5">
      <c r="A49" s="5">
        <v>36</v>
      </c>
      <c r="B49" s="4" t="s">
        <v>47</v>
      </c>
      <c r="C49" s="14">
        <v>6149550000</v>
      </c>
      <c r="D49" s="13">
        <f t="shared" si="7"/>
        <v>6457027500</v>
      </c>
      <c r="E49" s="13">
        <f t="shared" si="7"/>
        <v>6779878875</v>
      </c>
      <c r="F49" s="13">
        <f t="shared" si="8"/>
        <v>19386456375</v>
      </c>
      <c r="G49" s="14">
        <v>5280550000</v>
      </c>
      <c r="H49" s="77"/>
      <c r="I49" s="201"/>
    </row>
    <row r="50" spans="1:10" ht="16.5">
      <c r="A50" s="5">
        <v>37</v>
      </c>
      <c r="B50" s="4" t="s">
        <v>48</v>
      </c>
      <c r="C50" s="14">
        <v>3652359000</v>
      </c>
      <c r="D50" s="13">
        <f t="shared" si="7"/>
        <v>3834976950</v>
      </c>
      <c r="E50" s="13">
        <f t="shared" si="7"/>
        <v>4026725797.5</v>
      </c>
      <c r="F50" s="13">
        <f t="shared" si="8"/>
        <v>11514061747.5</v>
      </c>
      <c r="G50" s="14">
        <v>3652359000</v>
      </c>
      <c r="H50" s="77"/>
      <c r="I50" s="201">
        <f>SUM('MB FUNC'!I46)</f>
        <v>146894223000</v>
      </c>
    </row>
    <row r="51" spans="1:10" ht="16.5">
      <c r="A51" s="5">
        <v>40</v>
      </c>
      <c r="B51" s="4" t="s">
        <v>49</v>
      </c>
      <c r="C51" s="11">
        <v>8580050000</v>
      </c>
      <c r="D51" s="13">
        <f t="shared" si="7"/>
        <v>9009052500</v>
      </c>
      <c r="E51" s="13">
        <f t="shared" si="7"/>
        <v>9459505125</v>
      </c>
      <c r="F51" s="13">
        <f t="shared" si="8"/>
        <v>27048607625</v>
      </c>
      <c r="G51" s="11">
        <v>8580050000</v>
      </c>
      <c r="H51" s="38"/>
      <c r="I51" s="201"/>
    </row>
    <row r="52" spans="1:10" ht="16.5">
      <c r="A52" s="5">
        <v>45</v>
      </c>
      <c r="B52" s="6" t="s">
        <v>50</v>
      </c>
      <c r="C52" s="69">
        <f>SUM(C37:C51)</f>
        <v>75729899000</v>
      </c>
      <c r="D52" s="69">
        <f t="shared" si="7"/>
        <v>79516393950</v>
      </c>
      <c r="E52" s="69">
        <f t="shared" si="7"/>
        <v>83492213647.5</v>
      </c>
      <c r="F52" s="69">
        <f>SUM(F37:F51)</f>
        <v>238738506597.5</v>
      </c>
      <c r="G52" s="9">
        <v>80713304000</v>
      </c>
      <c r="H52" s="72"/>
      <c r="I52" s="203">
        <f>SUM(I50-C54)</f>
        <v>0</v>
      </c>
    </row>
    <row r="53" spans="1:10" ht="16.5">
      <c r="A53" s="5"/>
      <c r="B53" s="4"/>
      <c r="C53" s="13"/>
      <c r="D53" s="13"/>
      <c r="E53" s="13"/>
      <c r="F53" s="13"/>
      <c r="G53" s="13"/>
      <c r="H53" s="37"/>
    </row>
    <row r="54" spans="1:10" ht="16.5">
      <c r="A54" s="5">
        <v>46</v>
      </c>
      <c r="B54" s="6" t="s">
        <v>51</v>
      </c>
      <c r="C54" s="69">
        <f>SUM(C32,C52)</f>
        <v>146894223000</v>
      </c>
      <c r="D54" s="69">
        <f>PRODUCT(C54,1.05)</f>
        <v>154238934150</v>
      </c>
      <c r="E54" s="69">
        <f>PRODUCT(D54,1.05)</f>
        <v>161950880857.5</v>
      </c>
      <c r="F54" s="69">
        <f>SUM(C54:E54)</f>
        <v>463084038007.5</v>
      </c>
      <c r="G54" s="9">
        <v>144739477375</v>
      </c>
      <c r="H54" s="72"/>
      <c r="I54" s="198"/>
      <c r="J54" s="21"/>
    </row>
    <row r="55" spans="1:10" ht="16.5">
      <c r="A55" s="5">
        <v>47</v>
      </c>
      <c r="B55" s="6" t="s">
        <v>52</v>
      </c>
      <c r="C55" s="9"/>
      <c r="D55" s="9"/>
      <c r="E55" s="9"/>
      <c r="F55" s="9"/>
      <c r="G55" s="9"/>
      <c r="H55" s="72"/>
      <c r="I55" s="203"/>
    </row>
    <row r="56" spans="1:10" ht="16.5">
      <c r="A56" s="5"/>
      <c r="B56" s="4"/>
      <c r="C56" s="14"/>
      <c r="D56" s="14"/>
      <c r="E56" s="14"/>
      <c r="F56" s="14"/>
      <c r="G56" s="14"/>
      <c r="H56" s="77"/>
    </row>
    <row r="57" spans="1:10" ht="16.5">
      <c r="A57" s="5">
        <v>48</v>
      </c>
      <c r="B57" s="6" t="s">
        <v>53</v>
      </c>
      <c r="C57" s="13"/>
      <c r="D57" s="13"/>
      <c r="E57" s="13"/>
      <c r="F57" s="13"/>
      <c r="G57" s="13"/>
      <c r="H57" s="37"/>
    </row>
    <row r="58" spans="1:10" ht="16.5">
      <c r="A58" s="5">
        <v>49</v>
      </c>
      <c r="B58" s="4" t="s">
        <v>54</v>
      </c>
      <c r="C58" s="14"/>
      <c r="D58" s="14"/>
      <c r="E58" s="14"/>
      <c r="F58" s="14"/>
      <c r="G58" s="4"/>
      <c r="H58" s="29"/>
    </row>
    <row r="59" spans="1:10" ht="16.5">
      <c r="A59" s="5">
        <v>50</v>
      </c>
      <c r="B59" s="4" t="s">
        <v>55</v>
      </c>
      <c r="C59" s="4"/>
      <c r="D59" s="4"/>
      <c r="E59" s="4"/>
      <c r="F59" s="4"/>
      <c r="G59" s="4"/>
      <c r="H59" s="29"/>
    </row>
    <row r="60" spans="1:10" ht="16.5">
      <c r="A60" s="5">
        <v>51</v>
      </c>
      <c r="B60" s="6" t="s">
        <v>56</v>
      </c>
      <c r="C60" s="9"/>
      <c r="D60" s="9"/>
      <c r="E60" s="9"/>
      <c r="F60" s="9"/>
      <c r="G60" s="6">
        <v>0</v>
      </c>
      <c r="H60" s="81"/>
    </row>
    <row r="61" spans="1:10" ht="16.5">
      <c r="A61" s="5"/>
      <c r="B61" s="6"/>
      <c r="C61" s="6"/>
      <c r="D61" s="6"/>
      <c r="E61" s="6"/>
      <c r="F61" s="6"/>
      <c r="G61" s="6"/>
      <c r="H61" s="81"/>
    </row>
    <row r="62" spans="1:10" ht="16.5">
      <c r="A62" s="5">
        <v>52</v>
      </c>
      <c r="B62" s="6" t="s">
        <v>57</v>
      </c>
      <c r="C62" s="6"/>
      <c r="D62" s="6"/>
      <c r="E62" s="6"/>
      <c r="F62" s="6"/>
      <c r="G62" s="6"/>
      <c r="H62" s="81"/>
    </row>
    <row r="63" spans="1:10" ht="17.25" thickBot="1">
      <c r="A63" s="27"/>
      <c r="B63" s="28"/>
      <c r="C63" s="28"/>
      <c r="D63" s="28"/>
      <c r="E63" s="28"/>
      <c r="F63" s="28"/>
      <c r="G63" s="28"/>
      <c r="H63" s="29"/>
    </row>
    <row r="65" spans="3:6">
      <c r="C65" s="21"/>
      <c r="D65" s="21"/>
      <c r="E65" s="21"/>
      <c r="F65" s="21"/>
    </row>
    <row r="66" spans="3:6">
      <c r="C66" s="21"/>
      <c r="D66" s="21"/>
      <c r="E66" s="21"/>
      <c r="F66" s="21"/>
    </row>
    <row r="67" spans="3:6">
      <c r="F67" s="21"/>
    </row>
    <row r="68" spans="3:6">
      <c r="C68" s="21"/>
      <c r="D68" s="21"/>
      <c r="E68" s="21"/>
      <c r="F68" s="21"/>
    </row>
    <row r="69" spans="3:6">
      <c r="C69" s="21"/>
      <c r="D69" s="21"/>
      <c r="E69" s="21"/>
      <c r="F69" s="21"/>
    </row>
  </sheetData>
  <mergeCells count="3">
    <mergeCell ref="A1:G1"/>
    <mergeCell ref="A2:G2"/>
    <mergeCell ref="A3:G3"/>
  </mergeCells>
  <pageMargins left="0.7" right="0.7" top="0.75" bottom="0.75" header="0.3" footer="0.3"/>
  <pageSetup scale="75" firstPageNumber="2" fitToWidth="3" orientation="landscape" useFirstPageNumber="1" r:id="rId1"/>
  <headerFooter>
    <oddFooter>&amp;C&amp;"-,Bold"&amp;16&amp;P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view="pageBreakPreview" topLeftCell="A36" zoomScale="89" zoomScaleSheetLayoutView="89" workbookViewId="0">
      <selection activeCell="C37" sqref="C37"/>
    </sheetView>
  </sheetViews>
  <sheetFormatPr defaultColWidth="9.140625" defaultRowHeight="16.5"/>
  <cols>
    <col min="1" max="1" width="6" style="32" customWidth="1"/>
    <col min="2" max="2" width="37.140625" style="29" customWidth="1"/>
    <col min="3" max="3" width="20" style="29" customWidth="1"/>
    <col min="4" max="4" width="20" style="178" customWidth="1"/>
    <col min="5" max="6" width="20" style="29" customWidth="1"/>
    <col min="7" max="7" width="19.42578125" style="29" customWidth="1"/>
    <col min="8" max="8" width="18.42578125" style="38" customWidth="1"/>
    <col min="9" max="9" width="23.7109375" style="29" customWidth="1"/>
    <col min="10" max="10" width="18.140625" style="29" customWidth="1"/>
    <col min="11" max="11" width="18" style="29" customWidth="1"/>
    <col min="12" max="12" width="15" style="29" customWidth="1"/>
    <col min="13" max="16384" width="9.140625" style="29"/>
  </cols>
  <sheetData>
    <row r="1" spans="1:12">
      <c r="A1" s="205" t="s">
        <v>0</v>
      </c>
      <c r="B1" s="206"/>
      <c r="C1" s="206"/>
      <c r="D1" s="207"/>
      <c r="E1" s="207"/>
      <c r="F1" s="207"/>
      <c r="G1" s="207"/>
    </row>
    <row r="2" spans="1:12">
      <c r="A2" s="205" t="s">
        <v>58</v>
      </c>
      <c r="B2" s="206"/>
      <c r="C2" s="206"/>
      <c r="D2" s="207"/>
      <c r="E2" s="207"/>
      <c r="F2" s="207"/>
      <c r="G2" s="207"/>
    </row>
    <row r="3" spans="1:12">
      <c r="A3" s="208" t="s">
        <v>59</v>
      </c>
      <c r="B3" s="209"/>
      <c r="C3" s="209"/>
      <c r="D3" s="210"/>
      <c r="E3" s="210"/>
      <c r="F3" s="210"/>
      <c r="G3" s="210"/>
    </row>
    <row r="4" spans="1:12" ht="63" customHeight="1">
      <c r="A4" s="3" t="s">
        <v>3</v>
      </c>
      <c r="B4" s="6" t="s">
        <v>4</v>
      </c>
      <c r="C4" s="7" t="s">
        <v>60</v>
      </c>
      <c r="D4" s="82" t="s">
        <v>7</v>
      </c>
      <c r="E4" s="82" t="s">
        <v>61</v>
      </c>
      <c r="F4" s="7" t="s">
        <v>8</v>
      </c>
      <c r="G4" s="50" t="s">
        <v>62</v>
      </c>
    </row>
    <row r="5" spans="1:12">
      <c r="A5" s="30"/>
      <c r="B5" s="4"/>
      <c r="C5" s="8" t="s">
        <v>10</v>
      </c>
      <c r="D5" s="48"/>
      <c r="E5" s="8"/>
      <c r="F5" s="8"/>
      <c r="G5" s="8" t="s">
        <v>10</v>
      </c>
    </row>
    <row r="6" spans="1:12">
      <c r="A6" s="30">
        <v>1</v>
      </c>
      <c r="B6" s="6" t="s">
        <v>11</v>
      </c>
      <c r="C6" s="13">
        <f>SUM('MB TRFS'!C6)</f>
        <v>2500000000</v>
      </c>
      <c r="D6" s="13">
        <f>PRODUCT(C6,1.05)</f>
        <v>2625000000</v>
      </c>
      <c r="E6" s="13">
        <f>PRODUCT(D6,1.05)</f>
        <v>2756250000</v>
      </c>
      <c r="F6" s="13">
        <f>SUM(E6)</f>
        <v>2756250000</v>
      </c>
      <c r="G6" s="9">
        <v>1500000000</v>
      </c>
    </row>
    <row r="7" spans="1:12">
      <c r="A7" s="30">
        <v>2</v>
      </c>
      <c r="B7" s="6" t="s">
        <v>12</v>
      </c>
      <c r="C7" s="13"/>
      <c r="D7" s="13"/>
      <c r="E7" s="13"/>
      <c r="F7" s="13"/>
      <c r="G7" s="4"/>
      <c r="I7" s="31"/>
      <c r="J7" s="57"/>
      <c r="K7" s="57"/>
    </row>
    <row r="8" spans="1:12">
      <c r="A8" s="30">
        <v>3</v>
      </c>
      <c r="B8" s="4" t="s">
        <v>13</v>
      </c>
      <c r="C8" s="13">
        <f>'MB SECT'!C10</f>
        <v>65530590000</v>
      </c>
      <c r="D8" s="13">
        <f t="shared" ref="D8:E14" si="0">PRODUCT(C8,1.05)</f>
        <v>68807119500</v>
      </c>
      <c r="E8" s="13">
        <f t="shared" si="0"/>
        <v>72247475475</v>
      </c>
      <c r="F8" s="13">
        <f t="shared" ref="F8:F13" si="1">SUM(E8)</f>
        <v>72247475475</v>
      </c>
      <c r="G8" s="49">
        <v>74118751000</v>
      </c>
      <c r="I8" s="31"/>
    </row>
    <row r="9" spans="1:12">
      <c r="A9" s="30">
        <v>4</v>
      </c>
      <c r="B9" s="4" t="s">
        <v>14</v>
      </c>
      <c r="C9" s="13">
        <f>'MB SECT'!C11</f>
        <v>17920243000</v>
      </c>
      <c r="D9" s="13">
        <f t="shared" si="0"/>
        <v>18816255150</v>
      </c>
      <c r="E9" s="13">
        <f t="shared" si="0"/>
        <v>19757067907.5</v>
      </c>
      <c r="F9" s="13">
        <f t="shared" si="1"/>
        <v>19757067907.5</v>
      </c>
      <c r="G9" s="49">
        <v>17640367000</v>
      </c>
      <c r="I9" s="31"/>
    </row>
    <row r="10" spans="1:12">
      <c r="A10" s="30">
        <v>5</v>
      </c>
      <c r="B10" s="4" t="s">
        <v>15</v>
      </c>
      <c r="C10" s="13">
        <f>'MB SECT'!C12</f>
        <v>14273696000</v>
      </c>
      <c r="D10" s="13">
        <f t="shared" si="0"/>
        <v>14987380800</v>
      </c>
      <c r="E10" s="13">
        <f t="shared" si="0"/>
        <v>15736749840</v>
      </c>
      <c r="F10" s="13">
        <f t="shared" si="1"/>
        <v>15736749840</v>
      </c>
      <c r="G10" s="13">
        <v>17498355000</v>
      </c>
      <c r="I10" s="31"/>
      <c r="J10" s="57"/>
      <c r="K10" s="57"/>
    </row>
    <row r="11" spans="1:12">
      <c r="A11" s="30">
        <v>6</v>
      </c>
      <c r="B11" s="4" t="s">
        <v>16</v>
      </c>
      <c r="C11" s="13">
        <f>'MB SECT'!C13</f>
        <v>27264893000</v>
      </c>
      <c r="D11" s="13">
        <f t="shared" si="0"/>
        <v>28628137650</v>
      </c>
      <c r="E11" s="13">
        <f t="shared" si="0"/>
        <v>30059544532.5</v>
      </c>
      <c r="F11" s="13">
        <f t="shared" si="1"/>
        <v>30059544532.5</v>
      </c>
      <c r="G11" s="26">
        <v>20070837000</v>
      </c>
      <c r="K11" s="32"/>
      <c r="L11" s="32"/>
    </row>
    <row r="12" spans="1:12">
      <c r="A12" s="30">
        <v>7</v>
      </c>
      <c r="B12" s="4" t="s">
        <v>63</v>
      </c>
      <c r="C12" s="13">
        <f>'MB SECT'!C14+500000000</f>
        <v>8000000000</v>
      </c>
      <c r="D12" s="13">
        <f t="shared" si="0"/>
        <v>8400000000</v>
      </c>
      <c r="E12" s="13">
        <f t="shared" si="0"/>
        <v>8820000000</v>
      </c>
      <c r="F12" s="13">
        <f t="shared" si="1"/>
        <v>8820000000</v>
      </c>
      <c r="G12" s="26">
        <v>16346692998</v>
      </c>
      <c r="I12" s="35"/>
      <c r="J12" s="58"/>
      <c r="K12" s="59"/>
    </row>
    <row r="13" spans="1:12">
      <c r="A13" s="30">
        <v>8</v>
      </c>
      <c r="B13" s="4" t="s">
        <v>18</v>
      </c>
      <c r="C13" s="13">
        <f>'MB SECT'!C15</f>
        <v>11404801000</v>
      </c>
      <c r="D13" s="13">
        <f t="shared" si="0"/>
        <v>11975041050</v>
      </c>
      <c r="E13" s="13">
        <f t="shared" si="0"/>
        <v>12573793102.5</v>
      </c>
      <c r="F13" s="13">
        <f t="shared" si="1"/>
        <v>12573793102.5</v>
      </c>
      <c r="G13" s="45">
        <v>13911167375</v>
      </c>
      <c r="I13" s="35"/>
      <c r="J13" s="33"/>
      <c r="K13" s="34"/>
    </row>
    <row r="14" spans="1:12">
      <c r="A14" s="30"/>
      <c r="B14" s="6" t="s">
        <v>19</v>
      </c>
      <c r="C14" s="69">
        <f>SUM(C6:C13)</f>
        <v>146894223000</v>
      </c>
      <c r="D14" s="69">
        <f t="shared" si="0"/>
        <v>154238934150</v>
      </c>
      <c r="E14" s="69">
        <f t="shared" si="0"/>
        <v>161950880857.5</v>
      </c>
      <c r="F14" s="69">
        <f>SUM(F8:F13)</f>
        <v>159194630857.5</v>
      </c>
      <c r="G14" s="19">
        <v>161086170373</v>
      </c>
      <c r="J14" s="36"/>
    </row>
    <row r="15" spans="1:12">
      <c r="A15" s="30"/>
      <c r="B15" s="4"/>
      <c r="C15" s="4"/>
      <c r="D15" s="4"/>
      <c r="E15" s="4"/>
      <c r="F15" s="4"/>
      <c r="G15" s="4"/>
    </row>
    <row r="16" spans="1:12">
      <c r="A16" s="30"/>
      <c r="B16" s="6" t="s">
        <v>20</v>
      </c>
      <c r="C16" s="69">
        <f>SUM(C14)</f>
        <v>146894223000</v>
      </c>
      <c r="D16" s="69">
        <f>PRODUCT(C16,1.05)</f>
        <v>154238934150</v>
      </c>
      <c r="E16" s="69">
        <f>PRODUCT(D16,1.05)</f>
        <v>161950880857.5</v>
      </c>
      <c r="F16" s="69">
        <f>SUM(D16:E16)</f>
        <v>316189815007.5</v>
      </c>
      <c r="G16" s="9">
        <v>161086170373</v>
      </c>
      <c r="I16" s="37"/>
      <c r="J16" s="38"/>
    </row>
    <row r="17" spans="1:11">
      <c r="A17" s="30"/>
      <c r="B17" s="4"/>
      <c r="C17" s="4"/>
      <c r="D17" s="4"/>
      <c r="E17" s="4"/>
      <c r="F17" s="4"/>
      <c r="G17" s="4"/>
      <c r="J17" s="37"/>
      <c r="K17" s="37"/>
    </row>
    <row r="18" spans="1:11">
      <c r="A18" s="30"/>
      <c r="B18" s="6" t="s">
        <v>21</v>
      </c>
      <c r="C18" s="4"/>
      <c r="D18" s="4"/>
      <c r="E18" s="4"/>
      <c r="F18" s="4"/>
      <c r="G18" s="4"/>
    </row>
    <row r="19" spans="1:11">
      <c r="A19" s="30"/>
      <c r="B19" s="6" t="s">
        <v>22</v>
      </c>
      <c r="C19" s="4"/>
      <c r="D19" s="4"/>
      <c r="E19" s="4"/>
      <c r="F19" s="4"/>
      <c r="G19" s="4"/>
      <c r="I19" s="38"/>
    </row>
    <row r="20" spans="1:11">
      <c r="A20" s="30">
        <v>1</v>
      </c>
      <c r="B20" s="4" t="s">
        <v>23</v>
      </c>
      <c r="C20" s="26"/>
      <c r="D20" s="26"/>
      <c r="E20" s="26"/>
      <c r="F20" s="26"/>
      <c r="G20" s="26"/>
      <c r="I20" s="37"/>
    </row>
    <row r="21" spans="1:11">
      <c r="A21" s="30">
        <v>2</v>
      </c>
      <c r="B21" s="4" t="s">
        <v>24</v>
      </c>
      <c r="C21" s="26"/>
      <c r="D21" s="26"/>
      <c r="E21" s="26"/>
      <c r="F21" s="26"/>
      <c r="G21" s="26"/>
      <c r="I21" s="37"/>
    </row>
    <row r="22" spans="1:11">
      <c r="A22" s="30">
        <v>3</v>
      </c>
      <c r="B22" s="4" t="s">
        <v>25</v>
      </c>
      <c r="C22" s="26"/>
      <c r="D22" s="26"/>
      <c r="E22" s="26"/>
      <c r="F22" s="26"/>
      <c r="G22" s="26"/>
      <c r="I22" s="37"/>
    </row>
    <row r="23" spans="1:11">
      <c r="A23" s="30"/>
      <c r="B23" s="6" t="s">
        <v>26</v>
      </c>
      <c r="C23" s="52"/>
      <c r="D23" s="52"/>
      <c r="E23" s="52"/>
      <c r="F23" s="52"/>
      <c r="G23" s="52"/>
    </row>
    <row r="24" spans="1:11">
      <c r="A24" s="30"/>
      <c r="B24" s="4"/>
      <c r="C24" s="26"/>
      <c r="D24" s="26"/>
      <c r="E24" s="26"/>
      <c r="F24" s="26"/>
      <c r="G24" s="26"/>
    </row>
    <row r="25" spans="1:11">
      <c r="A25" s="30">
        <v>1</v>
      </c>
      <c r="B25" s="6" t="s">
        <v>27</v>
      </c>
      <c r="C25" s="26"/>
      <c r="D25" s="26"/>
      <c r="E25" s="26"/>
      <c r="F25" s="26"/>
      <c r="G25" s="26"/>
    </row>
    <row r="26" spans="1:11">
      <c r="A26" s="30">
        <v>2</v>
      </c>
      <c r="B26" s="4" t="s">
        <v>28</v>
      </c>
      <c r="C26" s="13">
        <f>SUM('MB TRFS'!C26)</f>
        <v>31291333000</v>
      </c>
      <c r="D26" s="13">
        <f>PRODUCT(C26,1.05)</f>
        <v>32855899650</v>
      </c>
      <c r="E26" s="13">
        <f>PRODUCT(D26,1.05)</f>
        <v>34498694632.5</v>
      </c>
      <c r="F26" s="13">
        <f>SUM(E26)</f>
        <v>34498694632.5</v>
      </c>
      <c r="G26" s="26">
        <v>23253331375</v>
      </c>
    </row>
    <row r="27" spans="1:11" ht="33">
      <c r="A27" s="30">
        <v>3</v>
      </c>
      <c r="B27" s="10" t="s">
        <v>29</v>
      </c>
      <c r="C27" s="13">
        <f>SUM('MB SECT'!C29)</f>
        <v>150700000</v>
      </c>
      <c r="D27" s="13">
        <f>PRODUCT(C27,1.05)</f>
        <v>158235000</v>
      </c>
      <c r="E27" s="13">
        <f>PRODUCT(D27,1.05)</f>
        <v>166146750</v>
      </c>
      <c r="F27" s="13">
        <f>SUM(E27)</f>
        <v>166146750</v>
      </c>
      <c r="G27" s="26">
        <v>134000000</v>
      </c>
      <c r="I27" s="38"/>
    </row>
    <row r="28" spans="1:11">
      <c r="A28" s="30">
        <v>4</v>
      </c>
      <c r="B28" s="4" t="s">
        <v>30</v>
      </c>
      <c r="C28" s="13">
        <f>SUM('MB SECT'!C30)</f>
        <v>9210000000</v>
      </c>
      <c r="D28" s="13"/>
      <c r="E28" s="13"/>
      <c r="F28" s="13"/>
      <c r="G28" s="45">
        <v>10200000000</v>
      </c>
    </row>
    <row r="29" spans="1:11">
      <c r="A29" s="30">
        <v>5</v>
      </c>
      <c r="B29" s="4" t="s">
        <v>31</v>
      </c>
      <c r="C29" s="13">
        <f>SUM('MB TRFS'!C29)</f>
        <v>30512291000</v>
      </c>
      <c r="D29" s="13">
        <f>PRODUCT(C29,1.05)</f>
        <v>32037905550</v>
      </c>
      <c r="E29" s="13">
        <f>PRODUCT(D29,1.05)</f>
        <v>33639800827.5</v>
      </c>
      <c r="F29" s="13">
        <f>SUM(C29:E29)</f>
        <v>96189997377.5</v>
      </c>
      <c r="G29" s="26">
        <v>30438842000</v>
      </c>
      <c r="H29" s="46"/>
      <c r="I29" s="38"/>
    </row>
    <row r="30" spans="1:11">
      <c r="A30" s="30"/>
      <c r="B30" s="6" t="s">
        <v>32</v>
      </c>
      <c r="C30" s="69">
        <f>SUM(C26:C29)</f>
        <v>71164324000</v>
      </c>
      <c r="D30" s="69">
        <f>PRODUCT(C30,1.05)</f>
        <v>74722540200</v>
      </c>
      <c r="E30" s="69">
        <f>PRODUCT(D30,1.05)</f>
        <v>78458667210</v>
      </c>
      <c r="F30" s="69">
        <f>SUM(D30:E30)</f>
        <v>153181207410</v>
      </c>
      <c r="G30" s="52">
        <v>64026173375</v>
      </c>
      <c r="I30" s="37"/>
    </row>
    <row r="31" spans="1:11">
      <c r="A31" s="30"/>
      <c r="B31" s="4"/>
      <c r="C31" s="69"/>
      <c r="D31" s="69"/>
      <c r="E31" s="69"/>
      <c r="F31" s="69"/>
      <c r="G31" s="26"/>
      <c r="I31" s="38"/>
    </row>
    <row r="32" spans="1:11">
      <c r="A32" s="30"/>
      <c r="B32" s="6" t="s">
        <v>33</v>
      </c>
      <c r="C32" s="69">
        <f>SUM(C30)</f>
        <v>71164324000</v>
      </c>
      <c r="D32" s="69">
        <f>PRODUCT(C32,1.05)</f>
        <v>74722540200</v>
      </c>
      <c r="E32" s="69">
        <f>PRODUCT(D32,1.05)</f>
        <v>78458667210</v>
      </c>
      <c r="F32" s="69">
        <f>SUM(D32:E32)</f>
        <v>153181207410</v>
      </c>
      <c r="G32" s="52">
        <v>64026173375</v>
      </c>
    </row>
    <row r="33" spans="1:9">
      <c r="A33" s="30"/>
      <c r="B33" s="4"/>
      <c r="C33" s="26"/>
      <c r="D33" s="26"/>
      <c r="E33" s="26"/>
      <c r="F33" s="26"/>
      <c r="G33" s="4"/>
      <c r="I33" s="38"/>
    </row>
    <row r="34" spans="1:9">
      <c r="A34" s="30">
        <v>1</v>
      </c>
      <c r="B34" s="6" t="s">
        <v>64</v>
      </c>
      <c r="C34" s="4"/>
      <c r="D34" s="4"/>
      <c r="E34" s="4"/>
      <c r="F34" s="4"/>
      <c r="G34" s="4"/>
    </row>
    <row r="35" spans="1:9">
      <c r="A35" s="30">
        <v>2</v>
      </c>
      <c r="B35" s="4" t="s">
        <v>65</v>
      </c>
      <c r="C35" s="26">
        <f>SUM('[1]MIN. ALLOCATION'!$F$6,'[1]MIN. ALLOCATION'!$F$13,'[1]MIN. ALLOCATION'!$F$14,'[1]MIN. ALLOCATION'!$F$25,'[1]MIN. ALLOCATION'!$F$25,'[1]MIN. ALLOCATION'!$F$27:$F$32,'[1]MIN. ALLOCATION'!$F$35,'[1]MIN. ALLOCATION'!$F$36,'[1]MIN. ALLOCATION'!$F$40)+200000000</f>
        <v>4959223000</v>
      </c>
      <c r="D35" s="13">
        <f t="shared" ref="D35:E44" si="2">PRODUCT(C35,1.05)</f>
        <v>5207184150</v>
      </c>
      <c r="E35" s="13">
        <f t="shared" si="2"/>
        <v>5467543357.5</v>
      </c>
      <c r="F35" s="13">
        <f t="shared" ref="F35:F43" si="3">SUM(C35:E35)</f>
        <v>15633950507.5</v>
      </c>
      <c r="G35" s="26">
        <v>6925800000</v>
      </c>
      <c r="I35" s="38"/>
    </row>
    <row r="36" spans="1:9">
      <c r="A36" s="30">
        <v>3</v>
      </c>
      <c r="B36" s="4" t="s">
        <v>66</v>
      </c>
      <c r="C36" s="26">
        <f>SUM('[1]MIN. ALLOCATION'!$F$4:$F$5,'[1]MIN. ALLOCATION'!$F$14)+200000000</f>
        <v>6194173000</v>
      </c>
      <c r="D36" s="13">
        <f t="shared" si="2"/>
        <v>6503881650</v>
      </c>
      <c r="E36" s="13">
        <f t="shared" si="2"/>
        <v>6829075732.5</v>
      </c>
      <c r="F36" s="13">
        <f t="shared" si="3"/>
        <v>19527130382.5</v>
      </c>
      <c r="G36" s="26">
        <v>6017300000</v>
      </c>
      <c r="I36" s="37"/>
    </row>
    <row r="37" spans="1:9">
      <c r="A37" s="30">
        <v>4</v>
      </c>
      <c r="B37" s="4" t="s">
        <v>67</v>
      </c>
      <c r="C37" s="26">
        <f>SUM('[1]MIN. ALLOCATION'!$F$8,'[1]MIN. ALLOCATION'!$F$10,'[1]MIN. ALLOCATION'!$F$11,'[1]MIN. ALLOCATION'!$F$17,'[1]MIN. ALLOCATION'!$F$23,'[1]MIN. ALLOCATION'!$F$33,'[1]MIN. ALLOCATION'!$F$34,)+1267000000</f>
        <v>12972000000</v>
      </c>
      <c r="D37" s="13">
        <f t="shared" si="2"/>
        <v>13620600000</v>
      </c>
      <c r="E37" s="13">
        <f t="shared" si="2"/>
        <v>14301630000</v>
      </c>
      <c r="F37" s="13">
        <f t="shared" si="3"/>
        <v>40894230000</v>
      </c>
      <c r="G37" s="26">
        <v>9938000000</v>
      </c>
      <c r="I37" s="38"/>
    </row>
    <row r="38" spans="1:9">
      <c r="A38" s="30">
        <v>5</v>
      </c>
      <c r="B38" s="4" t="s">
        <v>68</v>
      </c>
      <c r="C38" s="26">
        <f>SUM('[1]MIN. ALLOCATION'!$G$15,'[1]MIN. ALLOCATION'!$G$16,'[1]MIN. ALLOCATION'!$G$20,'[1]MIN. ALLOCATION'!$G$22,'[1]MIN. ALLOCATION'!$G$42)</f>
        <v>17554023000</v>
      </c>
      <c r="D38" s="13">
        <f t="shared" si="2"/>
        <v>18431724150</v>
      </c>
      <c r="E38" s="13">
        <f t="shared" si="2"/>
        <v>19353310357.5</v>
      </c>
      <c r="F38" s="13">
        <f t="shared" si="3"/>
        <v>55339057507.5</v>
      </c>
      <c r="G38" s="26">
        <v>7740012000</v>
      </c>
      <c r="I38" s="37"/>
    </row>
    <row r="39" spans="1:9">
      <c r="A39" s="30">
        <v>6</v>
      </c>
      <c r="B39" s="4" t="s">
        <v>69</v>
      </c>
      <c r="C39" s="26">
        <f>SUM('[1]MIN. ALLOCATION'!$F$41,'[1]MIN. ALLOCATION'!$F$44,'[1]MIN. ALLOCATION'!$F$19)</f>
        <v>16394000000</v>
      </c>
      <c r="D39" s="13">
        <f t="shared" si="2"/>
        <v>17213700000</v>
      </c>
      <c r="E39" s="13">
        <f t="shared" si="2"/>
        <v>18074385000</v>
      </c>
      <c r="F39" s="13">
        <f t="shared" si="3"/>
        <v>51682085000</v>
      </c>
      <c r="G39" s="26">
        <v>11100900000</v>
      </c>
    </row>
    <row r="40" spans="1:9">
      <c r="A40" s="30">
        <v>7</v>
      </c>
      <c r="B40" s="4" t="s">
        <v>70</v>
      </c>
      <c r="C40" s="26">
        <f>SUM('[1]MIN. ALLOCATION'!$F$12)</f>
        <v>2168000000</v>
      </c>
      <c r="D40" s="13">
        <f t="shared" si="2"/>
        <v>2276400000</v>
      </c>
      <c r="E40" s="13">
        <f t="shared" si="2"/>
        <v>2390220000</v>
      </c>
      <c r="F40" s="13">
        <f t="shared" si="3"/>
        <v>6834620000</v>
      </c>
      <c r="G40" s="26">
        <v>12421221000</v>
      </c>
    </row>
    <row r="41" spans="1:9">
      <c r="A41" s="30">
        <v>8</v>
      </c>
      <c r="B41" s="4" t="s">
        <v>71</v>
      </c>
      <c r="C41" s="26">
        <v>2613402000</v>
      </c>
      <c r="D41" s="13">
        <f t="shared" si="2"/>
        <v>2744072100</v>
      </c>
      <c r="E41" s="13">
        <f t="shared" si="2"/>
        <v>2881275705</v>
      </c>
      <c r="F41" s="13">
        <f t="shared" si="3"/>
        <v>8238749805</v>
      </c>
      <c r="G41" s="26">
        <v>7356000000</v>
      </c>
    </row>
    <row r="42" spans="1:9">
      <c r="A42" s="30">
        <v>9</v>
      </c>
      <c r="B42" s="4" t="s">
        <v>72</v>
      </c>
      <c r="C42" s="26">
        <f>SUM('[1]MIN. ALLOCATION'!$F$9,'[1]MIN. ALLOCATION'!$F$37,'[1]MIN. ALLOCATION'!$F$39,'[1]MIN. ALLOCATION'!$F$43)</f>
        <v>10211676000</v>
      </c>
      <c r="D42" s="13">
        <f t="shared" si="2"/>
        <v>10722259800</v>
      </c>
      <c r="E42" s="13">
        <f t="shared" si="2"/>
        <v>11258372790</v>
      </c>
      <c r="F42" s="13">
        <f t="shared" si="3"/>
        <v>32192308590</v>
      </c>
      <c r="G42" s="26">
        <v>9500256000</v>
      </c>
      <c r="I42" s="38">
        <f>SUM('[1]Budget Size summary'!$E$34)</f>
        <v>75729899000</v>
      </c>
    </row>
    <row r="43" spans="1:9">
      <c r="A43" s="30">
        <v>10</v>
      </c>
      <c r="B43" s="4" t="s">
        <v>73</v>
      </c>
      <c r="C43" s="26">
        <v>2663402000</v>
      </c>
      <c r="D43" s="13">
        <f t="shared" si="2"/>
        <v>2796572100</v>
      </c>
      <c r="E43" s="13">
        <f t="shared" si="2"/>
        <v>2936400705</v>
      </c>
      <c r="F43" s="13">
        <f t="shared" si="3"/>
        <v>8396374805</v>
      </c>
      <c r="G43" s="26">
        <v>9713815000</v>
      </c>
    </row>
    <row r="44" spans="1:9">
      <c r="A44" s="30"/>
      <c r="B44" s="6" t="s">
        <v>50</v>
      </c>
      <c r="C44" s="69">
        <f>SUM(C35:C43)</f>
        <v>75729899000</v>
      </c>
      <c r="D44" s="69">
        <f t="shared" si="2"/>
        <v>79516393950</v>
      </c>
      <c r="E44" s="69">
        <f t="shared" si="2"/>
        <v>83492213647.5</v>
      </c>
      <c r="F44" s="69">
        <f>SUM(F35:F43)</f>
        <v>238738506597.5</v>
      </c>
      <c r="G44" s="9">
        <v>80713304000</v>
      </c>
      <c r="I44" s="37"/>
    </row>
    <row r="45" spans="1:9">
      <c r="A45" s="30"/>
      <c r="B45" s="4"/>
      <c r="C45" s="13"/>
      <c r="D45" s="13"/>
      <c r="E45" s="13"/>
      <c r="F45" s="13"/>
      <c r="G45" s="13"/>
    </row>
    <row r="46" spans="1:9">
      <c r="A46" s="30">
        <v>34</v>
      </c>
      <c r="B46" s="6" t="s">
        <v>51</v>
      </c>
      <c r="C46" s="69">
        <f>SUM(C44,C32)</f>
        <v>146894223000</v>
      </c>
      <c r="D46" s="69">
        <f>PRODUCT(C46,1.05)</f>
        <v>154238934150</v>
      </c>
      <c r="E46" s="69">
        <f>PRODUCT(D46,1.05)</f>
        <v>161950880857.5</v>
      </c>
      <c r="F46" s="69">
        <f>SUM(C46:E46)</f>
        <v>463084038007.5</v>
      </c>
      <c r="G46" s="9">
        <v>144739477375</v>
      </c>
      <c r="I46" s="37">
        <f>SUM('[1]Budget Size summary'!$E$43)</f>
        <v>146894223000</v>
      </c>
    </row>
    <row r="47" spans="1:9">
      <c r="A47" s="30">
        <v>35</v>
      </c>
      <c r="B47" s="6" t="s">
        <v>52</v>
      </c>
      <c r="C47" s="9"/>
      <c r="D47" s="9"/>
      <c r="E47" s="9"/>
      <c r="F47" s="9"/>
      <c r="G47" s="9"/>
      <c r="I47" s="37">
        <f>SUM(I46-C46)</f>
        <v>0</v>
      </c>
    </row>
    <row r="48" spans="1:9">
      <c r="A48" s="30"/>
      <c r="B48" s="4"/>
      <c r="C48" s="4"/>
      <c r="D48" s="4"/>
      <c r="E48" s="4"/>
      <c r="F48" s="4"/>
      <c r="G48" s="4"/>
    </row>
    <row r="49" spans="1:7">
      <c r="A49" s="30"/>
      <c r="B49" s="6" t="s">
        <v>53</v>
      </c>
      <c r="C49" s="4"/>
      <c r="D49" s="4"/>
      <c r="E49" s="4"/>
      <c r="F49" s="4"/>
      <c r="G49" s="4"/>
    </row>
    <row r="50" spans="1:7">
      <c r="A50" s="30">
        <v>1</v>
      </c>
      <c r="B50" s="4" t="s">
        <v>54</v>
      </c>
      <c r="C50" s="4"/>
      <c r="D50" s="4"/>
      <c r="E50" s="4"/>
      <c r="F50" s="4"/>
      <c r="G50" s="4"/>
    </row>
    <row r="51" spans="1:7">
      <c r="A51" s="30">
        <v>2</v>
      </c>
      <c r="B51" s="4" t="s">
        <v>55</v>
      </c>
      <c r="C51" s="4"/>
      <c r="D51" s="4"/>
      <c r="E51" s="4"/>
      <c r="F51" s="4"/>
      <c r="G51" s="4"/>
    </row>
    <row r="52" spans="1:7">
      <c r="A52" s="30"/>
      <c r="B52" s="6" t="s">
        <v>56</v>
      </c>
      <c r="C52" s="6"/>
      <c r="D52" s="6"/>
      <c r="E52" s="6"/>
      <c r="F52" s="6"/>
      <c r="G52" s="6"/>
    </row>
    <row r="53" spans="1:7">
      <c r="A53" s="30"/>
      <c r="B53" s="6"/>
      <c r="C53" s="6"/>
      <c r="D53" s="6"/>
      <c r="E53" s="6"/>
      <c r="F53" s="6"/>
      <c r="G53" s="6"/>
    </row>
    <row r="54" spans="1:7">
      <c r="A54" s="30">
        <v>40</v>
      </c>
      <c r="B54" s="6" t="s">
        <v>57</v>
      </c>
      <c r="C54" s="6"/>
      <c r="D54" s="6"/>
      <c r="E54" s="6"/>
      <c r="F54" s="6"/>
      <c r="G54" s="6"/>
    </row>
    <row r="57" spans="1:7">
      <c r="C57" s="37"/>
      <c r="D57" s="177"/>
      <c r="E57" s="37"/>
      <c r="F57" s="37">
        <f>SUM(C44-108408580000)</f>
        <v>-32678681000</v>
      </c>
    </row>
    <row r="58" spans="1:7">
      <c r="C58" s="37"/>
      <c r="D58" s="177"/>
      <c r="E58" s="37"/>
      <c r="F58" s="37">
        <f>SUM(C37-F57)</f>
        <v>45650681000</v>
      </c>
    </row>
    <row r="59" spans="1:7">
      <c r="C59" s="37"/>
      <c r="D59" s="177"/>
      <c r="E59" s="37"/>
      <c r="F59" s="37"/>
    </row>
    <row r="60" spans="1:7">
      <c r="C60" s="37"/>
      <c r="D60" s="177"/>
      <c r="E60" s="37"/>
      <c r="F60" s="37"/>
    </row>
  </sheetData>
  <mergeCells count="3">
    <mergeCell ref="A1:G1"/>
    <mergeCell ref="A2:G2"/>
    <mergeCell ref="A3:G3"/>
  </mergeCells>
  <pageMargins left="0.7" right="0.7" top="0.75" bottom="0.75" header="0.3" footer="0.3"/>
  <pageSetup scale="85" firstPageNumber="4" orientation="landscape" useFirstPageNumber="1" r:id="rId1"/>
  <headerFooter>
    <oddFooter>&amp;C&amp;"-,Bold"&amp;14&amp;P</oddFooter>
  </headerFooter>
  <rowBreaks count="1" manualBreakCount="1">
    <brk id="33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view="pageBreakPreview" topLeftCell="A36" zoomScale="98" zoomScaleSheetLayoutView="98" workbookViewId="0">
      <selection activeCell="C42" sqref="C42"/>
    </sheetView>
  </sheetViews>
  <sheetFormatPr defaultColWidth="9.140625" defaultRowHeight="16.5"/>
  <cols>
    <col min="1" max="1" width="6" style="32" customWidth="1"/>
    <col min="2" max="2" width="32.28515625" style="29" customWidth="1"/>
    <col min="3" max="3" width="19.42578125" style="178" customWidth="1"/>
    <col min="4" max="6" width="21.7109375" style="29" customWidth="1"/>
    <col min="7" max="7" width="19.85546875" style="29" customWidth="1"/>
    <col min="8" max="8" width="25.5703125" style="29" customWidth="1"/>
    <col min="9" max="9" width="34.7109375" style="29" customWidth="1"/>
    <col min="10" max="10" width="18.140625" style="29" customWidth="1"/>
    <col min="11" max="11" width="18" style="29" customWidth="1"/>
    <col min="12" max="12" width="15" style="29" customWidth="1"/>
    <col min="13" max="16384" width="9.140625" style="29"/>
  </cols>
  <sheetData>
    <row r="1" spans="1:12">
      <c r="A1" s="204" t="s">
        <v>0</v>
      </c>
      <c r="B1" s="204"/>
      <c r="C1" s="204"/>
      <c r="D1" s="204"/>
      <c r="E1" s="204"/>
      <c r="F1" s="204"/>
      <c r="G1" s="204"/>
    </row>
    <row r="2" spans="1:12">
      <c r="A2" s="204" t="s">
        <v>74</v>
      </c>
      <c r="B2" s="204"/>
      <c r="C2" s="204"/>
      <c r="D2" s="204"/>
      <c r="E2" s="204"/>
      <c r="F2" s="204"/>
      <c r="G2" s="204"/>
    </row>
    <row r="3" spans="1:12">
      <c r="A3" s="204" t="s">
        <v>75</v>
      </c>
      <c r="B3" s="204"/>
      <c r="C3" s="204"/>
      <c r="D3" s="204"/>
      <c r="E3" s="204"/>
      <c r="F3" s="204"/>
      <c r="G3" s="204"/>
    </row>
    <row r="4" spans="1:12">
      <c r="A4" s="62"/>
      <c r="B4" s="62"/>
      <c r="C4" s="62"/>
      <c r="D4" s="62"/>
      <c r="E4" s="62"/>
      <c r="F4" s="62"/>
      <c r="G4" s="62"/>
    </row>
    <row r="5" spans="1:12">
      <c r="A5" s="63"/>
      <c r="B5" s="64"/>
      <c r="C5" s="64"/>
      <c r="D5" s="64"/>
      <c r="E5" s="64"/>
      <c r="F5" s="64"/>
      <c r="G5" s="64"/>
    </row>
    <row r="6" spans="1:12" ht="58.5">
      <c r="A6" s="2" t="s">
        <v>3</v>
      </c>
      <c r="B6" s="6" t="s">
        <v>4</v>
      </c>
      <c r="C6" s="50" t="s">
        <v>5</v>
      </c>
      <c r="D6" s="82" t="s">
        <v>6</v>
      </c>
      <c r="E6" s="82" t="s">
        <v>7</v>
      </c>
      <c r="F6" s="50" t="s">
        <v>8</v>
      </c>
      <c r="G6" s="50" t="s">
        <v>9</v>
      </c>
    </row>
    <row r="7" spans="1:12">
      <c r="A7" s="5"/>
      <c r="B7" s="4"/>
      <c r="C7" s="48" t="s">
        <v>10</v>
      </c>
      <c r="D7" s="48"/>
      <c r="E7" s="48"/>
      <c r="F7" s="48"/>
      <c r="G7" s="48" t="s">
        <v>10</v>
      </c>
    </row>
    <row r="8" spans="1:12">
      <c r="A8" s="5">
        <v>1</v>
      </c>
      <c r="B8" s="6" t="s">
        <v>11</v>
      </c>
      <c r="C8" s="69">
        <f>SUM('MB TRFS'!C6)</f>
        <v>2500000000</v>
      </c>
      <c r="D8" s="69">
        <f>PRODUCT(C8,1.05)</f>
        <v>2625000000</v>
      </c>
      <c r="E8" s="69">
        <f>PRODUCT(D8,1.05)</f>
        <v>2756250000</v>
      </c>
      <c r="F8" s="69">
        <f>SUM(E8)</f>
        <v>2756250000</v>
      </c>
      <c r="G8" s="9">
        <v>1500000000</v>
      </c>
    </row>
    <row r="9" spans="1:12">
      <c r="A9" s="5">
        <v>2</v>
      </c>
      <c r="B9" s="6" t="s">
        <v>12</v>
      </c>
      <c r="C9" s="13"/>
      <c r="D9" s="13"/>
      <c r="E9" s="13"/>
      <c r="F9" s="13"/>
      <c r="G9" s="4"/>
      <c r="I9" s="31"/>
      <c r="J9" s="57"/>
      <c r="K9" s="57"/>
    </row>
    <row r="10" spans="1:12">
      <c r="A10" s="5">
        <v>3</v>
      </c>
      <c r="B10" s="4" t="s">
        <v>13</v>
      </c>
      <c r="C10" s="13">
        <f>SUM('MB TRFS'!C8)</f>
        <v>65530590000</v>
      </c>
      <c r="D10" s="13">
        <f t="shared" ref="D10:E16" si="0">PRODUCT(C10,1.05)</f>
        <v>68807119500</v>
      </c>
      <c r="E10" s="13">
        <f t="shared" si="0"/>
        <v>72247475475</v>
      </c>
      <c r="F10" s="13">
        <f t="shared" ref="F10:F15" si="1">SUM(E10)</f>
        <v>72247475475</v>
      </c>
      <c r="G10" s="49">
        <v>74118751000</v>
      </c>
      <c r="I10" s="31"/>
    </row>
    <row r="11" spans="1:12">
      <c r="A11" s="5">
        <v>4</v>
      </c>
      <c r="B11" s="4" t="s">
        <v>14</v>
      </c>
      <c r="C11" s="13">
        <f>SUM('MB TRFS'!C9)</f>
        <v>17920243000</v>
      </c>
      <c r="D11" s="13">
        <f t="shared" si="0"/>
        <v>18816255150</v>
      </c>
      <c r="E11" s="13">
        <f t="shared" si="0"/>
        <v>19757067907.5</v>
      </c>
      <c r="F11" s="13">
        <f t="shared" si="1"/>
        <v>19757067907.5</v>
      </c>
      <c r="G11" s="49">
        <v>17640367000</v>
      </c>
      <c r="I11" s="31"/>
    </row>
    <row r="12" spans="1:12">
      <c r="A12" s="5">
        <v>5</v>
      </c>
      <c r="B12" s="4" t="s">
        <v>15</v>
      </c>
      <c r="C12" s="13">
        <f>SUM('MB TRFS'!C10)</f>
        <v>14273696000</v>
      </c>
      <c r="D12" s="13">
        <f t="shared" si="0"/>
        <v>14987380800</v>
      </c>
      <c r="E12" s="13">
        <f t="shared" si="0"/>
        <v>15736749840</v>
      </c>
      <c r="F12" s="13">
        <f t="shared" si="1"/>
        <v>15736749840</v>
      </c>
      <c r="G12" s="11">
        <v>17498355000</v>
      </c>
      <c r="I12" s="31"/>
      <c r="J12" s="57"/>
      <c r="K12" s="57"/>
    </row>
    <row r="13" spans="1:12">
      <c r="A13" s="5">
        <v>6</v>
      </c>
      <c r="B13" s="4" t="s">
        <v>16</v>
      </c>
      <c r="C13" s="13">
        <f>SUM('MB TRFS'!C11)</f>
        <v>27264893000</v>
      </c>
      <c r="D13" s="13">
        <f t="shared" si="0"/>
        <v>28628137650</v>
      </c>
      <c r="E13" s="13">
        <f t="shared" si="0"/>
        <v>30059544532.5</v>
      </c>
      <c r="F13" s="13">
        <f t="shared" si="1"/>
        <v>30059544532.5</v>
      </c>
      <c r="G13" s="13">
        <v>20070837000</v>
      </c>
      <c r="K13" s="32"/>
      <c r="L13" s="32"/>
    </row>
    <row r="14" spans="1:12">
      <c r="A14" s="5">
        <v>7</v>
      </c>
      <c r="B14" s="4" t="s">
        <v>63</v>
      </c>
      <c r="C14" s="13">
        <f>SUM('MB TRFS'!C13)</f>
        <v>7500000000</v>
      </c>
      <c r="D14" s="13">
        <f t="shared" si="0"/>
        <v>7875000000</v>
      </c>
      <c r="E14" s="13">
        <f t="shared" si="0"/>
        <v>8268750000</v>
      </c>
      <c r="F14" s="13">
        <f t="shared" si="1"/>
        <v>8268750000</v>
      </c>
      <c r="G14" s="26">
        <v>0</v>
      </c>
      <c r="I14" s="35"/>
      <c r="J14" s="58"/>
      <c r="K14" s="59"/>
    </row>
    <row r="15" spans="1:12">
      <c r="A15" s="5"/>
      <c r="B15" s="4" t="s">
        <v>18</v>
      </c>
      <c r="C15" s="13">
        <f>SUM('MB TRFS'!C12)</f>
        <v>11404801000</v>
      </c>
      <c r="D15" s="13">
        <f t="shared" si="0"/>
        <v>11975041050</v>
      </c>
      <c r="E15" s="13">
        <f t="shared" si="0"/>
        <v>12573793102.5</v>
      </c>
      <c r="F15" s="13">
        <f t="shared" si="1"/>
        <v>12573793102.5</v>
      </c>
      <c r="G15" s="45">
        <v>13911167375</v>
      </c>
      <c r="I15" s="35"/>
      <c r="J15" s="58"/>
      <c r="K15" s="59"/>
    </row>
    <row r="16" spans="1:12">
      <c r="A16" s="5">
        <v>8</v>
      </c>
      <c r="B16" s="6" t="s">
        <v>19</v>
      </c>
      <c r="C16" s="69">
        <f>SUM(C8:C15)</f>
        <v>146394223000</v>
      </c>
      <c r="D16" s="69">
        <f t="shared" si="0"/>
        <v>153713934150</v>
      </c>
      <c r="E16" s="69">
        <f t="shared" si="0"/>
        <v>161399630857.5</v>
      </c>
      <c r="F16" s="69">
        <f>SUM(F10:F15)</f>
        <v>158643380857.5</v>
      </c>
      <c r="G16" s="9">
        <v>144739477375</v>
      </c>
      <c r="J16" s="36"/>
    </row>
    <row r="17" spans="1:11">
      <c r="A17" s="5"/>
      <c r="B17" s="4"/>
      <c r="C17" s="13"/>
      <c r="D17" s="13"/>
      <c r="E17" s="13"/>
      <c r="F17" s="13"/>
      <c r="G17" s="4"/>
      <c r="I17" s="66"/>
    </row>
    <row r="18" spans="1:11">
      <c r="A18" s="5">
        <v>9</v>
      </c>
      <c r="B18" s="6" t="s">
        <v>20</v>
      </c>
      <c r="C18" s="69">
        <f>SUM(C16)</f>
        <v>146394223000</v>
      </c>
      <c r="D18" s="69">
        <f>PRODUCT(C18,1.05)</f>
        <v>153713934150</v>
      </c>
      <c r="E18" s="69">
        <f>PRODUCT(D18,1.05)</f>
        <v>161399630857.5</v>
      </c>
      <c r="F18" s="69">
        <f>SUM(D18:E18)</f>
        <v>315113565007.5</v>
      </c>
      <c r="G18" s="9">
        <v>144739477375</v>
      </c>
      <c r="I18" s="37"/>
      <c r="J18" s="38"/>
    </row>
    <row r="19" spans="1:11">
      <c r="A19" s="5"/>
      <c r="B19" s="4"/>
      <c r="C19" s="4"/>
      <c r="D19" s="4"/>
      <c r="E19" s="4"/>
      <c r="F19" s="4"/>
      <c r="G19" s="4"/>
      <c r="J19" s="37"/>
      <c r="K19" s="37"/>
    </row>
    <row r="20" spans="1:11">
      <c r="A20" s="5">
        <v>10</v>
      </c>
      <c r="B20" s="6" t="s">
        <v>21</v>
      </c>
      <c r="C20" s="4"/>
      <c r="D20" s="4"/>
      <c r="E20" s="4"/>
      <c r="F20" s="4"/>
      <c r="G20" s="4"/>
    </row>
    <row r="21" spans="1:11">
      <c r="A21" s="5">
        <v>11</v>
      </c>
      <c r="B21" s="6" t="s">
        <v>22</v>
      </c>
      <c r="C21" s="4"/>
      <c r="D21" s="4"/>
      <c r="E21" s="4"/>
      <c r="F21" s="4"/>
      <c r="G21" s="4"/>
      <c r="I21" s="38"/>
    </row>
    <row r="22" spans="1:11">
      <c r="A22" s="5">
        <v>12</v>
      </c>
      <c r="B22" s="55" t="s">
        <v>23</v>
      </c>
      <c r="C22" s="26"/>
      <c r="D22" s="26"/>
      <c r="E22" s="26"/>
      <c r="F22" s="26"/>
      <c r="G22" s="26"/>
      <c r="I22" s="37"/>
    </row>
    <row r="23" spans="1:11">
      <c r="A23" s="5">
        <v>13</v>
      </c>
      <c r="B23" s="4" t="s">
        <v>24</v>
      </c>
      <c r="C23" s="26"/>
      <c r="D23" s="26"/>
      <c r="E23" s="26"/>
      <c r="F23" s="26"/>
      <c r="G23" s="26"/>
      <c r="I23" s="37"/>
    </row>
    <row r="24" spans="1:11">
      <c r="A24" s="5">
        <v>14</v>
      </c>
      <c r="B24" s="4" t="s">
        <v>25</v>
      </c>
      <c r="C24" s="26"/>
      <c r="D24" s="26"/>
      <c r="E24" s="26"/>
      <c r="F24" s="26"/>
      <c r="G24" s="26"/>
      <c r="I24" s="37"/>
    </row>
    <row r="25" spans="1:11">
      <c r="A25" s="5">
        <v>15</v>
      </c>
      <c r="B25" s="6" t="s">
        <v>26</v>
      </c>
      <c r="C25" s="52"/>
      <c r="D25" s="52"/>
      <c r="E25" s="52"/>
      <c r="F25" s="52"/>
      <c r="G25" s="52"/>
    </row>
    <row r="26" spans="1:11">
      <c r="A26" s="5"/>
      <c r="B26" s="4"/>
      <c r="C26" s="26"/>
      <c r="D26" s="26"/>
      <c r="E26" s="26"/>
      <c r="F26" s="26"/>
      <c r="G26" s="26"/>
    </row>
    <row r="27" spans="1:11">
      <c r="A27" s="5">
        <v>16</v>
      </c>
      <c r="B27" s="6" t="s">
        <v>27</v>
      </c>
      <c r="C27" s="26"/>
      <c r="D27" s="26"/>
      <c r="E27" s="26"/>
      <c r="F27" s="26"/>
      <c r="G27" s="26"/>
    </row>
    <row r="28" spans="1:11">
      <c r="A28" s="5">
        <v>17</v>
      </c>
      <c r="B28" s="4" t="s">
        <v>28</v>
      </c>
      <c r="C28" s="13">
        <f>SUM('MB TRFS'!C26)-C30</f>
        <v>22081333000</v>
      </c>
      <c r="D28" s="13">
        <f t="shared" ref="D28:E32" si="2">PRODUCT(C28,1.05)</f>
        <v>23185399650</v>
      </c>
      <c r="E28" s="13">
        <f t="shared" si="2"/>
        <v>24344669632.5</v>
      </c>
      <c r="F28" s="13">
        <f>SUM(E28)</f>
        <v>24344669632.5</v>
      </c>
      <c r="G28" s="26">
        <v>23253331375</v>
      </c>
      <c r="H28" s="37"/>
    </row>
    <row r="29" spans="1:11" ht="33">
      <c r="A29" s="5">
        <v>18</v>
      </c>
      <c r="B29" s="10" t="s">
        <v>29</v>
      </c>
      <c r="C29" s="13">
        <f>SUM('MB TRFS'!C27)</f>
        <v>150700000</v>
      </c>
      <c r="D29" s="13">
        <f t="shared" si="2"/>
        <v>158235000</v>
      </c>
      <c r="E29" s="13">
        <f t="shared" si="2"/>
        <v>166146750</v>
      </c>
      <c r="F29" s="13">
        <f>SUM(E29)</f>
        <v>166146750</v>
      </c>
      <c r="G29" s="45">
        <v>134000000</v>
      </c>
      <c r="H29" s="37"/>
      <c r="I29" s="38"/>
    </row>
    <row r="30" spans="1:11">
      <c r="A30" s="5">
        <v>19</v>
      </c>
      <c r="B30" s="4" t="s">
        <v>30</v>
      </c>
      <c r="C30" s="13">
        <f>SUM('[1]RECURRENT DETAILS'!$I$5397:$I$5398)</f>
        <v>9210000000</v>
      </c>
      <c r="D30" s="13">
        <f t="shared" si="2"/>
        <v>9670500000</v>
      </c>
      <c r="E30" s="13">
        <f t="shared" si="2"/>
        <v>10154025000</v>
      </c>
      <c r="F30" s="13">
        <f>SUM(E30)</f>
        <v>10154025000</v>
      </c>
      <c r="G30" s="26">
        <v>10200000000</v>
      </c>
    </row>
    <row r="31" spans="1:11">
      <c r="A31" s="5">
        <v>20</v>
      </c>
      <c r="B31" s="4" t="s">
        <v>31</v>
      </c>
      <c r="C31" s="13">
        <f>SUM('T-SUM BY SEC'!C39)</f>
        <v>39722291000</v>
      </c>
      <c r="D31" s="13">
        <f t="shared" si="2"/>
        <v>41708405550</v>
      </c>
      <c r="E31" s="13">
        <f t="shared" si="2"/>
        <v>43793825827.5</v>
      </c>
      <c r="F31" s="13">
        <f>SUM(E31)</f>
        <v>43793825827.5</v>
      </c>
      <c r="G31" s="26">
        <v>30438842000</v>
      </c>
      <c r="H31" s="39"/>
      <c r="I31" s="38"/>
    </row>
    <row r="32" spans="1:11">
      <c r="A32" s="5">
        <v>21</v>
      </c>
      <c r="B32" s="6" t="s">
        <v>32</v>
      </c>
      <c r="C32" s="69">
        <f>SUM(C28:C31)</f>
        <v>71164324000</v>
      </c>
      <c r="D32" s="69">
        <f t="shared" si="2"/>
        <v>74722540200</v>
      </c>
      <c r="E32" s="69">
        <f t="shared" si="2"/>
        <v>78458667210</v>
      </c>
      <c r="F32" s="69">
        <f>SUM(D32:E32)</f>
        <v>153181207410</v>
      </c>
      <c r="G32" s="52">
        <v>64026173375</v>
      </c>
      <c r="H32" s="38"/>
      <c r="I32" s="37"/>
    </row>
    <row r="33" spans="1:9">
      <c r="A33" s="5"/>
      <c r="B33" s="4"/>
      <c r="C33" s="13"/>
      <c r="D33" s="13"/>
      <c r="E33" s="13"/>
      <c r="F33" s="13"/>
      <c r="G33" s="26"/>
      <c r="H33" s="38"/>
      <c r="I33" s="38"/>
    </row>
    <row r="34" spans="1:9">
      <c r="A34" s="5">
        <v>22</v>
      </c>
      <c r="B34" s="6" t="s">
        <v>33</v>
      </c>
      <c r="C34" s="69">
        <f>SUM(C32)</f>
        <v>71164324000</v>
      </c>
      <c r="D34" s="69">
        <f>PRODUCT(C34,1.05)</f>
        <v>74722540200</v>
      </c>
      <c r="E34" s="69">
        <f>PRODUCT(D34,1.05)</f>
        <v>78458667210</v>
      </c>
      <c r="F34" s="69">
        <f>SUM(C34:E34)</f>
        <v>224345531410</v>
      </c>
      <c r="G34" s="52">
        <v>64026173375</v>
      </c>
      <c r="H34" s="40"/>
      <c r="I34" s="38"/>
    </row>
    <row r="35" spans="1:9">
      <c r="A35" s="5"/>
      <c r="B35" s="4"/>
      <c r="C35" s="13"/>
      <c r="D35" s="13"/>
      <c r="E35" s="13"/>
      <c r="F35" s="13"/>
      <c r="G35" s="4"/>
      <c r="H35" s="37"/>
      <c r="I35" s="38"/>
    </row>
    <row r="36" spans="1:9">
      <c r="A36" s="5">
        <v>23</v>
      </c>
      <c r="B36" s="6" t="s">
        <v>76</v>
      </c>
      <c r="C36" s="13"/>
      <c r="D36" s="13"/>
      <c r="E36" s="13"/>
      <c r="F36" s="13"/>
      <c r="G36" s="4"/>
      <c r="H36" s="37"/>
    </row>
    <row r="37" spans="1:9">
      <c r="A37" s="5">
        <v>24</v>
      </c>
      <c r="B37" s="4" t="s">
        <v>77</v>
      </c>
      <c r="C37" s="13">
        <f>SUM('T-SUM BY SEC'!C11)</f>
        <v>9214500000</v>
      </c>
      <c r="D37" s="13">
        <f t="shared" ref="D37:E41" si="3">PRODUCT(C37,1.05)</f>
        <v>9675225000</v>
      </c>
      <c r="E37" s="13">
        <f t="shared" si="3"/>
        <v>10158986250</v>
      </c>
      <c r="F37" s="13">
        <f>SUM(E37)</f>
        <v>10158986250</v>
      </c>
      <c r="G37" s="13">
        <v>10083050000</v>
      </c>
      <c r="H37" s="47"/>
      <c r="I37" s="38"/>
    </row>
    <row r="38" spans="1:9">
      <c r="A38" s="5">
        <v>25</v>
      </c>
      <c r="B38" s="4" t="s">
        <v>78</v>
      </c>
      <c r="C38" s="13">
        <f>SUM('T-SUM BY SEC'!C18)</f>
        <v>47474000000</v>
      </c>
      <c r="D38" s="13">
        <f t="shared" si="3"/>
        <v>49847700000</v>
      </c>
      <c r="E38" s="13">
        <f t="shared" si="3"/>
        <v>52340085000</v>
      </c>
      <c r="F38" s="13">
        <f>SUM(E38)</f>
        <v>52340085000</v>
      </c>
      <c r="G38" s="13">
        <v>40382926000</v>
      </c>
      <c r="H38" s="47"/>
      <c r="I38" s="37"/>
    </row>
    <row r="39" spans="1:9">
      <c r="A39" s="5">
        <v>26</v>
      </c>
      <c r="B39" s="4" t="s">
        <v>79</v>
      </c>
      <c r="C39" s="13">
        <f>SUM('T-SUM BY SEC'!C25)</f>
        <v>1148223000</v>
      </c>
      <c r="D39" s="13">
        <f t="shared" si="3"/>
        <v>1205634150</v>
      </c>
      <c r="E39" s="13">
        <f t="shared" si="3"/>
        <v>1265915857.5</v>
      </c>
      <c r="F39" s="13">
        <f>SUM(E39)</f>
        <v>1265915857.5</v>
      </c>
      <c r="G39" s="13">
        <v>703200000</v>
      </c>
      <c r="H39" s="47"/>
      <c r="I39" s="38"/>
    </row>
    <row r="40" spans="1:9">
      <c r="A40" s="5">
        <v>27</v>
      </c>
      <c r="B40" s="4" t="s">
        <v>80</v>
      </c>
      <c r="C40" s="13">
        <f>SUM('T-SUM BY SEC'!C32)</f>
        <v>17893176000</v>
      </c>
      <c r="D40" s="13">
        <f t="shared" si="3"/>
        <v>18787834800</v>
      </c>
      <c r="E40" s="13">
        <f t="shared" si="3"/>
        <v>19727226540</v>
      </c>
      <c r="F40" s="13">
        <f>SUM(E40)</f>
        <v>19727226540</v>
      </c>
      <c r="G40" s="13">
        <v>29544128000</v>
      </c>
      <c r="H40" s="47"/>
      <c r="I40" s="37"/>
    </row>
    <row r="41" spans="1:9">
      <c r="A41" s="5">
        <v>28</v>
      </c>
      <c r="B41" s="6" t="s">
        <v>50</v>
      </c>
      <c r="C41" s="69">
        <f>SUM(C37:C40)</f>
        <v>75729899000</v>
      </c>
      <c r="D41" s="69">
        <f t="shared" si="3"/>
        <v>79516393950</v>
      </c>
      <c r="E41" s="69">
        <f t="shared" si="3"/>
        <v>83492213647.5</v>
      </c>
      <c r="F41" s="69">
        <f>SUM(F37:F40)</f>
        <v>83492213647.5</v>
      </c>
      <c r="G41" s="9">
        <v>80713304000</v>
      </c>
    </row>
    <row r="42" spans="1:9">
      <c r="A42" s="5"/>
      <c r="B42" s="4"/>
      <c r="C42" s="13"/>
      <c r="D42" s="13"/>
      <c r="E42" s="13"/>
      <c r="F42" s="13"/>
      <c r="G42" s="4"/>
    </row>
    <row r="43" spans="1:9">
      <c r="A43" s="5">
        <v>29</v>
      </c>
      <c r="B43" s="6" t="s">
        <v>51</v>
      </c>
      <c r="C43" s="69">
        <f>SUM(C34,C41)</f>
        <v>146894223000</v>
      </c>
      <c r="D43" s="69">
        <f>PRODUCT(C43,1.05)</f>
        <v>154238934150</v>
      </c>
      <c r="E43" s="69">
        <f>PRODUCT(D43,1.05)</f>
        <v>161950880857.5</v>
      </c>
      <c r="F43" s="69">
        <f>SUM(C43:E43)</f>
        <v>463084038007.5</v>
      </c>
      <c r="G43" s="9">
        <v>144739477375</v>
      </c>
    </row>
    <row r="44" spans="1:9">
      <c r="A44" s="5">
        <v>30</v>
      </c>
      <c r="B44" s="6" t="s">
        <v>52</v>
      </c>
      <c r="C44" s="13"/>
      <c r="D44" s="13"/>
      <c r="E44" s="13"/>
      <c r="F44" s="13"/>
      <c r="G44" s="9"/>
    </row>
    <row r="45" spans="1:9">
      <c r="A45" s="5"/>
      <c r="B45" s="4"/>
      <c r="C45" s="4"/>
      <c r="D45" s="4"/>
      <c r="E45" s="4"/>
      <c r="F45" s="4"/>
      <c r="G45" s="4"/>
      <c r="H45" s="41"/>
    </row>
    <row r="46" spans="1:9">
      <c r="A46" s="5">
        <v>31</v>
      </c>
      <c r="B46" s="6" t="s">
        <v>53</v>
      </c>
      <c r="C46" s="4"/>
      <c r="D46" s="4"/>
      <c r="E46" s="4"/>
      <c r="F46" s="4"/>
      <c r="G46" s="4"/>
    </row>
    <row r="47" spans="1:9">
      <c r="A47" s="5">
        <v>32</v>
      </c>
      <c r="B47" s="4" t="s">
        <v>54</v>
      </c>
      <c r="C47" s="26"/>
      <c r="D47" s="26"/>
      <c r="E47" s="26"/>
      <c r="F47" s="26"/>
      <c r="G47" s="4"/>
    </row>
    <row r="48" spans="1:9">
      <c r="A48" s="5">
        <v>33</v>
      </c>
      <c r="B48" s="4" t="s">
        <v>55</v>
      </c>
      <c r="C48" s="4"/>
      <c r="D48" s="4"/>
      <c r="E48" s="4"/>
      <c r="F48" s="4"/>
      <c r="G48" s="4"/>
    </row>
    <row r="49" spans="1:7">
      <c r="A49" s="5">
        <v>34</v>
      </c>
      <c r="B49" s="6" t="s">
        <v>56</v>
      </c>
      <c r="C49" s="9"/>
      <c r="D49" s="9"/>
      <c r="E49" s="9"/>
      <c r="F49" s="9"/>
      <c r="G49" s="6"/>
    </row>
    <row r="50" spans="1:7">
      <c r="A50" s="5"/>
      <c r="B50" s="6"/>
      <c r="C50" s="6"/>
      <c r="D50" s="6"/>
      <c r="E50" s="6"/>
      <c r="F50" s="6"/>
      <c r="G50" s="6"/>
    </row>
    <row r="51" spans="1:7" ht="17.25" thickBot="1">
      <c r="A51" s="27">
        <v>35</v>
      </c>
      <c r="B51" s="56" t="s">
        <v>57</v>
      </c>
      <c r="C51" s="56"/>
      <c r="D51" s="56"/>
      <c r="E51" s="56"/>
      <c r="F51" s="56"/>
      <c r="G51" s="56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74" firstPageNumber="6" orientation="landscape" useFirstPageNumber="1" r:id="rId1"/>
  <headerFooter>
    <oddFooter>&amp;C&amp;"-,Bold"&amp;18&amp;P</oddFooter>
  </headerFooter>
  <rowBreaks count="1" manualBreakCount="1">
    <brk id="39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4"/>
  <sheetViews>
    <sheetView view="pageBreakPreview" topLeftCell="A46" zoomScale="78" zoomScaleSheetLayoutView="78" workbookViewId="0">
      <selection activeCell="C26" sqref="C26"/>
    </sheetView>
  </sheetViews>
  <sheetFormatPr defaultColWidth="9.140625" defaultRowHeight="14.25"/>
  <cols>
    <col min="1" max="1" width="6" style="15" customWidth="1"/>
    <col min="2" max="2" width="55.7109375" style="1" customWidth="1"/>
    <col min="3" max="3" width="21" style="180" customWidth="1"/>
    <col min="4" max="6" width="21" style="1" customWidth="1"/>
    <col min="7" max="7" width="19.5703125" style="1" customWidth="1"/>
    <col min="8" max="8" width="0.28515625" style="1" hidden="1" customWidth="1"/>
    <col min="9" max="9" width="23.7109375" style="1" customWidth="1"/>
    <col min="10" max="10" width="18.140625" style="1" customWidth="1"/>
    <col min="11" max="11" width="18" style="1" customWidth="1"/>
    <col min="12" max="12" width="15" style="1" customWidth="1"/>
    <col min="13" max="16384" width="9.140625" style="1"/>
  </cols>
  <sheetData>
    <row r="1" spans="1:12">
      <c r="A1" s="205" t="s">
        <v>0</v>
      </c>
      <c r="B1" s="206"/>
      <c r="C1" s="206"/>
      <c r="D1" s="206"/>
      <c r="E1" s="206"/>
      <c r="F1" s="206"/>
      <c r="G1" s="206"/>
    </row>
    <row r="2" spans="1:12">
      <c r="A2" s="205" t="s">
        <v>81</v>
      </c>
      <c r="B2" s="206"/>
      <c r="C2" s="206"/>
      <c r="D2" s="206"/>
      <c r="E2" s="206"/>
      <c r="F2" s="206"/>
      <c r="G2" s="206"/>
    </row>
    <row r="3" spans="1:12">
      <c r="A3" s="208"/>
      <c r="B3" s="209"/>
      <c r="C3" s="209"/>
      <c r="D3" s="209"/>
      <c r="E3" s="209"/>
      <c r="F3" s="209"/>
      <c r="G3" s="209"/>
    </row>
    <row r="4" spans="1:12" ht="51" customHeight="1">
      <c r="A4" s="3" t="s">
        <v>3</v>
      </c>
      <c r="B4" s="6" t="s">
        <v>4</v>
      </c>
      <c r="C4" s="50" t="s">
        <v>82</v>
      </c>
      <c r="D4" s="82" t="s">
        <v>6</v>
      </c>
      <c r="E4" s="82" t="s">
        <v>7</v>
      </c>
      <c r="F4" s="7" t="s">
        <v>8</v>
      </c>
      <c r="G4" s="7" t="s">
        <v>9</v>
      </c>
    </row>
    <row r="5" spans="1:12" ht="16.5">
      <c r="A5" s="30"/>
      <c r="B5" s="4"/>
      <c r="C5" s="48" t="s">
        <v>10</v>
      </c>
      <c r="D5" s="8"/>
      <c r="E5" s="8"/>
      <c r="F5" s="8"/>
      <c r="G5" s="8" t="s">
        <v>10</v>
      </c>
    </row>
    <row r="6" spans="1:12" ht="16.5">
      <c r="A6" s="30">
        <v>1</v>
      </c>
      <c r="B6" s="6" t="s">
        <v>11</v>
      </c>
      <c r="C6" s="69">
        <f>SUM('Nature-CRF'!C35)</f>
        <v>2500000000</v>
      </c>
      <c r="D6" s="69">
        <f>PRODUCT(C6,1.05)</f>
        <v>2625000000</v>
      </c>
      <c r="E6" s="69">
        <f>PRODUCT(D6,1.05)</f>
        <v>2756250000</v>
      </c>
      <c r="F6" s="69">
        <f>SUM(C6:E6)</f>
        <v>7881250000</v>
      </c>
      <c r="G6" s="9">
        <v>1500000000</v>
      </c>
    </row>
    <row r="7" spans="1:12" ht="16.5">
      <c r="A7" s="30"/>
      <c r="B7" s="6" t="s">
        <v>12</v>
      </c>
      <c r="C7" s="13"/>
      <c r="D7" s="13"/>
      <c r="E7" s="13"/>
      <c r="F7" s="13"/>
      <c r="G7" s="4"/>
      <c r="I7" s="12"/>
      <c r="J7" s="42"/>
      <c r="K7" s="42"/>
    </row>
    <row r="8" spans="1:12" ht="16.5">
      <c r="A8" s="30">
        <v>1</v>
      </c>
      <c r="B8" s="4" t="s">
        <v>83</v>
      </c>
      <c r="C8" s="13">
        <f>SUM('[2]Nature-CRF'!$C$6)</f>
        <v>65530590000</v>
      </c>
      <c r="D8" s="13">
        <f t="shared" ref="D8:E14" si="0">PRODUCT(C8,1.05)</f>
        <v>68807119500</v>
      </c>
      <c r="E8" s="13">
        <f t="shared" si="0"/>
        <v>72247475475</v>
      </c>
      <c r="F8" s="13">
        <f>SUM(E8)</f>
        <v>72247475475</v>
      </c>
      <c r="G8" s="11">
        <v>74118751000</v>
      </c>
      <c r="I8" s="12"/>
    </row>
    <row r="9" spans="1:12" ht="16.5">
      <c r="A9" s="30">
        <v>2</v>
      </c>
      <c r="B9" s="4" t="s">
        <v>84</v>
      </c>
      <c r="C9" s="13">
        <f>SUM('[2]Nature-CRF'!$C$7)</f>
        <v>17920243000</v>
      </c>
      <c r="D9" s="13">
        <f t="shared" si="0"/>
        <v>18816255150</v>
      </c>
      <c r="E9" s="13">
        <f t="shared" si="0"/>
        <v>19757067907.5</v>
      </c>
      <c r="F9" s="13">
        <f>SUM(E9)</f>
        <v>19757067907.5</v>
      </c>
      <c r="G9" s="11">
        <v>17640367000</v>
      </c>
      <c r="I9" s="12"/>
    </row>
    <row r="10" spans="1:12" ht="16.5">
      <c r="A10" s="30">
        <v>3</v>
      </c>
      <c r="B10" s="4" t="s">
        <v>85</v>
      </c>
      <c r="C10" s="13">
        <f>SUM('[2]Nature-CRF'!$C$28)</f>
        <v>14273696000</v>
      </c>
      <c r="D10" s="13">
        <f t="shared" si="0"/>
        <v>14987380800</v>
      </c>
      <c r="E10" s="13">
        <f t="shared" si="0"/>
        <v>15736749840</v>
      </c>
      <c r="F10" s="13">
        <f>SUM(E10)</f>
        <v>15736749840</v>
      </c>
      <c r="G10" s="11">
        <v>17498355000</v>
      </c>
      <c r="I10" s="12"/>
      <c r="J10" s="42"/>
      <c r="K10" s="42"/>
    </row>
    <row r="11" spans="1:12" ht="16.5">
      <c r="A11" s="30">
        <v>4</v>
      </c>
      <c r="B11" s="4" t="s">
        <v>16</v>
      </c>
      <c r="C11" s="13">
        <f>SUM('[2]Summ by Type-Nature'!$C$36)</f>
        <v>27264893000</v>
      </c>
      <c r="D11" s="13">
        <f t="shared" si="0"/>
        <v>28628137650</v>
      </c>
      <c r="E11" s="13">
        <f t="shared" si="0"/>
        <v>30059544532.5</v>
      </c>
      <c r="F11" s="13">
        <f>SUM(C11:E11)</f>
        <v>85952575182.5</v>
      </c>
      <c r="G11" s="11">
        <v>20070837000</v>
      </c>
      <c r="K11" s="15"/>
      <c r="L11" s="15"/>
    </row>
    <row r="12" spans="1:12" ht="16.5">
      <c r="A12" s="30">
        <v>5</v>
      </c>
      <c r="B12" s="10" t="s">
        <v>86</v>
      </c>
      <c r="C12" s="13">
        <f>SUM('[2]Nature-CRF'!$C$8)</f>
        <v>11404801000</v>
      </c>
      <c r="D12" s="13">
        <f t="shared" si="0"/>
        <v>11975041050</v>
      </c>
      <c r="E12" s="13">
        <f t="shared" si="0"/>
        <v>12573793102.5</v>
      </c>
      <c r="F12" s="13">
        <f>SUM(E12)</f>
        <v>12573793102.5</v>
      </c>
      <c r="G12" s="11">
        <v>13911167375</v>
      </c>
      <c r="I12" s="20"/>
      <c r="J12" s="43"/>
      <c r="K12" s="44"/>
    </row>
    <row r="13" spans="1:12" ht="16.5">
      <c r="A13" s="30">
        <v>6</v>
      </c>
      <c r="B13" s="10" t="s">
        <v>87</v>
      </c>
      <c r="C13" s="13">
        <f>SUM('[2]Nature-CRF'!$C$68)</f>
        <v>7500000000</v>
      </c>
      <c r="D13" s="13">
        <f t="shared" si="0"/>
        <v>7875000000</v>
      </c>
      <c r="E13" s="13">
        <f t="shared" si="0"/>
        <v>8268750000</v>
      </c>
      <c r="F13" s="13">
        <f>SUM(E13)</f>
        <v>8268750000</v>
      </c>
      <c r="G13" s="11">
        <v>0</v>
      </c>
      <c r="I13" s="20"/>
      <c r="J13" s="43"/>
      <c r="K13" s="44"/>
    </row>
    <row r="14" spans="1:12" ht="16.5">
      <c r="A14" s="30"/>
      <c r="B14" s="6" t="s">
        <v>19</v>
      </c>
      <c r="C14" s="69">
        <f>SUM(C8:C13)</f>
        <v>143894223000</v>
      </c>
      <c r="D14" s="69">
        <f t="shared" si="0"/>
        <v>151088934150</v>
      </c>
      <c r="E14" s="69">
        <f t="shared" si="0"/>
        <v>158643380857.5</v>
      </c>
      <c r="F14" s="69">
        <f>SUM(F8:F13)</f>
        <v>214536411507.5</v>
      </c>
      <c r="G14" s="19">
        <v>143239477375</v>
      </c>
      <c r="I14" s="22"/>
      <c r="J14" s="20"/>
    </row>
    <row r="15" spans="1:12" ht="16.5">
      <c r="A15" s="30"/>
      <c r="B15" s="4"/>
      <c r="C15" s="13"/>
      <c r="D15" s="13"/>
      <c r="E15" s="13"/>
      <c r="F15" s="13"/>
      <c r="G15" s="4"/>
      <c r="I15" s="65"/>
    </row>
    <row r="16" spans="1:12" ht="16.5">
      <c r="A16" s="30">
        <v>9</v>
      </c>
      <c r="B16" s="6" t="s">
        <v>20</v>
      </c>
      <c r="C16" s="69">
        <f>SUM(C14)</f>
        <v>143894223000</v>
      </c>
      <c r="D16" s="69">
        <f>PRODUCT(C16,1.05)</f>
        <v>151088934150</v>
      </c>
      <c r="E16" s="69">
        <f>PRODUCT(D16,1.05)</f>
        <v>158643380857.5</v>
      </c>
      <c r="F16" s="69">
        <f>SUM(D16:E16)</f>
        <v>309732315007.5</v>
      </c>
      <c r="G16" s="9">
        <v>143239477375</v>
      </c>
      <c r="I16" s="21"/>
      <c r="J16" s="22"/>
    </row>
    <row r="17" spans="1:11" ht="16.5">
      <c r="A17" s="30"/>
      <c r="B17" s="4"/>
      <c r="C17" s="13"/>
      <c r="D17" s="13"/>
      <c r="E17" s="13"/>
      <c r="F17" s="13"/>
      <c r="G17" s="4"/>
      <c r="I17" s="21"/>
      <c r="J17" s="21"/>
      <c r="K17" s="21"/>
    </row>
    <row r="18" spans="1:11" ht="16.5">
      <c r="A18" s="30">
        <v>10</v>
      </c>
      <c r="B18" s="6" t="s">
        <v>21</v>
      </c>
      <c r="C18" s="13"/>
      <c r="D18" s="13"/>
      <c r="E18" s="13"/>
      <c r="F18" s="13"/>
      <c r="G18" s="4"/>
      <c r="I18" s="21"/>
    </row>
    <row r="19" spans="1:11" ht="16.5">
      <c r="A19" s="30">
        <v>11</v>
      </c>
      <c r="B19" s="6" t="s">
        <v>22</v>
      </c>
      <c r="C19" s="13"/>
      <c r="D19" s="13"/>
      <c r="E19" s="13"/>
      <c r="F19" s="13"/>
      <c r="G19" s="4"/>
      <c r="I19" s="22"/>
    </row>
    <row r="20" spans="1:11" ht="16.5">
      <c r="A20" s="30">
        <v>12</v>
      </c>
      <c r="B20" s="4" t="s">
        <v>23</v>
      </c>
      <c r="C20" s="13"/>
      <c r="D20" s="13"/>
      <c r="E20" s="13"/>
      <c r="F20" s="13"/>
      <c r="G20" s="14"/>
      <c r="I20" s="21"/>
    </row>
    <row r="21" spans="1:11" ht="16.5">
      <c r="A21" s="30">
        <v>13</v>
      </c>
      <c r="B21" s="4" t="s">
        <v>24</v>
      </c>
      <c r="C21" s="13"/>
      <c r="D21" s="13"/>
      <c r="E21" s="13"/>
      <c r="F21" s="13"/>
      <c r="G21" s="14"/>
      <c r="I21" s="21"/>
    </row>
    <row r="22" spans="1:11" ht="16.5">
      <c r="A22" s="30">
        <v>14</v>
      </c>
      <c r="B22" s="4" t="s">
        <v>25</v>
      </c>
      <c r="C22" s="13"/>
      <c r="D22" s="13"/>
      <c r="E22" s="13"/>
      <c r="F22" s="13"/>
      <c r="G22" s="14"/>
      <c r="I22" s="21"/>
    </row>
    <row r="23" spans="1:11" ht="16.5">
      <c r="A23" s="30">
        <v>15</v>
      </c>
      <c r="B23" s="6" t="s">
        <v>26</v>
      </c>
      <c r="C23" s="13"/>
      <c r="D23" s="13"/>
      <c r="E23" s="13"/>
      <c r="F23" s="13"/>
      <c r="G23" s="23"/>
    </row>
    <row r="24" spans="1:11" ht="16.5">
      <c r="A24" s="30"/>
      <c r="B24" s="4"/>
      <c r="C24" s="13"/>
      <c r="D24" s="13"/>
      <c r="E24" s="13"/>
      <c r="F24" s="13"/>
      <c r="G24" s="14"/>
    </row>
    <row r="25" spans="1:11" ht="16.5">
      <c r="A25" s="30">
        <v>16</v>
      </c>
      <c r="B25" s="6" t="s">
        <v>27</v>
      </c>
      <c r="C25" s="13"/>
      <c r="D25" s="13"/>
      <c r="E25" s="13"/>
      <c r="F25" s="13"/>
      <c r="G25" s="14"/>
    </row>
    <row r="26" spans="1:11" ht="16.5">
      <c r="A26" s="30">
        <v>17</v>
      </c>
      <c r="B26" s="4" t="s">
        <v>28</v>
      </c>
      <c r="C26" s="13">
        <f>SUM('[1]Budget Size summary'!$E$16)</f>
        <v>31291333000</v>
      </c>
      <c r="D26" s="13">
        <f t="shared" ref="D26:E30" si="1">PRODUCT(C26,1.05)</f>
        <v>32855899650</v>
      </c>
      <c r="E26" s="13">
        <f t="shared" si="1"/>
        <v>34498694632.5</v>
      </c>
      <c r="F26" s="13">
        <f>SUM(E26)</f>
        <v>34498694632.5</v>
      </c>
      <c r="G26" s="14">
        <v>33453331375</v>
      </c>
      <c r="H26" s="21"/>
    </row>
    <row r="27" spans="1:11" ht="16.5">
      <c r="A27" s="30">
        <v>18</v>
      </c>
      <c r="B27" s="10" t="s">
        <v>29</v>
      </c>
      <c r="C27" s="13">
        <f>SUM('[1]Budget Size summary'!$E$19)</f>
        <v>150700000</v>
      </c>
      <c r="D27" s="13">
        <f t="shared" si="1"/>
        <v>158235000</v>
      </c>
      <c r="E27" s="13">
        <f t="shared" si="1"/>
        <v>166146750</v>
      </c>
      <c r="F27" s="13">
        <f>SUM(E27)</f>
        <v>166146750</v>
      </c>
      <c r="G27" s="14">
        <v>134000000</v>
      </c>
      <c r="H27" s="21"/>
      <c r="I27" s="22"/>
    </row>
    <row r="28" spans="1:11" ht="16.5">
      <c r="A28" s="30">
        <v>19</v>
      </c>
      <c r="B28" s="4" t="s">
        <v>30</v>
      </c>
      <c r="C28" s="13">
        <f>SUM('[1]Budget Size summary'!$E$22)</f>
        <v>9210000000</v>
      </c>
      <c r="D28" s="13">
        <f t="shared" si="1"/>
        <v>9670500000</v>
      </c>
      <c r="E28" s="13">
        <f t="shared" si="1"/>
        <v>10154025000</v>
      </c>
      <c r="F28" s="13">
        <f>SUM(E28)</f>
        <v>10154025000</v>
      </c>
      <c r="G28" s="26">
        <v>10200000000</v>
      </c>
      <c r="H28" s="21"/>
    </row>
    <row r="29" spans="1:11" ht="16.5">
      <c r="A29" s="30">
        <v>20</v>
      </c>
      <c r="B29" s="4" t="s">
        <v>31</v>
      </c>
      <c r="C29" s="13">
        <f>SUM('[1]Budget Size summary'!$E$17)</f>
        <v>30512291000</v>
      </c>
      <c r="D29" s="13">
        <f t="shared" si="1"/>
        <v>32037905550</v>
      </c>
      <c r="E29" s="13">
        <f t="shared" si="1"/>
        <v>33639800827.5</v>
      </c>
      <c r="F29" s="13">
        <f>SUM(C29:E29)</f>
        <v>96189997377.5</v>
      </c>
      <c r="G29" s="26">
        <v>20238842000</v>
      </c>
      <c r="H29" s="51"/>
      <c r="I29" s="22"/>
    </row>
    <row r="30" spans="1:11" ht="16.5">
      <c r="A30" s="30">
        <v>21</v>
      </c>
      <c r="B30" s="6" t="s">
        <v>32</v>
      </c>
      <c r="C30" s="69">
        <f>SUM(C26:C29)</f>
        <v>71164324000</v>
      </c>
      <c r="D30" s="69">
        <f t="shared" si="1"/>
        <v>74722540200</v>
      </c>
      <c r="E30" s="69">
        <f t="shared" si="1"/>
        <v>78458667210</v>
      </c>
      <c r="F30" s="69">
        <f>SUM(C30:E30)</f>
        <v>224345531410</v>
      </c>
      <c r="G30" s="52">
        <v>64026173375</v>
      </c>
      <c r="H30" s="22"/>
      <c r="I30" s="21"/>
    </row>
    <row r="31" spans="1:11" ht="16.5">
      <c r="A31" s="30"/>
      <c r="B31" s="4"/>
      <c r="C31" s="13"/>
      <c r="D31" s="13"/>
      <c r="E31" s="13"/>
      <c r="F31" s="13"/>
      <c r="G31" s="26"/>
      <c r="H31" s="22"/>
      <c r="I31" s="22"/>
    </row>
    <row r="32" spans="1:11" ht="16.5">
      <c r="A32" s="30">
        <v>22</v>
      </c>
      <c r="B32" s="6" t="s">
        <v>33</v>
      </c>
      <c r="C32" s="69">
        <f>SUM(C30)</f>
        <v>71164324000</v>
      </c>
      <c r="D32" s="69">
        <f>PRODUCT(C32,1.05)</f>
        <v>74722540200</v>
      </c>
      <c r="E32" s="69">
        <f>PRODUCT(D32,1.05)</f>
        <v>78458667210</v>
      </c>
      <c r="F32" s="69">
        <f>SUM(D32:E32)</f>
        <v>153181207410</v>
      </c>
      <c r="G32" s="52">
        <v>64026173375</v>
      </c>
      <c r="H32" s="53"/>
      <c r="I32" s="22"/>
    </row>
    <row r="33" spans="1:9" ht="16.5">
      <c r="A33" s="30"/>
      <c r="B33" s="4"/>
      <c r="C33" s="13"/>
      <c r="D33" s="13"/>
      <c r="E33" s="13"/>
      <c r="F33" s="13"/>
      <c r="G33" s="4"/>
      <c r="H33" s="21"/>
      <c r="I33" s="22"/>
    </row>
    <row r="34" spans="1:9" ht="16.5">
      <c r="A34" s="30">
        <v>23</v>
      </c>
      <c r="B34" s="6" t="s">
        <v>88</v>
      </c>
      <c r="C34" s="69">
        <f>SUM('[1]Budget Size summary'!$E$29)</f>
        <v>37965006000</v>
      </c>
      <c r="D34" s="69">
        <f>PRODUCT(C34,1.05)</f>
        <v>39863256300</v>
      </c>
      <c r="E34" s="69">
        <f>PRODUCT(D34,1.05)</f>
        <v>41856419115</v>
      </c>
      <c r="F34" s="69">
        <f>SUM(D34:E34)</f>
        <v>81719675415</v>
      </c>
      <c r="G34" s="9">
        <v>59142467000</v>
      </c>
      <c r="H34" s="21"/>
    </row>
    <row r="35" spans="1:9" ht="16.5">
      <c r="A35" s="30"/>
      <c r="B35" s="4"/>
      <c r="C35" s="13"/>
      <c r="D35" s="13"/>
      <c r="E35" s="13"/>
      <c r="F35" s="13"/>
      <c r="G35" s="4"/>
      <c r="I35" s="22"/>
    </row>
    <row r="36" spans="1:9" ht="16.5">
      <c r="A36" s="30">
        <v>24</v>
      </c>
      <c r="B36" s="6" t="s">
        <v>89</v>
      </c>
      <c r="C36" s="13"/>
      <c r="D36" s="13"/>
      <c r="E36" s="13"/>
      <c r="F36" s="13"/>
      <c r="G36" s="4"/>
      <c r="H36" s="21"/>
      <c r="I36" s="21"/>
    </row>
    <row r="37" spans="1:9" ht="16.5">
      <c r="A37" s="30">
        <v>25</v>
      </c>
      <c r="B37" s="4" t="s">
        <v>90</v>
      </c>
      <c r="C37" s="13">
        <f>SUM('[1]Budget Size summary'!$E$28)</f>
        <v>2500000000</v>
      </c>
      <c r="D37" s="13">
        <f t="shared" ref="D37:E39" si="2">PRODUCT(C37,1.05)</f>
        <v>2625000000</v>
      </c>
      <c r="E37" s="13">
        <f t="shared" si="2"/>
        <v>2756250000</v>
      </c>
      <c r="F37" s="13">
        <f>SUM(D37:E37)</f>
        <v>5381250000</v>
      </c>
      <c r="G37" s="13">
        <v>1500000000</v>
      </c>
      <c r="I37" s="22"/>
    </row>
    <row r="38" spans="1:9" ht="16.5">
      <c r="A38" s="30">
        <v>26</v>
      </c>
      <c r="B38" s="4" t="s">
        <v>91</v>
      </c>
      <c r="C38" s="13">
        <f>SUM('[1]Budget Size summary'!$E$25)</f>
        <v>37965006000</v>
      </c>
      <c r="D38" s="13">
        <f t="shared" si="2"/>
        <v>39863256300</v>
      </c>
      <c r="E38" s="13">
        <f t="shared" si="2"/>
        <v>41856419115</v>
      </c>
      <c r="F38" s="13">
        <f>SUM(E38)</f>
        <v>41856419115</v>
      </c>
      <c r="G38" s="13">
        <v>59142467000</v>
      </c>
      <c r="I38" s="21"/>
    </row>
    <row r="39" spans="1:9" ht="16.5">
      <c r="A39" s="30">
        <v>27</v>
      </c>
      <c r="B39" s="4" t="s">
        <v>92</v>
      </c>
      <c r="C39" s="13">
        <f>SUM('[1]Budget Size summary'!$E$31)</f>
        <v>7500000000</v>
      </c>
      <c r="D39" s="13">
        <f t="shared" si="2"/>
        <v>7875000000</v>
      </c>
      <c r="E39" s="13">
        <f t="shared" si="2"/>
        <v>8268750000</v>
      </c>
      <c r="F39" s="13">
        <f>SUM(E39)</f>
        <v>8268750000</v>
      </c>
      <c r="G39" s="13">
        <v>0</v>
      </c>
      <c r="I39" s="21"/>
    </row>
    <row r="40" spans="1:9" ht="16.5">
      <c r="A40" s="30">
        <v>28</v>
      </c>
      <c r="B40" s="4" t="s">
        <v>93</v>
      </c>
      <c r="C40" s="13"/>
      <c r="D40" s="13"/>
      <c r="E40" s="13"/>
      <c r="F40" s="13"/>
      <c r="G40" s="13"/>
    </row>
    <row r="41" spans="1:9" ht="16.5">
      <c r="A41" s="30">
        <v>29</v>
      </c>
      <c r="B41" s="4" t="s">
        <v>94</v>
      </c>
      <c r="C41" s="13">
        <f>SUM('[1]Budget Size summary'!$E$32)</f>
        <v>27264893000</v>
      </c>
      <c r="D41" s="13">
        <f>PRODUCT(C41,1.05)</f>
        <v>28628137650</v>
      </c>
      <c r="E41" s="13">
        <f>PRODUCT(D41,1.05)</f>
        <v>30059544532.5</v>
      </c>
      <c r="F41" s="13">
        <f>SUM(E41)</f>
        <v>30059544532.5</v>
      </c>
      <c r="G41" s="13">
        <v>20070837000</v>
      </c>
    </row>
    <row r="42" spans="1:9" ht="16.5">
      <c r="A42" s="30">
        <v>30</v>
      </c>
      <c r="B42" s="4" t="s">
        <v>95</v>
      </c>
      <c r="C42" s="13">
        <f>SUM('[1]Budget Size summary'!$E$33)</f>
        <v>500000000</v>
      </c>
      <c r="D42" s="13">
        <f>PRODUCT(C42,1.05)</f>
        <v>525000000</v>
      </c>
      <c r="E42" s="13">
        <f>PRODUCT(D42,1.05)</f>
        <v>551250000</v>
      </c>
      <c r="F42" s="13">
        <f>SUM(C42:E42)</f>
        <v>1576250000</v>
      </c>
      <c r="G42" s="61">
        <v>16346692998</v>
      </c>
      <c r="H42" s="54"/>
    </row>
    <row r="43" spans="1:9" ht="16.5">
      <c r="A43" s="30">
        <v>31</v>
      </c>
      <c r="B43" s="6" t="s">
        <v>96</v>
      </c>
      <c r="C43" s="69"/>
      <c r="D43" s="69"/>
      <c r="E43" s="69"/>
      <c r="F43" s="69"/>
      <c r="G43" s="52">
        <v>97059996998</v>
      </c>
      <c r="I43" s="22"/>
    </row>
    <row r="44" spans="1:9" ht="16.5">
      <c r="A44" s="30"/>
      <c r="B44" s="6"/>
      <c r="C44" s="13"/>
      <c r="D44" s="13"/>
      <c r="E44" s="13"/>
      <c r="F44" s="13"/>
      <c r="G44" s="52"/>
      <c r="I44" s="21"/>
    </row>
    <row r="45" spans="1:9" ht="16.5">
      <c r="A45" s="30">
        <v>32</v>
      </c>
      <c r="B45" s="6" t="s">
        <v>97</v>
      </c>
      <c r="C45" s="69"/>
      <c r="D45" s="69"/>
      <c r="E45" s="69"/>
      <c r="F45" s="69"/>
      <c r="G45" s="9">
        <v>97059996998</v>
      </c>
    </row>
    <row r="46" spans="1:9" ht="16.5">
      <c r="A46" s="30"/>
      <c r="B46" s="6"/>
      <c r="C46" s="13"/>
      <c r="D46" s="13"/>
      <c r="E46" s="13"/>
      <c r="F46" s="13"/>
      <c r="G46" s="4"/>
      <c r="I46" s="21"/>
    </row>
    <row r="47" spans="1:9" ht="16.5">
      <c r="A47" s="30">
        <v>33</v>
      </c>
      <c r="B47" s="6" t="s">
        <v>98</v>
      </c>
      <c r="C47" s="69">
        <f>SUM(C32,C37:C42)</f>
        <v>146894223000</v>
      </c>
      <c r="D47" s="69">
        <f>PRODUCT(C47,1.05)</f>
        <v>154238934150</v>
      </c>
      <c r="E47" s="69">
        <f>PRODUCT(D47,1.05)</f>
        <v>161950880857.5</v>
      </c>
      <c r="F47" s="69">
        <f>SUM(C47:E47)</f>
        <v>463084038007.5</v>
      </c>
      <c r="G47" s="9">
        <v>161086170373</v>
      </c>
      <c r="I47" s="21"/>
    </row>
    <row r="48" spans="1:9" ht="16.5">
      <c r="A48" s="30"/>
      <c r="B48" s="6"/>
      <c r="C48" s="9"/>
      <c r="D48" s="9"/>
      <c r="E48" s="9"/>
      <c r="F48" s="9"/>
      <c r="G48" s="6"/>
    </row>
    <row r="49" spans="1:7" ht="16.5">
      <c r="A49" s="30">
        <v>34</v>
      </c>
      <c r="B49" s="6" t="s">
        <v>99</v>
      </c>
      <c r="C49" s="9"/>
      <c r="D49" s="9"/>
      <c r="E49" s="9"/>
      <c r="F49" s="9"/>
      <c r="G49" s="9">
        <v>0</v>
      </c>
    </row>
    <row r="50" spans="1:7">
      <c r="A50" s="1"/>
      <c r="C50" s="21"/>
      <c r="D50" s="21"/>
      <c r="E50" s="21"/>
      <c r="F50" s="21"/>
      <c r="G50" s="21"/>
    </row>
    <row r="51" spans="1:7">
      <c r="A51" s="1"/>
      <c r="C51" s="1"/>
      <c r="G51" s="21"/>
    </row>
    <row r="52" spans="1:7">
      <c r="A52" s="1"/>
      <c r="C52" s="21"/>
      <c r="D52" s="21"/>
      <c r="E52" s="21"/>
      <c r="F52" s="21"/>
    </row>
    <row r="53" spans="1:7">
      <c r="A53" s="1"/>
      <c r="C53" s="179"/>
      <c r="D53" s="21"/>
      <c r="E53" s="21"/>
      <c r="F53" s="21"/>
    </row>
    <row r="54" spans="1:7">
      <c r="A54" s="1"/>
    </row>
    <row r="55" spans="1:7">
      <c r="A55" s="1"/>
    </row>
    <row r="56" spans="1:7">
      <c r="A56" s="1"/>
    </row>
    <row r="57" spans="1:7">
      <c r="A57" s="1"/>
    </row>
    <row r="58" spans="1:7">
      <c r="A58" s="1"/>
    </row>
    <row r="59" spans="1:7">
      <c r="A59" s="1"/>
    </row>
    <row r="60" spans="1:7">
      <c r="A60" s="1"/>
    </row>
    <row r="61" spans="1:7">
      <c r="A61" s="1"/>
    </row>
    <row r="62" spans="1:7">
      <c r="A62" s="1"/>
    </row>
    <row r="63" spans="1:7">
      <c r="A63" s="1"/>
    </row>
    <row r="64" spans="1:7">
      <c r="A64" s="1"/>
    </row>
  </sheetData>
  <mergeCells count="3">
    <mergeCell ref="A1:G1"/>
    <mergeCell ref="A2:G2"/>
    <mergeCell ref="A3:G3"/>
  </mergeCells>
  <pageMargins left="0.7" right="0.7" top="0.75" bottom="0.75" header="0.3" footer="0.3"/>
  <pageSetup scale="74" firstPageNumber="8" orientation="landscape" useFirstPageNumber="1" r:id="rId1"/>
  <headerFooter>
    <oddFooter>&amp;C&amp;"-,Bold"&amp;18&amp;P</oddFooter>
  </headerFooter>
  <rowBreaks count="2" manualBreakCount="2">
    <brk id="32" max="6" man="1"/>
    <brk id="4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1"/>
  <sheetViews>
    <sheetView view="pageBreakPreview" topLeftCell="A59" zoomScale="80" zoomScaleSheetLayoutView="80" workbookViewId="0">
      <selection activeCell="D37" sqref="D37"/>
    </sheetView>
  </sheetViews>
  <sheetFormatPr defaultColWidth="13.7109375" defaultRowHeight="18" customHeight="1"/>
  <cols>
    <col min="1" max="1" width="17.5703125" style="141" customWidth="1"/>
    <col min="2" max="2" width="59.85546875" style="141" customWidth="1"/>
    <col min="3" max="3" width="25.5703125" style="186" customWidth="1"/>
    <col min="4" max="6" width="25.5703125" style="141" customWidth="1"/>
    <col min="7" max="7" width="25.140625" style="141" customWidth="1"/>
    <col min="8" max="8" width="27.7109375" style="113" bestFit="1" customWidth="1"/>
    <col min="9" max="9" width="31.28515625" style="141" customWidth="1"/>
    <col min="10" max="16384" width="13.7109375" style="141"/>
  </cols>
  <sheetData>
    <row r="1" spans="1:11" ht="18" customHeight="1">
      <c r="A1" s="211" t="s">
        <v>0</v>
      </c>
      <c r="B1" s="212"/>
      <c r="C1" s="212"/>
      <c r="D1" s="212"/>
      <c r="E1" s="212"/>
      <c r="F1" s="212"/>
      <c r="G1" s="212"/>
      <c r="H1" s="121"/>
    </row>
    <row r="2" spans="1:11" ht="18" customHeight="1">
      <c r="A2" s="215" t="s">
        <v>100</v>
      </c>
      <c r="B2" s="215"/>
      <c r="C2" s="215"/>
      <c r="D2" s="215"/>
      <c r="E2" s="215"/>
      <c r="F2" s="215"/>
      <c r="G2" s="215"/>
      <c r="H2" s="121"/>
    </row>
    <row r="3" spans="1:11" ht="18" customHeight="1">
      <c r="A3" s="213" t="s">
        <v>101</v>
      </c>
      <c r="B3" s="214"/>
      <c r="C3" s="214"/>
      <c r="D3" s="214"/>
      <c r="E3" s="214"/>
      <c r="F3" s="214"/>
      <c r="G3" s="214"/>
    </row>
    <row r="4" spans="1:11" ht="53.25" customHeight="1">
      <c r="A4" s="142" t="s">
        <v>102</v>
      </c>
      <c r="B4" s="143" t="s">
        <v>4</v>
      </c>
      <c r="C4" s="164" t="s">
        <v>103</v>
      </c>
      <c r="D4" s="82" t="s">
        <v>7</v>
      </c>
      <c r="E4" s="82" t="s">
        <v>61</v>
      </c>
      <c r="F4" s="112" t="s">
        <v>8</v>
      </c>
      <c r="G4" s="112" t="s">
        <v>104</v>
      </c>
    </row>
    <row r="5" spans="1:11" ht="32.25" customHeight="1">
      <c r="A5" s="144"/>
      <c r="B5" s="143" t="s">
        <v>105</v>
      </c>
      <c r="C5" s="145"/>
      <c r="D5" s="145"/>
      <c r="E5" s="145"/>
      <c r="F5" s="145"/>
      <c r="G5" s="145"/>
      <c r="J5" s="146"/>
      <c r="K5" s="146"/>
    </row>
    <row r="6" spans="1:11" ht="18" customHeight="1">
      <c r="A6" s="144">
        <v>11010100</v>
      </c>
      <c r="B6" s="145" t="s">
        <v>106</v>
      </c>
      <c r="C6" s="147">
        <f>'[2]Summ by Type-Nature'!C6</f>
        <v>65530590000</v>
      </c>
      <c r="D6" s="147">
        <f t="shared" ref="D6:E8" si="0">PRODUCT(C6,1.05)</f>
        <v>68807119500</v>
      </c>
      <c r="E6" s="147">
        <f t="shared" si="0"/>
        <v>72247475475</v>
      </c>
      <c r="F6" s="147">
        <f>SUM(E6)</f>
        <v>72247475475</v>
      </c>
      <c r="G6" s="147">
        <v>74118751000</v>
      </c>
      <c r="I6" s="146"/>
      <c r="J6" s="146"/>
      <c r="K6" s="146"/>
    </row>
    <row r="7" spans="1:11" ht="18" customHeight="1">
      <c r="A7" s="144">
        <v>11010200</v>
      </c>
      <c r="B7" s="145" t="s">
        <v>107</v>
      </c>
      <c r="C7" s="147">
        <f>'[2]Summ by Type-Nature'!C7</f>
        <v>17920243000</v>
      </c>
      <c r="D7" s="147">
        <f t="shared" si="0"/>
        <v>18816255150</v>
      </c>
      <c r="E7" s="147">
        <f t="shared" si="0"/>
        <v>19757067907.5</v>
      </c>
      <c r="F7" s="147">
        <f>SUM(E7)</f>
        <v>19757067907.5</v>
      </c>
      <c r="G7" s="147">
        <v>17640367000</v>
      </c>
    </row>
    <row r="8" spans="1:11" ht="18" customHeight="1">
      <c r="A8" s="144">
        <v>11010300</v>
      </c>
      <c r="B8" s="145" t="s">
        <v>108</v>
      </c>
      <c r="C8" s="147">
        <f>'[2]Summ by Type-Nature'!C8</f>
        <v>11404801000</v>
      </c>
      <c r="D8" s="147">
        <f t="shared" si="0"/>
        <v>11975041050</v>
      </c>
      <c r="E8" s="147">
        <f t="shared" si="0"/>
        <v>12573793102.5</v>
      </c>
      <c r="F8" s="147">
        <f>SUM(E8)</f>
        <v>12573793102.5</v>
      </c>
      <c r="G8" s="147">
        <v>13911167375</v>
      </c>
      <c r="I8" s="148"/>
    </row>
    <row r="9" spans="1:11" ht="33" customHeight="1">
      <c r="A9" s="144"/>
      <c r="B9" s="194" t="s">
        <v>109</v>
      </c>
      <c r="C9" s="149">
        <f>'[2]Summ by Type-Nature'!C9</f>
        <v>94855634000</v>
      </c>
      <c r="D9" s="150">
        <f>SUM(D6:D8)</f>
        <v>99598415700</v>
      </c>
      <c r="E9" s="150">
        <f>SUM(E6:E8)</f>
        <v>104578336485</v>
      </c>
      <c r="F9" s="149">
        <f>SUM(C9:E9)</f>
        <v>299032386185</v>
      </c>
      <c r="G9" s="149">
        <v>105670285375</v>
      </c>
    </row>
    <row r="10" spans="1:11" ht="18" customHeight="1">
      <c r="A10" s="144"/>
      <c r="B10" s="145"/>
      <c r="C10" s="147">
        <f>'[2]Summ by Type-Nature'!C10</f>
        <v>0</v>
      </c>
      <c r="D10" s="147"/>
      <c r="E10" s="147"/>
      <c r="F10" s="145"/>
      <c r="G10" s="145"/>
      <c r="J10" s="146"/>
      <c r="K10" s="146"/>
    </row>
    <row r="11" spans="1:11" ht="18" customHeight="1">
      <c r="A11" s="144"/>
      <c r="B11" s="143" t="s">
        <v>110</v>
      </c>
      <c r="C11" s="147">
        <f>'[2]Summ by Type-Nature'!C11</f>
        <v>0</v>
      </c>
      <c r="D11" s="147"/>
      <c r="E11" s="147"/>
      <c r="F11" s="145"/>
      <c r="G11" s="145"/>
      <c r="J11" s="146"/>
      <c r="K11" s="146"/>
    </row>
    <row r="12" spans="1:11" ht="18" customHeight="1">
      <c r="A12" s="144">
        <v>12010100</v>
      </c>
      <c r="B12" s="145" t="s">
        <v>111</v>
      </c>
      <c r="C12" s="147">
        <f>'[2]Summ by Type-Nature'!C12</f>
        <v>4199003000</v>
      </c>
      <c r="D12" s="147">
        <f>PRODUCT(C12,1.05)</f>
        <v>4408953150</v>
      </c>
      <c r="E12" s="147">
        <f>PRODUCT(D12,1.05)</f>
        <v>4629400807.5</v>
      </c>
      <c r="F12" s="147">
        <f>SUM(E12)</f>
        <v>4629400807.5</v>
      </c>
      <c r="G12" s="147">
        <v>3749112000</v>
      </c>
      <c r="J12" s="146"/>
      <c r="K12" s="146"/>
    </row>
    <row r="13" spans="1:11" ht="18" customHeight="1">
      <c r="A13" s="144">
        <v>12020100</v>
      </c>
      <c r="B13" s="145" t="s">
        <v>112</v>
      </c>
      <c r="C13" s="147">
        <f>'[2]Summ by Type-Nature'!C13</f>
        <v>2032388000</v>
      </c>
      <c r="D13" s="147">
        <f>PRODUCT(C13,1.05)</f>
        <v>2134007400</v>
      </c>
      <c r="E13" s="147">
        <f>PRODUCT(D13,1.05)</f>
        <v>2240707770</v>
      </c>
      <c r="F13" s="147">
        <f>SUM(E13)</f>
        <v>2240707770</v>
      </c>
      <c r="G13" s="147">
        <v>23070837000</v>
      </c>
    </row>
    <row r="14" spans="1:11" ht="18" customHeight="1">
      <c r="A14" s="144">
        <v>12020200</v>
      </c>
      <c r="B14" s="145" t="s">
        <v>113</v>
      </c>
      <c r="C14" s="147">
        <f>'[2]Summ by Type-Nature'!C14</f>
        <v>0</v>
      </c>
      <c r="D14" s="147"/>
      <c r="E14" s="147"/>
      <c r="F14" s="147"/>
      <c r="G14" s="145"/>
    </row>
    <row r="15" spans="1:11" ht="18" customHeight="1">
      <c r="A15" s="144">
        <v>12020300</v>
      </c>
      <c r="B15" s="145" t="s">
        <v>114</v>
      </c>
      <c r="C15" s="147">
        <f>'[2]Summ by Type-Nature'!C15</f>
        <v>0</v>
      </c>
      <c r="D15" s="147"/>
      <c r="E15" s="147"/>
      <c r="F15" s="147"/>
      <c r="G15" s="145"/>
    </row>
    <row r="16" spans="1:11" ht="18" customHeight="1">
      <c r="A16" s="144">
        <v>12020400</v>
      </c>
      <c r="B16" s="145" t="s">
        <v>115</v>
      </c>
      <c r="C16" s="147">
        <f>'[2]Summ by Type-Nature'!C16</f>
        <v>1624561000</v>
      </c>
      <c r="D16" s="147">
        <f t="shared" ref="D16:E21" si="1">PRODUCT(C16,1.05)</f>
        <v>1705789050</v>
      </c>
      <c r="E16" s="147">
        <f t="shared" si="1"/>
        <v>1791078502.5</v>
      </c>
      <c r="F16" s="147">
        <f t="shared" ref="F16:F21" si="2">SUM(E16)</f>
        <v>1791078502.5</v>
      </c>
      <c r="G16" s="151">
        <v>2831734000</v>
      </c>
      <c r="J16" s="146"/>
      <c r="K16" s="146"/>
    </row>
    <row r="17" spans="1:11" ht="18" customHeight="1">
      <c r="A17" s="144">
        <v>12020500</v>
      </c>
      <c r="B17" s="145" t="s">
        <v>116</v>
      </c>
      <c r="C17" s="147">
        <f>'[2]Summ by Type-Nature'!C17</f>
        <v>182614000</v>
      </c>
      <c r="D17" s="147">
        <f t="shared" si="1"/>
        <v>191744700</v>
      </c>
      <c r="E17" s="147">
        <f t="shared" si="1"/>
        <v>201331935</v>
      </c>
      <c r="F17" s="147">
        <f t="shared" si="2"/>
        <v>201331935</v>
      </c>
      <c r="G17" s="151">
        <v>15098000</v>
      </c>
    </row>
    <row r="18" spans="1:11" ht="18" customHeight="1">
      <c r="A18" s="144">
        <v>12020600</v>
      </c>
      <c r="B18" s="145" t="s">
        <v>117</v>
      </c>
      <c r="C18" s="147">
        <f>'[2]Summ by Type-Nature'!C18</f>
        <v>1309162000</v>
      </c>
      <c r="D18" s="147">
        <f t="shared" si="1"/>
        <v>1374620100</v>
      </c>
      <c r="E18" s="147">
        <f t="shared" si="1"/>
        <v>1443351105</v>
      </c>
      <c r="F18" s="147">
        <f t="shared" si="2"/>
        <v>1443351105</v>
      </c>
      <c r="G18" s="151">
        <v>1421863000</v>
      </c>
      <c r="J18" s="146"/>
      <c r="K18" s="146"/>
    </row>
    <row r="19" spans="1:11" ht="18" customHeight="1">
      <c r="A19" s="144">
        <v>12020700</v>
      </c>
      <c r="B19" s="145" t="s">
        <v>118</v>
      </c>
      <c r="C19" s="147">
        <f>'[2]Summ by Type-Nature'!C19</f>
        <v>822000000</v>
      </c>
      <c r="D19" s="147">
        <f t="shared" si="1"/>
        <v>863100000</v>
      </c>
      <c r="E19" s="147">
        <f t="shared" si="1"/>
        <v>906255000</v>
      </c>
      <c r="F19" s="147">
        <f t="shared" si="2"/>
        <v>906255000</v>
      </c>
      <c r="G19" s="151">
        <v>857942000</v>
      </c>
      <c r="I19" s="146"/>
    </row>
    <row r="20" spans="1:11" ht="18" customHeight="1">
      <c r="A20" s="144">
        <v>12020800</v>
      </c>
      <c r="B20" s="145" t="s">
        <v>119</v>
      </c>
      <c r="C20" s="147">
        <f>'[2]Summ by Type-Nature'!C20</f>
        <v>89444000</v>
      </c>
      <c r="D20" s="147">
        <f t="shared" si="1"/>
        <v>93916200</v>
      </c>
      <c r="E20" s="147">
        <f t="shared" si="1"/>
        <v>98612010</v>
      </c>
      <c r="F20" s="147">
        <f t="shared" si="2"/>
        <v>98612010</v>
      </c>
      <c r="G20" s="151">
        <v>90945000</v>
      </c>
      <c r="J20" s="146"/>
      <c r="K20" s="146"/>
    </row>
    <row r="21" spans="1:11" ht="18" customHeight="1">
      <c r="A21" s="144">
        <v>12020900</v>
      </c>
      <c r="B21" s="145" t="s">
        <v>120</v>
      </c>
      <c r="C21" s="147">
        <f>'[2]Summ by Type-Nature'!C21</f>
        <v>310691000</v>
      </c>
      <c r="D21" s="147">
        <f t="shared" si="1"/>
        <v>326225550</v>
      </c>
      <c r="E21" s="147">
        <f t="shared" si="1"/>
        <v>342536827.5</v>
      </c>
      <c r="F21" s="147">
        <f t="shared" si="2"/>
        <v>342536827.5</v>
      </c>
      <c r="G21" s="145">
        <v>70904000</v>
      </c>
    </row>
    <row r="22" spans="1:11" ht="18" customHeight="1">
      <c r="A22" s="144">
        <v>12021000</v>
      </c>
      <c r="B22" s="145" t="s">
        <v>121</v>
      </c>
      <c r="C22" s="147">
        <f>'[2]Summ by Type-Nature'!C22</f>
        <v>0</v>
      </c>
      <c r="D22" s="147"/>
      <c r="E22" s="147"/>
      <c r="F22" s="147"/>
      <c r="G22" s="145"/>
      <c r="J22" s="146"/>
      <c r="K22" s="146"/>
    </row>
    <row r="23" spans="1:11" ht="18" customHeight="1">
      <c r="A23" s="144">
        <v>12021100</v>
      </c>
      <c r="B23" s="145" t="s">
        <v>122</v>
      </c>
      <c r="C23" s="147">
        <f>'[2]Summ by Type-Nature'!C23</f>
        <v>0</v>
      </c>
      <c r="D23" s="147">
        <f>PRODUCT(C23,1.05)</f>
        <v>0</v>
      </c>
      <c r="E23" s="147">
        <f>PRODUCT(D23,1.05)</f>
        <v>0</v>
      </c>
      <c r="F23" s="147">
        <f>SUM(E23)</f>
        <v>0</v>
      </c>
      <c r="G23" s="145">
        <v>567788000</v>
      </c>
      <c r="J23" s="146"/>
      <c r="K23" s="146"/>
    </row>
    <row r="24" spans="1:11" ht="18" customHeight="1">
      <c r="A24" s="144">
        <v>12021200</v>
      </c>
      <c r="B24" s="145" t="s">
        <v>123</v>
      </c>
      <c r="C24" s="147">
        <f>'[2]Summ by Type-Nature'!C24</f>
        <v>10000000</v>
      </c>
      <c r="D24" s="147">
        <f>PRODUCT(C24,1.05)</f>
        <v>10500000</v>
      </c>
      <c r="E24" s="147">
        <f>PRODUCT(D24,1.05)</f>
        <v>11025000</v>
      </c>
      <c r="F24" s="147">
        <f>SUM(E24)</f>
        <v>11025000</v>
      </c>
      <c r="G24" s="147">
        <v>2398643000</v>
      </c>
      <c r="J24" s="146"/>
      <c r="K24" s="146"/>
    </row>
    <row r="25" spans="1:11" ht="18" customHeight="1">
      <c r="A25" s="144">
        <v>12021300</v>
      </c>
      <c r="B25" s="145" t="s">
        <v>124</v>
      </c>
      <c r="C25" s="147">
        <f>'[2]Summ by Type-Nature'!C25</f>
        <v>0</v>
      </c>
      <c r="D25" s="147"/>
      <c r="E25" s="147"/>
      <c r="F25" s="147"/>
      <c r="G25" s="147"/>
    </row>
    <row r="26" spans="1:11" ht="18" customHeight="1">
      <c r="A26" s="144">
        <v>13010100</v>
      </c>
      <c r="B26" s="145" t="s">
        <v>125</v>
      </c>
      <c r="C26" s="147">
        <f>'[2]Summ by Type-Nature'!C26</f>
        <v>2903391000</v>
      </c>
      <c r="D26" s="147">
        <f>PRODUCT(C26,1.05)</f>
        <v>3048560550</v>
      </c>
      <c r="E26" s="147">
        <f>PRODUCT(D26,1.05)</f>
        <v>3200988577.5</v>
      </c>
      <c r="F26" s="147">
        <f>SUM(E26)</f>
        <v>3200988577.5</v>
      </c>
      <c r="G26" s="147">
        <v>2902185000</v>
      </c>
    </row>
    <row r="27" spans="1:11" ht="18" customHeight="1">
      <c r="A27" s="144"/>
      <c r="B27" s="145" t="s">
        <v>126</v>
      </c>
      <c r="C27" s="147">
        <f>'[2]Summ by Type-Nature'!C27</f>
        <v>790442000</v>
      </c>
      <c r="D27" s="147">
        <f>PRODUCT(C27,1.05)</f>
        <v>829964100</v>
      </c>
      <c r="E27" s="147">
        <f>PRODUCT(D27,1.05)</f>
        <v>871462305</v>
      </c>
      <c r="F27" s="147">
        <f>SUM(E27)</f>
        <v>871462305</v>
      </c>
      <c r="G27" s="147">
        <v>2416576000</v>
      </c>
    </row>
    <row r="28" spans="1:11" ht="22.5" customHeight="1">
      <c r="A28" s="144"/>
      <c r="B28" s="143" t="s">
        <v>127</v>
      </c>
      <c r="C28" s="149">
        <f>'[2]Summ by Type-Nature'!C28</f>
        <v>14273696000</v>
      </c>
      <c r="D28" s="150">
        <f>SUM(D12:D27)</f>
        <v>14987380800</v>
      </c>
      <c r="E28" s="150">
        <f>SUM(E12:E27)</f>
        <v>15736749840</v>
      </c>
      <c r="F28" s="152">
        <f>SUM(D28:E28)</f>
        <v>30724130640</v>
      </c>
      <c r="G28" s="152">
        <v>40393627000</v>
      </c>
    </row>
    <row r="29" spans="1:11" ht="22.5" customHeight="1">
      <c r="A29" s="144"/>
      <c r="B29" s="145"/>
      <c r="C29" s="151">
        <f>'[2]Summ by Type-Nature'!C29</f>
        <v>0</v>
      </c>
      <c r="D29" s="150"/>
      <c r="E29" s="150"/>
      <c r="F29" s="149"/>
      <c r="G29" s="149"/>
    </row>
    <row r="30" spans="1:11" ht="18" customHeight="1">
      <c r="A30" s="144"/>
      <c r="B30" s="143" t="s">
        <v>128</v>
      </c>
      <c r="C30" s="147">
        <f>'[2]Summ by Type-Nature'!C30</f>
        <v>0</v>
      </c>
      <c r="D30" s="147"/>
      <c r="E30" s="147"/>
      <c r="F30" s="147"/>
      <c r="G30" s="151"/>
    </row>
    <row r="31" spans="1:11" ht="18" customHeight="1">
      <c r="A31" s="144">
        <v>14030100</v>
      </c>
      <c r="B31" s="145" t="s">
        <v>129</v>
      </c>
      <c r="C31" s="118">
        <f>SUM(C48)</f>
        <v>8000000000</v>
      </c>
      <c r="D31" s="147"/>
      <c r="E31" s="147"/>
      <c r="F31" s="151"/>
      <c r="G31" s="151"/>
    </row>
    <row r="32" spans="1:11" ht="18" customHeight="1">
      <c r="A32" s="144">
        <v>14030200</v>
      </c>
      <c r="B32" s="145" t="s">
        <v>130</v>
      </c>
      <c r="C32" s="118">
        <f>'[2]Summ by Type-Nature'!C32</f>
        <v>0</v>
      </c>
      <c r="D32" s="147"/>
      <c r="E32" s="147"/>
      <c r="F32" s="145"/>
      <c r="G32" s="145"/>
      <c r="J32" s="146"/>
      <c r="K32" s="146"/>
    </row>
    <row r="33" spans="1:11" ht="18" customHeight="1">
      <c r="A33" s="144">
        <v>13020301</v>
      </c>
      <c r="B33" s="145" t="s">
        <v>131</v>
      </c>
      <c r="C33" s="147">
        <f>'[2]Summ by Type-Nature'!C33</f>
        <v>0</v>
      </c>
      <c r="D33" s="147"/>
      <c r="E33" s="147"/>
      <c r="F33" s="145"/>
      <c r="G33" s="145"/>
      <c r="J33" s="146"/>
      <c r="K33" s="146"/>
    </row>
    <row r="34" spans="1:11" ht="18" customHeight="1">
      <c r="A34" s="144">
        <v>31080101</v>
      </c>
      <c r="B34" s="145" t="s">
        <v>132</v>
      </c>
      <c r="C34" s="147">
        <f>'[2]Summ by Type-Nature'!C34</f>
        <v>0</v>
      </c>
      <c r="D34" s="147"/>
      <c r="E34" s="147"/>
      <c r="F34" s="145"/>
      <c r="G34" s="145"/>
      <c r="J34" s="146"/>
      <c r="K34" s="146"/>
    </row>
    <row r="35" spans="1:11" ht="18" customHeight="1">
      <c r="A35" s="144"/>
      <c r="B35" s="6" t="s">
        <v>11</v>
      </c>
      <c r="C35" s="132">
        <f>'[2]Summ by Type-Nature'!C35</f>
        <v>2500000000</v>
      </c>
      <c r="D35" s="147"/>
      <c r="E35" s="147"/>
      <c r="F35" s="145"/>
      <c r="G35" s="145"/>
      <c r="J35" s="146"/>
      <c r="K35" s="146"/>
    </row>
    <row r="36" spans="1:11" ht="18" customHeight="1">
      <c r="A36" s="144"/>
      <c r="B36" s="4" t="s">
        <v>16</v>
      </c>
      <c r="C36" s="13">
        <f>'[2]Summ by Type-Nature'!C36</f>
        <v>27264893000</v>
      </c>
      <c r="D36" s="147"/>
      <c r="E36" s="147"/>
      <c r="F36" s="145"/>
      <c r="G36" s="145"/>
      <c r="J36" s="146"/>
      <c r="K36" s="146"/>
    </row>
    <row r="37" spans="1:11" ht="18" customHeight="1">
      <c r="A37" s="144"/>
      <c r="B37" s="4" t="s">
        <v>18</v>
      </c>
      <c r="C37" s="13">
        <f>SUM('[2]Summ by Type-Nature'!$C$8)</f>
        <v>11404801000</v>
      </c>
      <c r="D37" s="147"/>
      <c r="E37" s="147"/>
      <c r="F37" s="145"/>
      <c r="G37" s="145"/>
      <c r="J37" s="146"/>
      <c r="K37" s="146"/>
    </row>
    <row r="38" spans="1:11" ht="18" customHeight="1">
      <c r="A38" s="144"/>
      <c r="B38" s="4" t="s">
        <v>17</v>
      </c>
      <c r="C38" s="13">
        <f>'[2]Summ by Type-Nature'!C38</f>
        <v>500000000</v>
      </c>
      <c r="D38" s="147"/>
      <c r="E38" s="147"/>
      <c r="F38" s="145"/>
      <c r="G38" s="145"/>
      <c r="J38" s="146"/>
      <c r="K38" s="146"/>
    </row>
    <row r="39" spans="1:11" ht="18" customHeight="1">
      <c r="A39" s="226" t="s">
        <v>133</v>
      </c>
      <c r="B39" s="227"/>
      <c r="C39" s="150">
        <f>SUM(C31:C38)</f>
        <v>49669694000</v>
      </c>
      <c r="D39" s="147"/>
      <c r="E39" s="147"/>
      <c r="F39" s="145"/>
      <c r="G39" s="145"/>
      <c r="J39" s="146"/>
      <c r="K39" s="146"/>
    </row>
    <row r="40" spans="1:11" ht="18" customHeight="1">
      <c r="A40" s="144"/>
      <c r="B40" s="145"/>
      <c r="C40" s="151">
        <f>'[2]Summ by Type-Nature'!C40</f>
        <v>0</v>
      </c>
      <c r="D40" s="147"/>
      <c r="E40" s="147"/>
      <c r="F40" s="118"/>
      <c r="G40" s="151"/>
      <c r="J40" s="146"/>
      <c r="K40" s="146"/>
    </row>
    <row r="41" spans="1:11" ht="18" customHeight="1">
      <c r="A41" s="144"/>
      <c r="B41" s="143" t="s">
        <v>134</v>
      </c>
      <c r="C41" s="195">
        <f>'[2]Summ by Type-Nature'!C41</f>
        <v>145394223000</v>
      </c>
      <c r="D41" s="147"/>
      <c r="E41" s="147"/>
      <c r="F41" s="145"/>
      <c r="G41" s="145"/>
      <c r="J41" s="146"/>
      <c r="K41" s="146"/>
    </row>
    <row r="42" spans="1:11" ht="18" customHeight="1">
      <c r="A42" s="124">
        <v>13020200</v>
      </c>
      <c r="B42" s="125" t="s">
        <v>135</v>
      </c>
      <c r="C42" s="145"/>
      <c r="D42" s="147"/>
      <c r="E42" s="147"/>
      <c r="F42" s="145"/>
      <c r="G42" s="145"/>
      <c r="J42" s="146"/>
      <c r="K42" s="146"/>
    </row>
    <row r="43" spans="1:11" ht="18" customHeight="1">
      <c r="A43" s="153">
        <v>13020201</v>
      </c>
      <c r="B43" s="145" t="s">
        <v>136</v>
      </c>
      <c r="C43" s="192"/>
      <c r="D43" s="147"/>
      <c r="E43" s="147"/>
      <c r="F43" s="145"/>
      <c r="G43" s="145"/>
      <c r="J43" s="146"/>
      <c r="K43" s="146"/>
    </row>
    <row r="44" spans="1:11" ht="18" customHeight="1">
      <c r="A44" s="153">
        <v>13020201</v>
      </c>
      <c r="B44" s="145" t="s">
        <v>137</v>
      </c>
      <c r="C44" s="192">
        <f>SUM('MB TRFS'!C41)</f>
        <v>27264893000</v>
      </c>
      <c r="D44" s="147">
        <f>PRODUCT(C44,1.05)</f>
        <v>28628137650</v>
      </c>
      <c r="E44" s="147">
        <f>PRODUCT(D44,1.05)</f>
        <v>30059544532.5</v>
      </c>
      <c r="F44" s="147">
        <f>SUM(E44)</f>
        <v>30059544532.5</v>
      </c>
      <c r="G44" s="145">
        <v>20070837000</v>
      </c>
      <c r="J44" s="146"/>
      <c r="K44" s="146"/>
    </row>
    <row r="45" spans="1:11" ht="18" customHeight="1">
      <c r="A45" s="153"/>
      <c r="B45" s="145"/>
      <c r="C45" s="145"/>
      <c r="D45" s="147"/>
      <c r="E45" s="147"/>
      <c r="F45" s="145"/>
      <c r="G45" s="145"/>
      <c r="J45" s="146"/>
      <c r="K45" s="146"/>
    </row>
    <row r="46" spans="1:11" ht="18" customHeight="1">
      <c r="A46" s="124">
        <v>14000000</v>
      </c>
      <c r="B46" s="125" t="s">
        <v>138</v>
      </c>
      <c r="C46" s="145"/>
      <c r="D46" s="147"/>
      <c r="E46" s="147"/>
      <c r="F46" s="145"/>
      <c r="G46" s="145"/>
      <c r="J46" s="146"/>
      <c r="K46" s="146"/>
    </row>
    <row r="47" spans="1:11" ht="18" customHeight="1">
      <c r="A47" s="153">
        <v>14010101</v>
      </c>
      <c r="B47" s="145" t="s">
        <v>139</v>
      </c>
      <c r="C47" s="118">
        <f>SUM('MB TRFS'!C38)</f>
        <v>37965006000</v>
      </c>
      <c r="D47" s="147">
        <f>PRODUCT(C47,1.05)</f>
        <v>39863256300</v>
      </c>
      <c r="E47" s="147">
        <f>PRODUCT(D47,1.05)</f>
        <v>41856419115</v>
      </c>
      <c r="F47" s="147">
        <f>SUM(E47)</f>
        <v>41856419115</v>
      </c>
      <c r="G47" s="120">
        <v>59142467000</v>
      </c>
      <c r="J47" s="146"/>
      <c r="K47" s="146"/>
    </row>
    <row r="48" spans="1:11" ht="18" customHeight="1">
      <c r="A48" s="153">
        <v>14020201</v>
      </c>
      <c r="B48" s="145" t="s">
        <v>140</v>
      </c>
      <c r="C48" s="147">
        <f>SUM('MB TRFS'!C39,'MB TRFS'!C42)</f>
        <v>8000000000</v>
      </c>
      <c r="D48" s="147">
        <f>PRODUCT(C48,1.05)</f>
        <v>8400000000</v>
      </c>
      <c r="E48" s="147">
        <f>PRODUCT(D48,1.05)</f>
        <v>8820000000</v>
      </c>
      <c r="F48" s="147">
        <f>SUM(E48)</f>
        <v>8820000000</v>
      </c>
      <c r="G48" s="120">
        <v>20070837000</v>
      </c>
      <c r="I48" s="154"/>
      <c r="J48" s="146"/>
      <c r="K48" s="146"/>
    </row>
    <row r="49" spans="1:11" ht="18" customHeight="1">
      <c r="A49" s="153">
        <v>14020202</v>
      </c>
      <c r="B49" s="145" t="s">
        <v>141</v>
      </c>
      <c r="C49" s="145"/>
      <c r="D49" s="147"/>
      <c r="E49" s="147"/>
      <c r="F49" s="145"/>
      <c r="G49" s="145"/>
      <c r="I49" s="148"/>
      <c r="J49" s="146"/>
      <c r="K49" s="146"/>
    </row>
    <row r="50" spans="1:11" ht="18" customHeight="1">
      <c r="A50" s="153"/>
      <c r="B50" s="145"/>
      <c r="C50" s="145"/>
      <c r="D50" s="147"/>
      <c r="E50" s="147"/>
      <c r="F50" s="145"/>
      <c r="G50" s="145"/>
      <c r="J50" s="146"/>
      <c r="K50" s="146"/>
    </row>
    <row r="51" spans="1:11" ht="18" customHeight="1">
      <c r="A51" s="124">
        <v>14030000</v>
      </c>
      <c r="B51" s="125" t="s">
        <v>142</v>
      </c>
      <c r="C51" s="118"/>
      <c r="D51" s="147"/>
      <c r="E51" s="147"/>
      <c r="F51" s="145"/>
      <c r="G51" s="145"/>
      <c r="I51" s="154"/>
      <c r="J51" s="146"/>
      <c r="K51" s="146"/>
    </row>
    <row r="52" spans="1:11" ht="18" customHeight="1">
      <c r="A52" s="124">
        <v>14030100</v>
      </c>
      <c r="B52" s="125" t="s">
        <v>143</v>
      </c>
      <c r="C52" s="145"/>
      <c r="D52" s="147"/>
      <c r="E52" s="147"/>
      <c r="F52" s="145"/>
      <c r="G52" s="145"/>
      <c r="I52" s="154"/>
      <c r="J52" s="146"/>
      <c r="K52" s="146"/>
    </row>
    <row r="53" spans="1:11" ht="18" customHeight="1">
      <c r="A53" s="153">
        <v>14030301</v>
      </c>
      <c r="B53" s="145" t="s">
        <v>144</v>
      </c>
      <c r="C53" s="118"/>
      <c r="D53" s="147"/>
      <c r="E53" s="147"/>
      <c r="F53" s="119"/>
      <c r="G53" s="118"/>
      <c r="I53" s="154"/>
      <c r="J53" s="146"/>
      <c r="K53" s="146"/>
    </row>
    <row r="54" spans="1:11" ht="36.75" customHeight="1">
      <c r="A54" s="153">
        <v>14030302</v>
      </c>
      <c r="B54" s="155" t="s">
        <v>145</v>
      </c>
      <c r="C54" s="145"/>
      <c r="D54" s="147"/>
      <c r="E54" s="147"/>
      <c r="F54" s="145"/>
      <c r="G54" s="145"/>
      <c r="J54" s="146"/>
      <c r="K54" s="146"/>
    </row>
    <row r="55" spans="1:11" ht="36.75" customHeight="1">
      <c r="A55" s="153">
        <v>14030303</v>
      </c>
      <c r="B55" s="155" t="s">
        <v>146</v>
      </c>
      <c r="C55" s="145"/>
      <c r="D55" s="147"/>
      <c r="E55" s="147"/>
      <c r="F55" s="145"/>
      <c r="G55" s="145"/>
      <c r="J55" s="146"/>
      <c r="K55" s="146"/>
    </row>
    <row r="56" spans="1:11" ht="18" customHeight="1">
      <c r="A56" s="153"/>
      <c r="B56" s="145"/>
      <c r="C56" s="145"/>
      <c r="D56" s="147"/>
      <c r="E56" s="147"/>
      <c r="F56" s="145"/>
      <c r="G56" s="145"/>
      <c r="J56" s="146"/>
      <c r="K56" s="146"/>
    </row>
    <row r="57" spans="1:11" ht="18" customHeight="1">
      <c r="A57" s="124">
        <v>14030200</v>
      </c>
      <c r="B57" s="125" t="s">
        <v>147</v>
      </c>
      <c r="C57" s="145"/>
      <c r="D57" s="147"/>
      <c r="E57" s="147"/>
      <c r="F57" s="145"/>
      <c r="G57" s="145"/>
      <c r="J57" s="146"/>
      <c r="K57" s="146"/>
    </row>
    <row r="58" spans="1:11" ht="36.75" customHeight="1">
      <c r="A58" s="153">
        <v>14030201</v>
      </c>
      <c r="B58" s="155" t="s">
        <v>148</v>
      </c>
      <c r="C58" s="145"/>
      <c r="D58" s="147"/>
      <c r="E58" s="147"/>
      <c r="F58" s="145"/>
      <c r="G58" s="145"/>
      <c r="J58" s="146"/>
      <c r="K58" s="146"/>
    </row>
    <row r="59" spans="1:11" ht="46.5" customHeight="1">
      <c r="A59" s="153">
        <v>14030202</v>
      </c>
      <c r="B59" s="155" t="s">
        <v>149</v>
      </c>
      <c r="C59" s="145"/>
      <c r="D59" s="147"/>
      <c r="E59" s="147"/>
      <c r="F59" s="145"/>
      <c r="G59" s="145"/>
      <c r="J59" s="146"/>
      <c r="K59" s="146"/>
    </row>
    <row r="60" spans="1:11" ht="40.5" customHeight="1">
      <c r="A60" s="153">
        <v>14030203</v>
      </c>
      <c r="B60" s="155" t="s">
        <v>150</v>
      </c>
      <c r="C60" s="145"/>
      <c r="D60" s="147"/>
      <c r="E60" s="147"/>
      <c r="F60" s="145"/>
      <c r="G60" s="145"/>
      <c r="J60" s="146"/>
      <c r="K60" s="146"/>
    </row>
    <row r="61" spans="1:11" ht="18" customHeight="1">
      <c r="A61" s="144"/>
      <c r="B61" s="145"/>
      <c r="C61" s="151"/>
      <c r="D61" s="147"/>
      <c r="E61" s="147"/>
      <c r="F61" s="151"/>
      <c r="G61" s="151"/>
      <c r="I61" s="148"/>
      <c r="J61" s="146"/>
      <c r="K61" s="146"/>
    </row>
    <row r="62" spans="1:11" ht="18" customHeight="1" thickBot="1">
      <c r="A62" s="156"/>
      <c r="B62" s="157" t="s">
        <v>134</v>
      </c>
      <c r="C62" s="158">
        <f>SUM(C44:C60)</f>
        <v>73229899000</v>
      </c>
      <c r="D62" s="150">
        <f>PRODUCT(C62,1.05)</f>
        <v>76891393950</v>
      </c>
      <c r="E62" s="150">
        <f>PRODUCT(D62,1.05)</f>
        <v>80735963647.5</v>
      </c>
      <c r="F62" s="150">
        <f>SUM(E62)</f>
        <v>80735963647.5</v>
      </c>
      <c r="G62" s="158">
        <v>79213304000</v>
      </c>
      <c r="H62" s="114"/>
      <c r="I62" s="154"/>
      <c r="J62" s="146"/>
      <c r="K62" s="146"/>
    </row>
    <row r="63" spans="1:11" ht="18" customHeight="1" thickBot="1">
      <c r="A63" s="159"/>
      <c r="B63" s="160"/>
      <c r="C63" s="158"/>
      <c r="D63" s="147"/>
      <c r="E63" s="147"/>
      <c r="F63" s="161"/>
      <c r="G63" s="162"/>
      <c r="H63" s="114"/>
      <c r="I63" s="154"/>
    </row>
    <row r="64" spans="1:11" ht="30.75" customHeight="1">
      <c r="A64" s="142">
        <v>14000000</v>
      </c>
      <c r="B64" s="6" t="s">
        <v>151</v>
      </c>
      <c r="C64" s="147"/>
      <c r="D64" s="147"/>
      <c r="E64" s="147"/>
      <c r="F64" s="147"/>
      <c r="G64" s="147"/>
      <c r="H64" s="114"/>
      <c r="I64" s="154"/>
    </row>
    <row r="65" spans="1:24" ht="18" customHeight="1">
      <c r="A65" s="144">
        <v>14010101</v>
      </c>
      <c r="B65" s="145" t="s">
        <v>152</v>
      </c>
      <c r="C65" s="147">
        <f>SUM(C47)</f>
        <v>37965006000</v>
      </c>
      <c r="D65" s="147">
        <f>PRODUCT(C65,1.05)</f>
        <v>39863256300</v>
      </c>
      <c r="E65" s="147">
        <f>PRODUCT(D65,1.05)</f>
        <v>41856419115</v>
      </c>
      <c r="F65" s="147">
        <f>SUM(E65)</f>
        <v>41856419115</v>
      </c>
      <c r="G65" s="151">
        <v>59142467000</v>
      </c>
      <c r="H65" s="114"/>
      <c r="I65" s="148"/>
    </row>
    <row r="66" spans="1:24" ht="18" customHeight="1">
      <c r="A66" s="144">
        <v>14020201</v>
      </c>
      <c r="B66" s="145" t="s">
        <v>140</v>
      </c>
      <c r="C66" s="147">
        <f>SUM(C35:C36)</f>
        <v>29764893000</v>
      </c>
      <c r="D66" s="147">
        <f>PRODUCT(C66,1.05)</f>
        <v>31253137650</v>
      </c>
      <c r="E66" s="147">
        <f>PRODUCT(D66,1.05)</f>
        <v>32815794532.5</v>
      </c>
      <c r="F66" s="147">
        <f>SUM(E66)</f>
        <v>32815794532.5</v>
      </c>
      <c r="G66" s="151">
        <v>21570837000</v>
      </c>
      <c r="H66" s="114"/>
      <c r="I66" s="148"/>
    </row>
    <row r="67" spans="1:24" ht="18" customHeight="1">
      <c r="A67" s="142">
        <v>14030100</v>
      </c>
      <c r="B67" s="143" t="s">
        <v>153</v>
      </c>
      <c r="C67" s="147"/>
      <c r="D67" s="147"/>
      <c r="E67" s="147"/>
      <c r="F67" s="147"/>
      <c r="G67" s="147"/>
      <c r="H67" s="114"/>
      <c r="I67" s="148"/>
    </row>
    <row r="68" spans="1:24" ht="18" customHeight="1">
      <c r="A68" s="144">
        <v>14030301</v>
      </c>
      <c r="B68" s="145" t="s">
        <v>154</v>
      </c>
      <c r="C68" s="118">
        <f>SUM(C48)</f>
        <v>8000000000</v>
      </c>
      <c r="D68" s="147"/>
      <c r="E68" s="147"/>
      <c r="F68" s="118"/>
      <c r="G68" s="118"/>
      <c r="H68" s="114"/>
      <c r="I68" s="146"/>
      <c r="N68" s="163"/>
      <c r="O68" s="163"/>
      <c r="R68" s="163"/>
      <c r="S68" s="163"/>
    </row>
    <row r="69" spans="1:24" ht="18" customHeight="1">
      <c r="A69" s="144">
        <v>14030302</v>
      </c>
      <c r="B69" s="145" t="s">
        <v>155</v>
      </c>
      <c r="C69" s="164"/>
      <c r="D69" s="147"/>
      <c r="E69" s="147"/>
      <c r="F69" s="164"/>
      <c r="G69" s="164"/>
      <c r="H69" s="117"/>
      <c r="I69" s="165"/>
      <c r="J69" s="166"/>
      <c r="K69" s="166"/>
      <c r="L69" s="166"/>
      <c r="M69" s="166"/>
      <c r="N69" s="166"/>
      <c r="O69" s="166"/>
    </row>
    <row r="70" spans="1:24" ht="18" customHeight="1">
      <c r="A70" s="144">
        <v>14030303</v>
      </c>
      <c r="B70" s="145" t="s">
        <v>156</v>
      </c>
      <c r="C70" s="167"/>
      <c r="D70" s="147"/>
      <c r="E70" s="147"/>
      <c r="F70" s="167"/>
      <c r="G70" s="167"/>
      <c r="H70" s="117"/>
      <c r="I70" s="168"/>
      <c r="J70" s="168"/>
      <c r="K70" s="168"/>
      <c r="L70" s="168"/>
      <c r="M70" s="168"/>
      <c r="N70" s="168"/>
      <c r="O70" s="168"/>
    </row>
    <row r="71" spans="1:24" ht="18" customHeight="1">
      <c r="A71" s="142">
        <v>14030200</v>
      </c>
      <c r="B71" s="143" t="s">
        <v>147</v>
      </c>
      <c r="C71" s="151"/>
      <c r="D71" s="147"/>
      <c r="E71" s="147"/>
      <c r="F71" s="151"/>
      <c r="G71" s="151"/>
      <c r="H71" s="114"/>
      <c r="I71" s="146"/>
      <c r="L71" s="146"/>
      <c r="M71" s="146"/>
      <c r="X71" s="148"/>
    </row>
    <row r="72" spans="1:24" ht="18" customHeight="1">
      <c r="A72" s="153">
        <v>14030201</v>
      </c>
      <c r="B72" s="145" t="s">
        <v>157</v>
      </c>
      <c r="C72" s="151"/>
      <c r="D72" s="147"/>
      <c r="E72" s="147"/>
      <c r="F72" s="151"/>
      <c r="G72" s="151"/>
      <c r="H72" s="114"/>
      <c r="I72" s="146"/>
    </row>
    <row r="73" spans="1:24" ht="31.5" customHeight="1">
      <c r="A73" s="153">
        <v>14030202</v>
      </c>
      <c r="B73" s="155" t="s">
        <v>158</v>
      </c>
      <c r="C73" s="147"/>
      <c r="D73" s="147"/>
      <c r="E73" s="147"/>
      <c r="F73" s="147"/>
      <c r="G73" s="147"/>
      <c r="H73" s="114"/>
      <c r="I73" s="146"/>
      <c r="O73" s="146"/>
      <c r="X73" s="146"/>
    </row>
    <row r="74" spans="1:24" ht="18" customHeight="1">
      <c r="A74" s="153">
        <v>14030203</v>
      </c>
      <c r="B74" s="145" t="s">
        <v>159</v>
      </c>
      <c r="C74" s="151"/>
      <c r="D74" s="147"/>
      <c r="E74" s="147"/>
      <c r="F74" s="151"/>
      <c r="G74" s="151"/>
      <c r="H74" s="114"/>
      <c r="I74" s="146"/>
      <c r="X74" s="148"/>
    </row>
    <row r="75" spans="1:24" ht="18" customHeight="1" thickBot="1">
      <c r="A75" s="156"/>
      <c r="B75" s="169" t="s">
        <v>160</v>
      </c>
      <c r="C75" s="193">
        <f>SUM(C65:C73)</f>
        <v>75729899000</v>
      </c>
      <c r="D75" s="150">
        <f>PRODUCT(C75,1.05)</f>
        <v>79516393950</v>
      </c>
      <c r="E75" s="150">
        <f>PRODUCT(D75,1.05)</f>
        <v>83492213647.5</v>
      </c>
      <c r="F75" s="150">
        <f>SUM(E75)</f>
        <v>83492213647.5</v>
      </c>
      <c r="G75" s="170">
        <v>80713304000</v>
      </c>
      <c r="H75" s="114"/>
      <c r="O75" s="146"/>
      <c r="X75" s="146"/>
    </row>
    <row r="76" spans="1:24" ht="18" customHeight="1">
      <c r="C76" s="181"/>
      <c r="D76" s="148"/>
      <c r="E76" s="148"/>
      <c r="F76" s="148"/>
      <c r="H76" s="114"/>
      <c r="X76" s="148"/>
    </row>
    <row r="77" spans="1:24" ht="18" customHeight="1">
      <c r="C77" s="181"/>
      <c r="D77" s="148"/>
      <c r="E77" s="148"/>
      <c r="F77" s="148"/>
      <c r="H77" s="114"/>
    </row>
    <row r="78" spans="1:24" ht="18" customHeight="1">
      <c r="C78" s="181"/>
      <c r="D78" s="148"/>
      <c r="E78" s="148"/>
      <c r="F78" s="148"/>
      <c r="H78" s="114"/>
      <c r="X78" s="148"/>
    </row>
    <row r="79" spans="1:24" s="171" customFormat="1" ht="18" customHeight="1">
      <c r="B79" s="172"/>
      <c r="C79" s="182"/>
      <c r="D79" s="173"/>
      <c r="E79" s="173"/>
      <c r="F79" s="173"/>
      <c r="G79" s="173"/>
      <c r="H79" s="116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4"/>
    </row>
    <row r="80" spans="1:24" ht="18" customHeight="1">
      <c r="A80" s="175"/>
      <c r="B80" s="171"/>
      <c r="C80" s="181"/>
      <c r="D80" s="148"/>
      <c r="E80" s="148"/>
      <c r="F80" s="148"/>
      <c r="H80" s="114"/>
    </row>
    <row r="81" spans="1:23" ht="18" customHeight="1">
      <c r="A81" s="176"/>
      <c r="C81" s="183"/>
      <c r="D81" s="146"/>
      <c r="E81" s="146"/>
      <c r="F81" s="146"/>
      <c r="G81" s="146"/>
      <c r="H81" s="114"/>
      <c r="I81" s="146"/>
      <c r="J81" s="146"/>
      <c r="K81" s="146"/>
      <c r="O81" s="146"/>
    </row>
    <row r="82" spans="1:23" ht="18" customHeight="1">
      <c r="C82" s="183"/>
      <c r="D82" s="146"/>
      <c r="E82" s="146"/>
      <c r="F82" s="146"/>
      <c r="G82" s="146"/>
      <c r="H82" s="114"/>
      <c r="I82" s="146"/>
      <c r="L82" s="146"/>
      <c r="M82" s="146"/>
      <c r="N82" s="146"/>
      <c r="O82" s="146"/>
      <c r="R82" s="146"/>
      <c r="S82" s="146"/>
      <c r="V82" s="146"/>
      <c r="W82" s="146"/>
    </row>
    <row r="83" spans="1:23" ht="18" customHeight="1">
      <c r="C83" s="183"/>
      <c r="D83" s="146"/>
      <c r="E83" s="146"/>
      <c r="F83" s="146"/>
      <c r="H83" s="114"/>
      <c r="I83" s="146"/>
      <c r="J83" s="146"/>
      <c r="K83" s="146"/>
      <c r="O83" s="146"/>
    </row>
    <row r="84" spans="1:23" ht="18" customHeight="1">
      <c r="C84" s="183"/>
      <c r="D84" s="146"/>
      <c r="E84" s="146"/>
      <c r="F84" s="146"/>
      <c r="H84" s="114"/>
      <c r="J84" s="146"/>
      <c r="K84" s="146"/>
      <c r="O84" s="146"/>
    </row>
    <row r="85" spans="1:23" ht="18" customHeight="1">
      <c r="C85" s="183"/>
      <c r="D85" s="146"/>
      <c r="E85" s="146"/>
      <c r="F85" s="146"/>
      <c r="H85" s="114"/>
      <c r="I85" s="146"/>
      <c r="O85" s="146"/>
    </row>
    <row r="86" spans="1:23" ht="18" customHeight="1">
      <c r="C86" s="183"/>
      <c r="D86" s="146"/>
      <c r="E86" s="146"/>
      <c r="F86" s="146"/>
      <c r="H86" s="114"/>
      <c r="I86" s="146"/>
      <c r="L86" s="146"/>
      <c r="M86" s="146"/>
    </row>
    <row r="87" spans="1:23" ht="18" customHeight="1">
      <c r="C87" s="181"/>
      <c r="D87" s="148"/>
      <c r="E87" s="148"/>
      <c r="F87" s="148"/>
      <c r="H87" s="114"/>
      <c r="I87" s="146"/>
    </row>
    <row r="88" spans="1:23" ht="18" customHeight="1">
      <c r="C88" s="181"/>
      <c r="D88" s="148"/>
      <c r="E88" s="148"/>
      <c r="F88" s="148"/>
      <c r="H88" s="114"/>
    </row>
    <row r="89" spans="1:23" s="171" customFormat="1" ht="18" customHeight="1">
      <c r="C89" s="182"/>
      <c r="D89" s="173"/>
      <c r="E89" s="173"/>
      <c r="F89" s="173"/>
      <c r="G89" s="174"/>
      <c r="H89" s="116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</row>
    <row r="90" spans="1:23" ht="18" customHeight="1">
      <c r="A90" s="175"/>
      <c r="B90" s="171"/>
      <c r="C90" s="181"/>
      <c r="D90" s="148"/>
      <c r="E90" s="148"/>
      <c r="F90" s="148"/>
      <c r="H90" s="114"/>
    </row>
    <row r="91" spans="1:23" ht="18" customHeight="1">
      <c r="C91" s="181"/>
      <c r="D91" s="148"/>
      <c r="E91" s="148"/>
      <c r="F91" s="148"/>
      <c r="H91" s="114"/>
      <c r="O91" s="148"/>
    </row>
    <row r="92" spans="1:23" ht="18" customHeight="1">
      <c r="C92" s="183"/>
      <c r="D92" s="146"/>
      <c r="E92" s="146"/>
      <c r="F92" s="146"/>
      <c r="H92" s="114"/>
      <c r="R92" s="146"/>
      <c r="S92" s="146"/>
    </row>
    <row r="93" spans="1:23" s="171" customFormat="1" ht="18" customHeight="1">
      <c r="C93" s="18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8" customHeight="1">
      <c r="C94" s="181"/>
      <c r="D94" s="148"/>
      <c r="E94" s="148"/>
      <c r="F94" s="148"/>
      <c r="H94" s="114"/>
    </row>
    <row r="95" spans="1:23" ht="18" customHeight="1">
      <c r="A95" s="175"/>
      <c r="B95" s="171"/>
      <c r="C95" s="181"/>
      <c r="D95" s="148"/>
      <c r="E95" s="148"/>
      <c r="F95" s="148"/>
      <c r="H95" s="114"/>
    </row>
    <row r="96" spans="1:23" ht="18" customHeight="1">
      <c r="C96" s="183"/>
      <c r="D96" s="146"/>
      <c r="E96" s="146"/>
      <c r="F96" s="146"/>
      <c r="H96" s="114"/>
      <c r="I96" s="146"/>
      <c r="O96" s="146"/>
    </row>
    <row r="97" spans="2:23" ht="18" customHeight="1">
      <c r="C97" s="181"/>
      <c r="D97" s="148"/>
      <c r="E97" s="148"/>
      <c r="F97" s="148"/>
      <c r="H97" s="114"/>
      <c r="I97" s="146"/>
    </row>
    <row r="98" spans="2:23" ht="18" customHeight="1">
      <c r="C98" s="183"/>
      <c r="D98" s="146"/>
      <c r="E98" s="146"/>
      <c r="F98" s="146"/>
      <c r="H98" s="114"/>
      <c r="O98" s="146"/>
    </row>
    <row r="99" spans="2:23" ht="18" customHeight="1">
      <c r="C99" s="181"/>
      <c r="D99" s="148"/>
      <c r="E99" s="148"/>
      <c r="F99" s="148"/>
      <c r="G99" s="146"/>
      <c r="H99" s="114"/>
      <c r="I99" s="146"/>
    </row>
    <row r="100" spans="2:23" ht="18" customHeight="1">
      <c r="C100" s="185"/>
      <c r="D100" s="38"/>
      <c r="E100" s="38"/>
      <c r="F100" s="38"/>
      <c r="H100" s="114"/>
      <c r="I100" s="146"/>
      <c r="O100" s="146"/>
    </row>
    <row r="101" spans="2:23" ht="18" customHeight="1">
      <c r="C101" s="181"/>
      <c r="D101" s="148"/>
      <c r="E101" s="148"/>
      <c r="F101" s="148"/>
      <c r="H101" s="114"/>
    </row>
    <row r="102" spans="2:23" ht="18" customHeight="1">
      <c r="C102" s="181"/>
      <c r="D102" s="148"/>
      <c r="E102" s="148"/>
      <c r="F102" s="148"/>
      <c r="H102" s="114"/>
    </row>
    <row r="103" spans="2:23" ht="18" customHeight="1">
      <c r="C103" s="181"/>
      <c r="D103" s="148"/>
      <c r="E103" s="148"/>
      <c r="F103" s="148"/>
      <c r="H103" s="114"/>
    </row>
    <row r="104" spans="2:23" ht="18" customHeight="1">
      <c r="C104" s="181"/>
      <c r="D104" s="148"/>
      <c r="E104" s="148"/>
      <c r="F104" s="148"/>
      <c r="H104" s="114"/>
    </row>
    <row r="105" spans="2:23" s="171" customFormat="1" ht="18" customHeight="1">
      <c r="C105" s="182"/>
      <c r="D105" s="173"/>
      <c r="E105" s="173"/>
      <c r="F105" s="173"/>
      <c r="G105" s="174"/>
      <c r="H105" s="116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</row>
    <row r="106" spans="2:23" ht="18" customHeight="1">
      <c r="B106" s="171"/>
      <c r="C106" s="182"/>
      <c r="D106" s="173"/>
      <c r="E106" s="173"/>
      <c r="F106" s="173"/>
      <c r="G106" s="173"/>
      <c r="H106" s="116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</row>
    <row r="107" spans="2:23" ht="18" customHeight="1">
      <c r="G107" s="148"/>
      <c r="H107" s="114"/>
    </row>
    <row r="108" spans="2:23" ht="18" customHeight="1">
      <c r="C108" s="181"/>
      <c r="D108" s="148"/>
      <c r="E108" s="148"/>
      <c r="F108" s="148"/>
      <c r="G108" s="146"/>
      <c r="H108" s="115"/>
    </row>
    <row r="109" spans="2:23" ht="18" customHeight="1">
      <c r="G109" s="146"/>
      <c r="H109" s="114"/>
    </row>
    <row r="110" spans="2:23" ht="18" customHeight="1">
      <c r="G110" s="146"/>
      <c r="H110" s="114"/>
    </row>
    <row r="111" spans="2:23" ht="18" customHeight="1">
      <c r="H111" s="114"/>
    </row>
    <row r="112" spans="2:23" ht="18" customHeight="1">
      <c r="H112" s="114"/>
    </row>
    <row r="113" spans="8:8" ht="18" customHeight="1">
      <c r="H113" s="114"/>
    </row>
    <row r="114" spans="8:8" ht="18" customHeight="1">
      <c r="H114" s="114"/>
    </row>
    <row r="115" spans="8:8" ht="18" customHeight="1">
      <c r="H115" s="114"/>
    </row>
    <row r="116" spans="8:8" ht="18" customHeight="1">
      <c r="H116" s="114"/>
    </row>
    <row r="117" spans="8:8" ht="18" customHeight="1">
      <c r="H117" s="114"/>
    </row>
    <row r="118" spans="8:8" ht="18" customHeight="1">
      <c r="H118" s="114"/>
    </row>
    <row r="119" spans="8:8" ht="18" customHeight="1">
      <c r="H119" s="114"/>
    </row>
    <row r="120" spans="8:8" ht="18" customHeight="1">
      <c r="H120" s="114"/>
    </row>
    <row r="121" spans="8:8" ht="18" customHeight="1">
      <c r="H121" s="114"/>
    </row>
  </sheetData>
  <mergeCells count="4">
    <mergeCell ref="A1:G1"/>
    <mergeCell ref="A3:G3"/>
    <mergeCell ref="A2:G2"/>
    <mergeCell ref="A39:B39"/>
  </mergeCells>
  <pageMargins left="0.69930555555555596" right="0.69930555555555596" top="0.75" bottom="0.75" header="0.3" footer="0.3"/>
  <pageSetup scale="55" firstPageNumber="10" fitToHeight="0" orientation="landscape" useFirstPageNumber="1" r:id="rId1"/>
  <headerFooter alignWithMargins="0">
    <oddFooter>&amp;C&amp;18&amp;P</oddFooter>
  </headerFooter>
  <rowBreaks count="2" manualBreakCount="2">
    <brk id="39" max="6" man="1"/>
    <brk id="75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1"/>
  <sheetViews>
    <sheetView view="pageBreakPreview" topLeftCell="A38" zoomScale="82" zoomScaleSheetLayoutView="82" workbookViewId="0">
      <selection activeCell="E20" sqref="E20"/>
    </sheetView>
  </sheetViews>
  <sheetFormatPr defaultRowHeight="15"/>
  <cols>
    <col min="1" max="1" width="15.5703125" bestFit="1" customWidth="1"/>
    <col min="2" max="2" width="48.85546875" customWidth="1"/>
    <col min="3" max="3" width="21.85546875" style="187" customWidth="1"/>
    <col min="4" max="6" width="21.85546875" customWidth="1"/>
    <col min="7" max="7" width="23.7109375" customWidth="1"/>
  </cols>
  <sheetData>
    <row r="1" spans="1:7" s="123" customFormat="1" ht="20.100000000000001" customHeight="1">
      <c r="A1" s="216" t="s">
        <v>0</v>
      </c>
      <c r="B1" s="217"/>
      <c r="C1" s="217"/>
      <c r="D1" s="218"/>
      <c r="E1" s="218"/>
      <c r="F1" s="218"/>
      <c r="G1" s="218"/>
    </row>
    <row r="2" spans="1:7" s="123" customFormat="1" ht="20.100000000000001" customHeight="1">
      <c r="A2" s="215" t="s">
        <v>100</v>
      </c>
      <c r="B2" s="215"/>
      <c r="C2" s="215"/>
      <c r="D2" s="215"/>
      <c r="E2" s="215"/>
      <c r="F2" s="215"/>
      <c r="G2" s="215"/>
    </row>
    <row r="3" spans="1:7" s="123" customFormat="1" ht="20.100000000000001" customHeight="1">
      <c r="A3" s="219" t="s">
        <v>161</v>
      </c>
      <c r="B3" s="220"/>
      <c r="C3" s="220"/>
      <c r="D3" s="221"/>
      <c r="E3" s="221"/>
      <c r="F3" s="221"/>
      <c r="G3" s="221"/>
    </row>
    <row r="4" spans="1:7" s="123" customFormat="1" ht="52.5" customHeight="1">
      <c r="A4" s="124" t="s">
        <v>102</v>
      </c>
      <c r="B4" s="125" t="s">
        <v>4</v>
      </c>
      <c r="C4" s="191" t="s">
        <v>103</v>
      </c>
      <c r="D4" s="82" t="s">
        <v>7</v>
      </c>
      <c r="E4" s="82" t="s">
        <v>61</v>
      </c>
      <c r="F4" s="112" t="s">
        <v>8</v>
      </c>
      <c r="G4" s="112" t="s">
        <v>104</v>
      </c>
    </row>
    <row r="5" spans="1:7" s="129" customFormat="1" ht="20.100000000000001" customHeight="1">
      <c r="A5" s="126"/>
      <c r="B5" s="127"/>
      <c r="C5" s="128"/>
      <c r="D5" s="128"/>
      <c r="E5" s="128"/>
      <c r="F5" s="128"/>
      <c r="G5" s="128" t="s">
        <v>10</v>
      </c>
    </row>
    <row r="6" spans="1:7" s="129" customFormat="1" ht="20.100000000000001" customHeight="1">
      <c r="A6" s="126"/>
      <c r="B6" s="127"/>
      <c r="C6" s="127"/>
      <c r="D6" s="127"/>
      <c r="E6" s="127"/>
      <c r="F6" s="127"/>
      <c r="G6" s="127"/>
    </row>
    <row r="7" spans="1:7" s="129" customFormat="1" ht="20.100000000000001" customHeight="1">
      <c r="A7" s="130">
        <v>1</v>
      </c>
      <c r="B7" s="131" t="s">
        <v>162</v>
      </c>
      <c r="C7" s="127"/>
      <c r="D7" s="127"/>
      <c r="E7" s="127"/>
      <c r="F7" s="127"/>
      <c r="G7" s="127"/>
    </row>
    <row r="8" spans="1:7" s="129" customFormat="1" ht="20.100000000000001" customHeight="1">
      <c r="A8" s="126" t="s">
        <v>163</v>
      </c>
      <c r="B8" s="127" t="s">
        <v>164</v>
      </c>
      <c r="C8" s="132">
        <f>SUM('[2]DETAILED REV BUDGET'!C467)</f>
        <v>5391000</v>
      </c>
      <c r="D8" s="132">
        <f>PRODUCT(C8,1.05)</f>
        <v>5660550</v>
      </c>
      <c r="E8" s="132">
        <f>PRODUCT(D8,1.05)</f>
        <v>5943577.5</v>
      </c>
      <c r="F8" s="132">
        <f>SUM(E8)</f>
        <v>5943577.5</v>
      </c>
      <c r="G8" s="132">
        <v>5391000</v>
      </c>
    </row>
    <row r="9" spans="1:7" s="129" customFormat="1" ht="20.100000000000001" customHeight="1">
      <c r="A9" s="126" t="s">
        <v>165</v>
      </c>
      <c r="B9" s="127" t="s">
        <v>166</v>
      </c>
      <c r="C9" s="132"/>
      <c r="D9" s="132"/>
      <c r="E9" s="132"/>
      <c r="F9" s="132"/>
      <c r="G9" s="132"/>
    </row>
    <row r="10" spans="1:7" s="129" customFormat="1" ht="20.100000000000001" customHeight="1">
      <c r="A10" s="126" t="s">
        <v>167</v>
      </c>
      <c r="B10" s="127" t="s">
        <v>168</v>
      </c>
      <c r="C10" s="132">
        <f>SUM('[2]DETAILED REV BUDGET'!C507)</f>
        <v>33570000</v>
      </c>
      <c r="D10" s="132">
        <f>PRODUCT(C10,1.05)</f>
        <v>35248500</v>
      </c>
      <c r="E10" s="132">
        <f>PRODUCT(D10,1.05)</f>
        <v>37010925</v>
      </c>
      <c r="F10" s="132">
        <f t="shared" ref="F10:F15" si="0">SUM(E10)</f>
        <v>37010925</v>
      </c>
      <c r="G10" s="132">
        <v>33570000</v>
      </c>
    </row>
    <row r="11" spans="1:7" s="129" customFormat="1" ht="20.100000000000001" customHeight="1">
      <c r="A11" s="126" t="s">
        <v>169</v>
      </c>
      <c r="B11" s="127" t="s">
        <v>170</v>
      </c>
      <c r="C11" s="132">
        <f>SUM('[2]DETAILED REV BUDGET'!C524)</f>
        <v>0</v>
      </c>
      <c r="D11" s="132">
        <f>PRODUCT(C11,1.05)</f>
        <v>0</v>
      </c>
      <c r="E11" s="132">
        <f>PRODUCT(D11,1.05)</f>
        <v>0</v>
      </c>
      <c r="F11" s="132">
        <f t="shared" si="0"/>
        <v>0</v>
      </c>
      <c r="G11" s="132">
        <v>4412000</v>
      </c>
    </row>
    <row r="12" spans="1:7" s="129" customFormat="1" ht="20.100000000000001" customHeight="1">
      <c r="A12" s="126" t="s">
        <v>171</v>
      </c>
      <c r="B12" s="127" t="s">
        <v>172</v>
      </c>
      <c r="C12" s="132">
        <f>SUM('[2]DETAILED REV BUDGET'!C479)</f>
        <v>210000</v>
      </c>
      <c r="D12" s="132">
        <f t="shared" ref="D12:E15" si="1">PRODUCT(C12,1.05)</f>
        <v>220500</v>
      </c>
      <c r="E12" s="132">
        <f t="shared" si="1"/>
        <v>231525</v>
      </c>
      <c r="F12" s="132">
        <f t="shared" si="0"/>
        <v>231525</v>
      </c>
      <c r="G12" s="132">
        <v>200000</v>
      </c>
    </row>
    <row r="13" spans="1:7" s="129" customFormat="1" ht="20.100000000000001" customHeight="1">
      <c r="A13" s="126" t="s">
        <v>167</v>
      </c>
      <c r="B13" s="127" t="s">
        <v>173</v>
      </c>
      <c r="C13" s="132">
        <f>SUM('[2]DETAILED REV BUDGET'!C594)</f>
        <v>526940000</v>
      </c>
      <c r="D13" s="132">
        <f t="shared" si="1"/>
        <v>553287000</v>
      </c>
      <c r="E13" s="132">
        <f t="shared" si="1"/>
        <v>580951350</v>
      </c>
      <c r="F13" s="132">
        <f t="shared" si="0"/>
        <v>580951350</v>
      </c>
      <c r="G13" s="133">
        <v>526940000</v>
      </c>
    </row>
    <row r="14" spans="1:7" s="129" customFormat="1" ht="20.100000000000001" customHeight="1">
      <c r="A14" s="126" t="s">
        <v>174</v>
      </c>
      <c r="B14" s="127" t="s">
        <v>175</v>
      </c>
      <c r="C14" s="132">
        <f>SUM('[2]DETAILED REV BUDGET'!C540)</f>
        <v>200000</v>
      </c>
      <c r="D14" s="132">
        <f t="shared" si="1"/>
        <v>210000</v>
      </c>
      <c r="E14" s="132">
        <f t="shared" si="1"/>
        <v>220500</v>
      </c>
      <c r="F14" s="132">
        <f t="shared" si="0"/>
        <v>220500</v>
      </c>
      <c r="G14" s="132">
        <v>130000</v>
      </c>
    </row>
    <row r="15" spans="1:7" s="129" customFormat="1" ht="20.100000000000001" customHeight="1">
      <c r="A15" s="126" t="s">
        <v>167</v>
      </c>
      <c r="B15" s="127" t="s">
        <v>176</v>
      </c>
      <c r="C15" s="132">
        <f>SUM('[2]DETAILED REV BUDGET'!C560)</f>
        <v>450010000</v>
      </c>
      <c r="D15" s="132">
        <f t="shared" si="1"/>
        <v>472510500</v>
      </c>
      <c r="E15" s="132">
        <f t="shared" si="1"/>
        <v>496136025</v>
      </c>
      <c r="F15" s="132">
        <f t="shared" si="0"/>
        <v>496136025</v>
      </c>
      <c r="G15" s="132">
        <v>449204000</v>
      </c>
    </row>
    <row r="16" spans="1:7" s="129" customFormat="1" ht="20.100000000000001" customHeight="1">
      <c r="A16" s="126" t="s">
        <v>177</v>
      </c>
      <c r="B16" s="127" t="s">
        <v>178</v>
      </c>
      <c r="C16" s="134"/>
      <c r="D16" s="132"/>
      <c r="E16" s="132"/>
      <c r="F16" s="134"/>
      <c r="G16" s="135"/>
    </row>
    <row r="17" spans="1:7" s="129" customFormat="1" ht="20.100000000000001" customHeight="1">
      <c r="A17" s="126"/>
      <c r="B17" s="127" t="s">
        <v>179</v>
      </c>
      <c r="C17" s="132">
        <f>SUM('[2]DETAILED REV BUDGET'!C575)</f>
        <v>1215709000</v>
      </c>
      <c r="D17" s="132">
        <f>PRODUCT(C17,1.05)</f>
        <v>1276494450</v>
      </c>
      <c r="E17" s="132">
        <f>PRODUCT(D17,1.05)</f>
        <v>1340319172.5</v>
      </c>
      <c r="F17" s="132">
        <f>SUM(E17)</f>
        <v>1340319172.5</v>
      </c>
      <c r="G17" s="135">
        <v>1215709000</v>
      </c>
    </row>
    <row r="18" spans="1:7" s="129" customFormat="1" ht="20.100000000000001" customHeight="1">
      <c r="A18" s="136" t="s">
        <v>180</v>
      </c>
      <c r="B18" s="127" t="s">
        <v>181</v>
      </c>
      <c r="C18" s="132"/>
      <c r="D18" s="132"/>
      <c r="E18" s="132"/>
      <c r="F18" s="132"/>
      <c r="G18" s="132"/>
    </row>
    <row r="19" spans="1:7" s="129" customFormat="1" ht="20.100000000000001" customHeight="1">
      <c r="A19" s="126"/>
      <c r="B19" s="131" t="s">
        <v>182</v>
      </c>
      <c r="C19" s="69">
        <f>SUM(C8:C18)</f>
        <v>2232030000</v>
      </c>
      <c r="D19" s="69"/>
      <c r="E19" s="69"/>
      <c r="F19" s="69"/>
      <c r="G19" s="69"/>
    </row>
    <row r="20" spans="1:7" s="129" customFormat="1" ht="20.100000000000001" customHeight="1">
      <c r="A20" s="130">
        <v>2</v>
      </c>
      <c r="B20" s="131" t="s">
        <v>183</v>
      </c>
      <c r="C20" s="132"/>
      <c r="D20" s="132"/>
      <c r="E20" s="132"/>
      <c r="F20" s="132"/>
      <c r="G20" s="132"/>
    </row>
    <row r="21" spans="1:7" s="129" customFormat="1" ht="20.100000000000001" customHeight="1">
      <c r="A21" s="137" t="s">
        <v>184</v>
      </c>
      <c r="B21" s="127" t="s">
        <v>185</v>
      </c>
      <c r="C21" s="132">
        <f>SUM('[2]DETAILED REV BUDGET'!C256)</f>
        <v>1500000</v>
      </c>
      <c r="D21" s="132">
        <f t="shared" ref="D21:E30" si="2">PRODUCT(C21,1.05)</f>
        <v>1575000</v>
      </c>
      <c r="E21" s="132">
        <f t="shared" si="2"/>
        <v>1653750</v>
      </c>
      <c r="F21" s="132">
        <f t="shared" ref="F21:F30" si="3">SUM(E21)</f>
        <v>1653750</v>
      </c>
      <c r="G21" s="132">
        <v>268025000</v>
      </c>
    </row>
    <row r="22" spans="1:7" s="129" customFormat="1" ht="20.100000000000001" customHeight="1">
      <c r="A22" s="126" t="s">
        <v>186</v>
      </c>
      <c r="B22" s="127" t="s">
        <v>187</v>
      </c>
      <c r="C22" s="132">
        <f>SUM('[2]DETAILED REV BUDGET'!C78:C78)</f>
        <v>970108000</v>
      </c>
      <c r="D22" s="132">
        <f t="shared" si="2"/>
        <v>1018613400</v>
      </c>
      <c r="E22" s="132">
        <f t="shared" si="2"/>
        <v>1069544070</v>
      </c>
      <c r="F22" s="132">
        <f t="shared" si="3"/>
        <v>1069544070</v>
      </c>
      <c r="G22" s="132">
        <v>4009534000</v>
      </c>
    </row>
    <row r="23" spans="1:7" s="129" customFormat="1" ht="20.100000000000001" customHeight="1">
      <c r="A23" s="126" t="s">
        <v>188</v>
      </c>
      <c r="B23" s="127" t="s">
        <v>189</v>
      </c>
      <c r="C23" s="132">
        <f>SUM('[2]DETAILED REV BUDGET'!C402)</f>
        <v>15251000</v>
      </c>
      <c r="D23" s="132">
        <f t="shared" si="2"/>
        <v>16013550</v>
      </c>
      <c r="E23" s="132">
        <f t="shared" si="2"/>
        <v>16814227.5</v>
      </c>
      <c r="F23" s="132">
        <f t="shared" si="3"/>
        <v>16814227.5</v>
      </c>
      <c r="G23" s="132">
        <v>302609000</v>
      </c>
    </row>
    <row r="24" spans="1:7" s="129" customFormat="1" ht="20.100000000000001" customHeight="1">
      <c r="A24" s="126" t="s">
        <v>190</v>
      </c>
      <c r="B24" s="127" t="s">
        <v>191</v>
      </c>
      <c r="C24" s="132">
        <f>SUM('[2]DETAILED REV BUDGET'!C192)</f>
        <v>566790000</v>
      </c>
      <c r="D24" s="132">
        <f t="shared" si="2"/>
        <v>595129500</v>
      </c>
      <c r="E24" s="132">
        <f t="shared" si="2"/>
        <v>624885975</v>
      </c>
      <c r="F24" s="132">
        <f t="shared" si="3"/>
        <v>624885975</v>
      </c>
      <c r="G24" s="132">
        <v>2714949000</v>
      </c>
    </row>
    <row r="25" spans="1:7" s="129" customFormat="1" ht="20.100000000000001" customHeight="1">
      <c r="A25" s="126" t="s">
        <v>192</v>
      </c>
      <c r="B25" s="127" t="s">
        <v>193</v>
      </c>
      <c r="C25" s="132">
        <f>SUM('[2]DETAILED REV BUDGET'!C218)</f>
        <v>882000000</v>
      </c>
      <c r="D25" s="132">
        <f t="shared" si="2"/>
        <v>926100000</v>
      </c>
      <c r="E25" s="132">
        <f t="shared" si="2"/>
        <v>972405000</v>
      </c>
      <c r="F25" s="132">
        <f t="shared" si="3"/>
        <v>972405000</v>
      </c>
      <c r="G25" s="132">
        <v>21139000</v>
      </c>
    </row>
    <row r="26" spans="1:7" s="129" customFormat="1" ht="20.100000000000001" customHeight="1">
      <c r="A26" s="126" t="s">
        <v>194</v>
      </c>
      <c r="B26" s="127" t="s">
        <v>195</v>
      </c>
      <c r="C26" s="132">
        <f>SUM('[2]DETAILED REV BUDGET'!C630)</f>
        <v>20000000</v>
      </c>
      <c r="D26" s="132">
        <f t="shared" si="2"/>
        <v>21000000</v>
      </c>
      <c r="E26" s="132">
        <f t="shared" si="2"/>
        <v>22050000</v>
      </c>
      <c r="F26" s="132">
        <f t="shared" si="3"/>
        <v>22050000</v>
      </c>
      <c r="G26" s="132">
        <v>124294000</v>
      </c>
    </row>
    <row r="27" spans="1:7" s="129" customFormat="1" ht="20.100000000000001" customHeight="1">
      <c r="A27" s="126" t="s">
        <v>196</v>
      </c>
      <c r="B27" s="127" t="s">
        <v>197</v>
      </c>
      <c r="C27" s="132">
        <f>SUM('[2]DETAILED REV BUDGET'!C160)</f>
        <v>124294000</v>
      </c>
      <c r="D27" s="132">
        <f t="shared" si="2"/>
        <v>130508700</v>
      </c>
      <c r="E27" s="132">
        <f t="shared" si="2"/>
        <v>137034135</v>
      </c>
      <c r="F27" s="132">
        <f t="shared" si="3"/>
        <v>137034135</v>
      </c>
      <c r="G27" s="132">
        <v>187655000</v>
      </c>
    </row>
    <row r="28" spans="1:7" s="129" customFormat="1" ht="20.100000000000001" customHeight="1">
      <c r="A28" s="126" t="s">
        <v>198</v>
      </c>
      <c r="B28" s="127" t="s">
        <v>199</v>
      </c>
      <c r="C28" s="132">
        <f>SUM('[2]DETAILED REV BUDGET'!C134)</f>
        <v>3000000000</v>
      </c>
      <c r="D28" s="132">
        <f t="shared" si="2"/>
        <v>3150000000</v>
      </c>
      <c r="E28" s="132">
        <f t="shared" si="2"/>
        <v>3307500000</v>
      </c>
      <c r="F28" s="132">
        <f t="shared" si="3"/>
        <v>3307500000</v>
      </c>
      <c r="G28" s="135">
        <v>4042432000</v>
      </c>
    </row>
    <row r="29" spans="1:7" s="129" customFormat="1" ht="20.100000000000001" customHeight="1">
      <c r="A29" s="138" t="s">
        <v>200</v>
      </c>
      <c r="B29" s="127" t="s">
        <v>201</v>
      </c>
      <c r="C29" s="132">
        <f>SUM('[2]DETAILED REV BUDGET'!C31)</f>
        <v>4627521000</v>
      </c>
      <c r="D29" s="132">
        <f t="shared" si="2"/>
        <v>4858897050</v>
      </c>
      <c r="E29" s="132">
        <f t="shared" si="2"/>
        <v>5101841902.5</v>
      </c>
      <c r="F29" s="132">
        <f t="shared" si="3"/>
        <v>5101841902.5</v>
      </c>
      <c r="G29" s="132">
        <v>300000</v>
      </c>
    </row>
    <row r="30" spans="1:7" s="129" customFormat="1" ht="20.100000000000001" customHeight="1">
      <c r="A30" s="126"/>
      <c r="B30" s="127" t="s">
        <v>202</v>
      </c>
      <c r="C30" s="132">
        <f>SUM('[2]DETAILED REV BUDGET'!C91)</f>
        <v>200000</v>
      </c>
      <c r="D30" s="132">
        <f t="shared" si="2"/>
        <v>210000</v>
      </c>
      <c r="E30" s="132">
        <f t="shared" si="2"/>
        <v>220500</v>
      </c>
      <c r="F30" s="132">
        <f t="shared" si="3"/>
        <v>220500</v>
      </c>
      <c r="G30" s="132">
        <v>56365000</v>
      </c>
    </row>
    <row r="31" spans="1:7" s="129" customFormat="1" ht="20.100000000000001" customHeight="1">
      <c r="A31" s="126"/>
      <c r="B31" s="127" t="s">
        <v>203</v>
      </c>
      <c r="C31" s="132">
        <f>SUM('[2]DETAILED REV BUDGET'!C285)</f>
        <v>46738000</v>
      </c>
      <c r="D31" s="69"/>
      <c r="E31" s="69"/>
      <c r="F31" s="69"/>
      <c r="G31" s="69"/>
    </row>
    <row r="32" spans="1:7" s="129" customFormat="1" ht="20.100000000000001" customHeight="1">
      <c r="A32" s="126"/>
      <c r="B32" s="131" t="s">
        <v>182</v>
      </c>
      <c r="C32" s="69">
        <f>SUM(C21:C31)</f>
        <v>10254402000</v>
      </c>
      <c r="D32" s="132"/>
      <c r="E32" s="132"/>
      <c r="F32" s="132"/>
      <c r="G32" s="132"/>
    </row>
    <row r="33" spans="1:10" s="129" customFormat="1" ht="20.100000000000001" customHeight="1">
      <c r="A33" s="130">
        <v>3</v>
      </c>
      <c r="B33" s="131" t="s">
        <v>204</v>
      </c>
      <c r="C33" s="132"/>
      <c r="D33" s="132"/>
      <c r="E33" s="132"/>
      <c r="F33" s="132"/>
      <c r="G33" s="132">
        <v>32000</v>
      </c>
    </row>
    <row r="34" spans="1:10" s="129" customFormat="1" ht="20.100000000000001" customHeight="1">
      <c r="A34" s="126" t="s">
        <v>205</v>
      </c>
      <c r="B34" s="127" t="s">
        <v>206</v>
      </c>
      <c r="C34" s="132">
        <f>SUM('[2]DETAILED REV BUDGET'!C447)</f>
        <v>32000</v>
      </c>
      <c r="D34" s="132">
        <f>PRODUCT(C34,1.05)</f>
        <v>33600</v>
      </c>
      <c r="E34" s="132">
        <f>PRODUCT(D34,1.05)</f>
        <v>35280</v>
      </c>
      <c r="F34" s="132">
        <f>SUM(E34)</f>
        <v>35280</v>
      </c>
      <c r="G34" s="132">
        <v>603590000</v>
      </c>
    </row>
    <row r="35" spans="1:10" s="129" customFormat="1" ht="20.100000000000001" customHeight="1">
      <c r="A35" s="126" t="s">
        <v>207</v>
      </c>
      <c r="B35" s="127" t="s">
        <v>208</v>
      </c>
      <c r="C35" s="132">
        <f>SUM('[2]DETAILED REV BUDGET'!C433)</f>
        <v>454597000</v>
      </c>
      <c r="D35" s="132">
        <f>PRODUCT(C35,1.05)</f>
        <v>477326850</v>
      </c>
      <c r="E35" s="132">
        <f>PRODUCT(D35,1.05)</f>
        <v>501193192.5</v>
      </c>
      <c r="F35" s="132">
        <f>SUM(E35)</f>
        <v>501193192.5</v>
      </c>
      <c r="G35" s="69"/>
    </row>
    <row r="36" spans="1:10" s="129" customFormat="1" ht="20.100000000000001" customHeight="1">
      <c r="A36" s="126"/>
      <c r="B36" s="131" t="s">
        <v>182</v>
      </c>
      <c r="C36" s="69">
        <f>SUM(C34:C35)</f>
        <v>454629000</v>
      </c>
      <c r="D36" s="69">
        <f>SUM(D34:D35)</f>
        <v>477360450</v>
      </c>
      <c r="E36" s="69">
        <f>SUM(E34:E35)</f>
        <v>501228472.5</v>
      </c>
      <c r="F36" s="69">
        <f>SUM(D36:E36)</f>
        <v>978588922.5</v>
      </c>
      <c r="G36" s="132"/>
    </row>
    <row r="37" spans="1:10" s="129" customFormat="1" ht="20.100000000000001" customHeight="1">
      <c r="A37" s="126"/>
      <c r="B37" s="127"/>
      <c r="C37" s="132"/>
      <c r="D37" s="132"/>
      <c r="E37" s="132"/>
      <c r="F37" s="132"/>
      <c r="G37" s="132"/>
    </row>
    <row r="38" spans="1:10" s="129" customFormat="1" ht="20.100000000000001" customHeight="1">
      <c r="A38" s="130">
        <v>5</v>
      </c>
      <c r="B38" s="131" t="s">
        <v>209</v>
      </c>
      <c r="C38" s="132"/>
      <c r="D38" s="132"/>
      <c r="E38" s="132"/>
      <c r="F38" s="132">
        <f>SUM(C38:E38)</f>
        <v>0</v>
      </c>
      <c r="G38" s="132">
        <v>54674000</v>
      </c>
    </row>
    <row r="39" spans="1:10" s="129" customFormat="1" ht="20.100000000000001" customHeight="1">
      <c r="A39" s="126" t="s">
        <v>210</v>
      </c>
      <c r="B39" s="127" t="s">
        <v>211</v>
      </c>
      <c r="C39" s="132">
        <f>SUM('[2]DETAILED REV BUDGET'!C366)</f>
        <v>2250000</v>
      </c>
      <c r="D39" s="132"/>
      <c r="E39" s="132"/>
      <c r="F39" s="132">
        <f>SUM(C39:E39)</f>
        <v>2250000</v>
      </c>
      <c r="G39" s="132">
        <v>1706000</v>
      </c>
    </row>
    <row r="40" spans="1:10" s="129" customFormat="1" ht="20.100000000000001" customHeight="1">
      <c r="A40" s="126" t="s">
        <v>212</v>
      </c>
      <c r="B40" s="127" t="s">
        <v>213</v>
      </c>
      <c r="C40" s="132">
        <f>SUM('[2]DETAILED REV BUDGET'!C335)</f>
        <v>6420000</v>
      </c>
      <c r="D40" s="132"/>
      <c r="E40" s="132"/>
      <c r="F40" s="132">
        <f>SUM(C40:E40)</f>
        <v>6420000</v>
      </c>
      <c r="G40" s="132">
        <v>132026000</v>
      </c>
    </row>
    <row r="41" spans="1:10" s="129" customFormat="1" ht="20.100000000000001" customHeight="1">
      <c r="A41" s="126" t="s">
        <v>214</v>
      </c>
      <c r="B41" s="127" t="s">
        <v>215</v>
      </c>
      <c r="C41" s="132">
        <f>SUM('[2]DETAILED REV BUDGET'!C313)</f>
        <v>206000000</v>
      </c>
      <c r="D41" s="132"/>
      <c r="E41" s="132"/>
      <c r="F41" s="132">
        <f>SUM(C41:E41)</f>
        <v>206000000</v>
      </c>
      <c r="G41" s="132">
        <v>13830000</v>
      </c>
    </row>
    <row r="42" spans="1:10" s="129" customFormat="1" ht="20.100000000000001" customHeight="1">
      <c r="A42" s="126" t="s">
        <v>216</v>
      </c>
      <c r="B42" s="127" t="s">
        <v>217</v>
      </c>
      <c r="C42" s="132">
        <f>SUM('[2]DETAILED REV BUDGET'!C679)</f>
        <v>13830000</v>
      </c>
      <c r="D42" s="132"/>
      <c r="E42" s="132"/>
      <c r="F42" s="132">
        <f>SUM(C42:E42)</f>
        <v>13830000</v>
      </c>
      <c r="G42" s="132">
        <v>12589000</v>
      </c>
    </row>
    <row r="43" spans="1:10" s="129" customFormat="1" ht="20.100000000000001" customHeight="1">
      <c r="A43" s="126" t="s">
        <v>218</v>
      </c>
      <c r="B43" s="127" t="s">
        <v>219</v>
      </c>
      <c r="C43" s="132">
        <f>SUM('[2]DETAILED REV BUDGET'!C655)</f>
        <v>13219000</v>
      </c>
      <c r="D43" s="132"/>
      <c r="E43" s="132"/>
      <c r="F43" s="132"/>
      <c r="G43" s="135"/>
    </row>
    <row r="44" spans="1:10" s="129" customFormat="1" ht="20.100000000000001" customHeight="1">
      <c r="A44" s="126">
        <v>53900100100</v>
      </c>
      <c r="B44" s="127" t="s">
        <v>220</v>
      </c>
      <c r="C44" s="132"/>
      <c r="D44" s="132">
        <f>SUM(D8:D43)</f>
        <v>14016399600</v>
      </c>
      <c r="E44" s="132">
        <f>SUM(E8:E43)</f>
        <v>14717219580</v>
      </c>
      <c r="F44" s="132">
        <f>SUM(C44:E44)</f>
        <v>28733619180</v>
      </c>
      <c r="G44" s="135">
        <v>300474000</v>
      </c>
    </row>
    <row r="45" spans="1:10" s="129" customFormat="1" ht="20.100000000000001" customHeight="1">
      <c r="A45" s="126">
        <v>55100100100</v>
      </c>
      <c r="B45" s="127" t="s">
        <v>221</v>
      </c>
      <c r="C45" s="132">
        <f>SUM('[2]DETAILED REV BUDGET'!C612)</f>
        <v>300474000</v>
      </c>
      <c r="D45" s="132"/>
      <c r="E45" s="132"/>
      <c r="F45" s="132"/>
      <c r="G45" s="132"/>
    </row>
    <row r="46" spans="1:10" s="129" customFormat="1" ht="20.100000000000001" customHeight="1">
      <c r="A46" s="126"/>
      <c r="B46" s="127" t="s">
        <v>222</v>
      </c>
      <c r="C46" s="132"/>
      <c r="D46" s="132"/>
      <c r="E46" s="132"/>
      <c r="F46" s="132"/>
      <c r="G46" s="132"/>
      <c r="J46" s="139"/>
    </row>
    <row r="47" spans="1:10" s="129" customFormat="1" ht="20.100000000000001" customHeight="1">
      <c r="A47" s="126"/>
      <c r="B47" s="127" t="s">
        <v>223</v>
      </c>
      <c r="C47" s="132"/>
      <c r="D47" s="132"/>
      <c r="E47" s="132"/>
      <c r="F47" s="132"/>
      <c r="G47" s="132"/>
      <c r="J47" s="139"/>
    </row>
    <row r="48" spans="1:10" s="129" customFormat="1" ht="20.100000000000001" customHeight="1">
      <c r="A48" s="140"/>
      <c r="B48" s="131" t="s">
        <v>182</v>
      </c>
      <c r="C48" s="69">
        <f>SUM(C39:C47)</f>
        <v>542193000</v>
      </c>
      <c r="D48" s="69"/>
      <c r="E48" s="69"/>
      <c r="F48" s="69"/>
      <c r="G48" s="69"/>
    </row>
    <row r="49" spans="1:7" s="129" customFormat="1" ht="20.100000000000001" customHeight="1">
      <c r="A49" s="126"/>
      <c r="B49" s="131"/>
      <c r="C49" s="69"/>
      <c r="D49" s="132">
        <f>SUM(D13:D48)</f>
        <v>27991669650</v>
      </c>
      <c r="E49" s="132">
        <f>SUM(E13:E48)</f>
        <v>29391253132.5</v>
      </c>
      <c r="F49" s="69">
        <f>SUM(D49:E49)</f>
        <v>57382922782.5</v>
      </c>
      <c r="G49" s="69">
        <v>2416576000</v>
      </c>
    </row>
    <row r="50" spans="1:7" s="129" customFormat="1" ht="20.100000000000001" customHeight="1">
      <c r="A50" s="228" t="s">
        <v>224</v>
      </c>
      <c r="B50" s="227"/>
      <c r="C50" s="69">
        <f>SUM('[2]DETAILED REV BUDGET'!C718)</f>
        <v>790442000</v>
      </c>
      <c r="D50" s="69">
        <f>SUM(D8:D49)</f>
        <v>56024468850</v>
      </c>
      <c r="E50" s="69">
        <f>SUM(E8:E49)</f>
        <v>58825692292.5</v>
      </c>
      <c r="F50" s="69">
        <f>SUM(F8:F49)</f>
        <v>101539621992.5</v>
      </c>
      <c r="G50" s="69">
        <v>17498355000</v>
      </c>
    </row>
    <row r="51" spans="1:7" ht="18.75">
      <c r="A51" s="229" t="s">
        <v>225</v>
      </c>
      <c r="B51" s="230"/>
      <c r="C51" s="69">
        <f>SUM(C19,C32,C36,C48,C50)</f>
        <v>14273696000</v>
      </c>
    </row>
  </sheetData>
  <mergeCells count="5">
    <mergeCell ref="A51:B51"/>
    <mergeCell ref="A50:B50"/>
    <mergeCell ref="A1:G1"/>
    <mergeCell ref="A3:G3"/>
    <mergeCell ref="A2:G2"/>
  </mergeCells>
  <pageMargins left="0.7" right="0.7" top="0.75" bottom="0.75" header="0.3" footer="0.3"/>
  <pageSetup scale="69" firstPageNumber="12" orientation="landscape" useFirstPageNumber="1" r:id="rId1"/>
  <headerFooter>
    <oddFooter>&amp;C&amp;"Calibri,Bold"&amp;16&amp;P</oddFooter>
  </headerFooter>
  <rowBreaks count="1" manualBreakCount="1">
    <brk id="3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tabSelected="1" view="pageBreakPreview" topLeftCell="A34" zoomScaleSheetLayoutView="100" workbookViewId="0">
      <selection activeCell="D50" sqref="D50"/>
    </sheetView>
  </sheetViews>
  <sheetFormatPr defaultColWidth="9.140625" defaultRowHeight="16.5"/>
  <cols>
    <col min="1" max="1" width="9.28515625" style="83" customWidth="1"/>
    <col min="2" max="2" width="39.7109375" style="83" customWidth="1"/>
    <col min="3" max="3" width="17.85546875" style="190" customWidth="1"/>
    <col min="4" max="6" width="17.85546875" style="83" customWidth="1"/>
    <col min="7" max="7" width="19" style="83" customWidth="1"/>
    <col min="8" max="8" width="21.140625" style="83" customWidth="1"/>
    <col min="9" max="9" width="44.42578125" style="83" customWidth="1"/>
    <col min="10" max="10" width="18.140625" style="83" customWidth="1"/>
    <col min="11" max="16384" width="9.140625" style="83"/>
  </cols>
  <sheetData>
    <row r="1" spans="1:10">
      <c r="B1" s="122"/>
      <c r="C1" s="224"/>
      <c r="D1" s="225"/>
      <c r="E1" s="122"/>
      <c r="F1" s="122"/>
      <c r="G1" s="122"/>
      <c r="H1" s="111"/>
    </row>
    <row r="2" spans="1:10">
      <c r="A2" s="222" t="s">
        <v>0</v>
      </c>
      <c r="B2" s="222"/>
      <c r="C2" s="222"/>
      <c r="D2" s="222"/>
      <c r="E2" s="222"/>
      <c r="F2" s="222"/>
      <c r="G2" s="222"/>
      <c r="H2" s="111"/>
    </row>
    <row r="3" spans="1:10">
      <c r="A3" s="222" t="s">
        <v>226</v>
      </c>
      <c r="B3" s="222"/>
      <c r="C3" s="222"/>
      <c r="D3" s="222"/>
      <c r="E3" s="222"/>
      <c r="F3" s="222"/>
      <c r="G3" s="222"/>
      <c r="H3" s="111"/>
    </row>
    <row r="4" spans="1:10" ht="51.75" customHeight="1">
      <c r="A4" s="223" t="s">
        <v>227</v>
      </c>
      <c r="B4" s="223"/>
      <c r="C4" s="223"/>
      <c r="D4" s="223"/>
      <c r="E4" s="223"/>
      <c r="F4" s="223"/>
      <c r="G4" s="223"/>
    </row>
    <row r="5" spans="1:10" ht="44.25">
      <c r="A5" s="98"/>
      <c r="B5" s="86"/>
      <c r="C5" s="110" t="s">
        <v>6</v>
      </c>
      <c r="D5" s="110" t="s">
        <v>7</v>
      </c>
      <c r="E5" s="110" t="s">
        <v>61</v>
      </c>
      <c r="F5" s="110" t="s">
        <v>8</v>
      </c>
      <c r="G5" s="109" t="s">
        <v>228</v>
      </c>
      <c r="H5" s="108"/>
    </row>
    <row r="6" spans="1:10">
      <c r="A6" s="98"/>
      <c r="B6" s="86"/>
      <c r="C6" s="107" t="s">
        <v>10</v>
      </c>
      <c r="D6" s="107"/>
      <c r="E6" s="107"/>
      <c r="F6" s="107"/>
      <c r="G6" s="107" t="s">
        <v>10</v>
      </c>
      <c r="H6" s="85"/>
      <c r="I6" s="85"/>
    </row>
    <row r="7" spans="1:10">
      <c r="A7" s="106">
        <v>1</v>
      </c>
      <c r="B7" s="96" t="s">
        <v>229</v>
      </c>
      <c r="C7" s="86"/>
      <c r="D7" s="86"/>
      <c r="E7" s="86"/>
      <c r="F7" s="86"/>
      <c r="G7" s="86"/>
    </row>
    <row r="8" spans="1:10">
      <c r="A8" s="99"/>
      <c r="B8" s="86" t="s">
        <v>230</v>
      </c>
      <c r="C8" s="91">
        <f>SUM('[1]SUMMARY OF RECURRENT'!C8)</f>
        <v>3077511000</v>
      </c>
      <c r="D8" s="91">
        <f>PRODUCT(C8,1.05)</f>
        <v>3231386550</v>
      </c>
      <c r="E8" s="91">
        <f>PRODUCT(D8,1.05)</f>
        <v>3392955877.5</v>
      </c>
      <c r="F8" s="91">
        <f>SUM(E8)</f>
        <v>3392955877.5</v>
      </c>
      <c r="G8" s="91">
        <v>2917752000</v>
      </c>
    </row>
    <row r="9" spans="1:10">
      <c r="A9" s="99"/>
      <c r="B9" s="86" t="s">
        <v>231</v>
      </c>
      <c r="C9" s="91">
        <f>SUM('[1]SUMMARY OF RECURRENT'!C9)</f>
        <v>13136090000</v>
      </c>
      <c r="D9" s="91">
        <f>PRODUCT(C9,1.05)</f>
        <v>13792894500</v>
      </c>
      <c r="E9" s="91">
        <f>PRODUCT(D9,1.05)</f>
        <v>14482539225</v>
      </c>
      <c r="F9" s="91">
        <f>SUM(E9)</f>
        <v>14482539225</v>
      </c>
      <c r="G9" s="91">
        <v>6033456000</v>
      </c>
      <c r="H9" s="85"/>
    </row>
    <row r="10" spans="1:10" s="103" customFormat="1">
      <c r="A10" s="99"/>
      <c r="B10" s="86" t="s">
        <v>232</v>
      </c>
      <c r="C10" s="91"/>
      <c r="D10" s="91"/>
      <c r="E10" s="91"/>
      <c r="F10" s="91"/>
      <c r="G10" s="91"/>
    </row>
    <row r="11" spans="1:10">
      <c r="A11" s="99"/>
      <c r="B11" s="86" t="s">
        <v>233</v>
      </c>
      <c r="C11" s="97">
        <f>SUM('[3]Capital budget'!$C$8)</f>
        <v>9214500000</v>
      </c>
      <c r="D11" s="91">
        <f>PRODUCT(C11,1.05)</f>
        <v>9675225000</v>
      </c>
      <c r="E11" s="91">
        <f>PRODUCT(D11,1.05)</f>
        <v>10158986250</v>
      </c>
      <c r="F11" s="97">
        <f>SUM(E11)</f>
        <v>10158986250</v>
      </c>
      <c r="G11" s="97">
        <v>10083050000</v>
      </c>
    </row>
    <row r="12" spans="1:10">
      <c r="A12" s="102"/>
      <c r="B12" s="101" t="s">
        <v>234</v>
      </c>
      <c r="C12" s="89">
        <f>SUM(C8:C11)</f>
        <v>25428101000</v>
      </c>
      <c r="D12" s="89">
        <f>PRODUCT(C12,1.05)</f>
        <v>26699506050</v>
      </c>
      <c r="E12" s="89">
        <f>PRODUCT(D12,1.05)</f>
        <v>28034481352.5</v>
      </c>
      <c r="F12" s="89">
        <f>SUM(D12:E12)</f>
        <v>54733987402.5</v>
      </c>
      <c r="G12" s="100">
        <v>19034258000</v>
      </c>
    </row>
    <row r="13" spans="1:10">
      <c r="A13" s="99"/>
      <c r="B13" s="86"/>
      <c r="C13" s="91"/>
      <c r="D13" s="91"/>
      <c r="E13" s="91"/>
      <c r="F13" s="91"/>
      <c r="G13" s="91"/>
    </row>
    <row r="14" spans="1:10">
      <c r="A14" s="98" t="s">
        <v>235</v>
      </c>
      <c r="B14" s="96" t="s">
        <v>183</v>
      </c>
      <c r="C14" s="86"/>
      <c r="D14" s="91"/>
      <c r="E14" s="91"/>
      <c r="F14" s="86"/>
      <c r="G14" s="86"/>
    </row>
    <row r="15" spans="1:10">
      <c r="A15" s="99"/>
      <c r="B15" s="86" t="s">
        <v>230</v>
      </c>
      <c r="C15" s="91">
        <f>SUM('[1]SUMMARY OF RECURRENT'!C14)</f>
        <v>5450955000</v>
      </c>
      <c r="D15" s="91">
        <f t="shared" ref="D15:E19" si="0">PRODUCT(C15,1.05)</f>
        <v>5723502750</v>
      </c>
      <c r="E15" s="91">
        <f t="shared" si="0"/>
        <v>6009677887.5</v>
      </c>
      <c r="F15" s="91">
        <f>SUM(E15)</f>
        <v>6009677887.5</v>
      </c>
      <c r="G15" s="91">
        <v>5876320000</v>
      </c>
      <c r="J15" s="84"/>
    </row>
    <row r="16" spans="1:10">
      <c r="A16" s="99"/>
      <c r="B16" s="86" t="s">
        <v>231</v>
      </c>
      <c r="C16" s="91">
        <f>SUM('[1]SUMMARY OF RECURRENT'!C15)</f>
        <v>21627007000</v>
      </c>
      <c r="D16" s="91">
        <f t="shared" si="0"/>
        <v>22708357350</v>
      </c>
      <c r="E16" s="91">
        <f t="shared" si="0"/>
        <v>23843775217.5</v>
      </c>
      <c r="F16" s="91">
        <f>SUM(E16)</f>
        <v>23843775217.5</v>
      </c>
      <c r="G16" s="91">
        <v>17764825000</v>
      </c>
      <c r="J16" s="84"/>
    </row>
    <row r="17" spans="1:10" s="103" customFormat="1">
      <c r="A17" s="99"/>
      <c r="B17" s="86" t="s">
        <v>232</v>
      </c>
      <c r="C17" s="91">
        <f>SUM('[1]SUMMARY OF RECURRENT'!C16)</f>
        <v>150700000</v>
      </c>
      <c r="D17" s="91">
        <f t="shared" si="0"/>
        <v>158235000</v>
      </c>
      <c r="E17" s="91">
        <f t="shared" si="0"/>
        <v>166146750</v>
      </c>
      <c r="F17" s="91">
        <f>SUM(E17)</f>
        <v>166146750</v>
      </c>
      <c r="G17" s="105">
        <v>134000000</v>
      </c>
      <c r="J17" s="104"/>
    </row>
    <row r="18" spans="1:10">
      <c r="A18" s="99"/>
      <c r="B18" s="86" t="s">
        <v>233</v>
      </c>
      <c r="C18" s="97">
        <f>SUM('[3]Capital budget'!$C$10)</f>
        <v>47474000000</v>
      </c>
      <c r="D18" s="91">
        <f t="shared" si="0"/>
        <v>49847700000</v>
      </c>
      <c r="E18" s="91">
        <f t="shared" si="0"/>
        <v>52340085000</v>
      </c>
      <c r="F18" s="97">
        <f>SUM(E18)</f>
        <v>52340085000</v>
      </c>
      <c r="G18" s="97">
        <v>40382926000</v>
      </c>
      <c r="J18" s="84"/>
    </row>
    <row r="19" spans="1:10">
      <c r="A19" s="102"/>
      <c r="B19" s="101" t="s">
        <v>236</v>
      </c>
      <c r="C19" s="100">
        <f>SUM(C15:C18)</f>
        <v>74702662000</v>
      </c>
      <c r="D19" s="89">
        <f t="shared" si="0"/>
        <v>78437795100</v>
      </c>
      <c r="E19" s="89">
        <f t="shared" si="0"/>
        <v>82359684855</v>
      </c>
      <c r="F19" s="100">
        <f>SUM(F15:F18)</f>
        <v>82359684855</v>
      </c>
      <c r="G19" s="100">
        <v>64158071000</v>
      </c>
      <c r="J19" s="84"/>
    </row>
    <row r="20" spans="1:10">
      <c r="A20" s="99"/>
      <c r="B20" s="86"/>
      <c r="C20" s="86"/>
      <c r="D20" s="91"/>
      <c r="E20" s="91"/>
      <c r="F20" s="86"/>
      <c r="G20" s="86"/>
      <c r="H20" s="85"/>
    </row>
    <row r="21" spans="1:10">
      <c r="A21" s="98" t="s">
        <v>237</v>
      </c>
      <c r="B21" s="96" t="s">
        <v>204</v>
      </c>
      <c r="C21" s="86"/>
      <c r="D21" s="91"/>
      <c r="E21" s="91"/>
      <c r="F21" s="86"/>
      <c r="G21" s="86"/>
    </row>
    <row r="22" spans="1:10">
      <c r="A22" s="99"/>
      <c r="B22" s="86" t="s">
        <v>230</v>
      </c>
      <c r="C22" s="91">
        <f>SUM('[1]SUMMARY OF RECURRENT'!C20)</f>
        <v>2016146000</v>
      </c>
      <c r="D22" s="91">
        <f>PRODUCT(C22,1.05)</f>
        <v>2116953300</v>
      </c>
      <c r="E22" s="91">
        <f>PRODUCT(D22,1.05)</f>
        <v>2222800965</v>
      </c>
      <c r="F22" s="91">
        <f>SUM(E22)</f>
        <v>2222800965</v>
      </c>
      <c r="G22" s="91">
        <v>2016380375</v>
      </c>
    </row>
    <row r="23" spans="1:10">
      <c r="A23" s="99"/>
      <c r="B23" s="86" t="s">
        <v>231</v>
      </c>
      <c r="C23" s="91">
        <f>SUM('[1]SUMMARY OF RECURRENT'!C21)</f>
        <v>1047358000</v>
      </c>
      <c r="D23" s="91">
        <f>PRODUCT(C23,1.05)</f>
        <v>1099725900</v>
      </c>
      <c r="E23" s="91">
        <f>PRODUCT(D23,1.05)</f>
        <v>1154712195</v>
      </c>
      <c r="F23" s="91">
        <f>SUM(E23)</f>
        <v>1154712195</v>
      </c>
      <c r="G23" s="91">
        <v>1053986000</v>
      </c>
    </row>
    <row r="24" spans="1:10">
      <c r="A24" s="99"/>
      <c r="B24" s="86" t="s">
        <v>232</v>
      </c>
      <c r="C24" s="91"/>
      <c r="D24" s="91"/>
      <c r="E24" s="91"/>
      <c r="F24" s="91"/>
      <c r="G24" s="86"/>
    </row>
    <row r="25" spans="1:10">
      <c r="A25" s="99"/>
      <c r="B25" s="86" t="s">
        <v>233</v>
      </c>
      <c r="C25" s="97">
        <f>SUM('[3]Capital budget'!$C$13)</f>
        <v>1148223000</v>
      </c>
      <c r="D25" s="91">
        <f>PRODUCT(C25,1.05)</f>
        <v>1205634150</v>
      </c>
      <c r="E25" s="91">
        <f>PRODUCT(D25,1.05)</f>
        <v>1265915857.5</v>
      </c>
      <c r="F25" s="97">
        <f>SUM(E25)</f>
        <v>1265915857.5</v>
      </c>
      <c r="G25" s="97">
        <v>703200000</v>
      </c>
    </row>
    <row r="26" spans="1:10">
      <c r="A26" s="99"/>
      <c r="B26" s="96" t="s">
        <v>238</v>
      </c>
      <c r="C26" s="95">
        <f>SUM(C22:C25)</f>
        <v>4211727000</v>
      </c>
      <c r="D26" s="89">
        <f>PRODUCT(C26,1.05)</f>
        <v>4422313350</v>
      </c>
      <c r="E26" s="89">
        <f>PRODUCT(D26,1.05)</f>
        <v>4643429017.5</v>
      </c>
      <c r="F26" s="95">
        <f>SUM(D26:E26)</f>
        <v>9065742367.5</v>
      </c>
      <c r="G26" s="95">
        <v>3773566375</v>
      </c>
    </row>
    <row r="27" spans="1:10">
      <c r="A27" s="99"/>
      <c r="B27" s="86"/>
      <c r="C27" s="86"/>
      <c r="D27" s="91"/>
      <c r="E27" s="91"/>
      <c r="F27" s="86"/>
      <c r="G27" s="86"/>
    </row>
    <row r="28" spans="1:10">
      <c r="A28" s="98" t="s">
        <v>239</v>
      </c>
      <c r="B28" s="96" t="s">
        <v>209</v>
      </c>
      <c r="C28" s="86"/>
      <c r="D28" s="91"/>
      <c r="E28" s="91"/>
      <c r="F28" s="86"/>
      <c r="G28" s="86"/>
    </row>
    <row r="29" spans="1:10">
      <c r="A29" s="86"/>
      <c r="B29" s="86" t="s">
        <v>230</v>
      </c>
      <c r="C29" s="91">
        <f>SUM('[1]SUMMARY OF RECURRENT'!C26)</f>
        <v>20746721000</v>
      </c>
      <c r="D29" s="91">
        <f>PRODUCT(C29,1.05)</f>
        <v>21784057050</v>
      </c>
      <c r="E29" s="91">
        <f>PRODUCT(D29,1.05)</f>
        <v>22873259902.5</v>
      </c>
      <c r="F29" s="91">
        <f>SUM(E29)</f>
        <v>22873259902.5</v>
      </c>
      <c r="G29" s="91">
        <v>22642879000</v>
      </c>
    </row>
    <row r="30" spans="1:10">
      <c r="A30" s="86"/>
      <c r="B30" s="86" t="s">
        <v>231</v>
      </c>
      <c r="C30" s="91">
        <f>SUM('[1]SUMMARY OF RECURRENT'!C27)</f>
        <v>3911836000</v>
      </c>
      <c r="D30" s="91">
        <f>PRODUCT(C30,1.05)</f>
        <v>4107427800</v>
      </c>
      <c r="E30" s="91">
        <f>PRODUCT(D30,1.05)</f>
        <v>4312799190</v>
      </c>
      <c r="F30" s="91">
        <f>SUM(E30)</f>
        <v>4312799190</v>
      </c>
      <c r="G30" s="91">
        <v>5586575000</v>
      </c>
    </row>
    <row r="31" spans="1:10">
      <c r="A31" s="86"/>
      <c r="B31" s="86" t="s">
        <v>232</v>
      </c>
      <c r="C31" s="86"/>
      <c r="D31" s="91"/>
      <c r="E31" s="91"/>
      <c r="F31" s="86"/>
      <c r="G31" s="86"/>
    </row>
    <row r="32" spans="1:10">
      <c r="A32" s="86"/>
      <c r="B32" s="86" t="s">
        <v>233</v>
      </c>
      <c r="C32" s="97">
        <f>SUM('[3]Capital budget'!$C$16)</f>
        <v>17893176000</v>
      </c>
      <c r="D32" s="91">
        <f>PRODUCT(C32,1.05)</f>
        <v>18787834800</v>
      </c>
      <c r="E32" s="91">
        <f>PRODUCT(D32,1.05)</f>
        <v>19727226540</v>
      </c>
      <c r="F32" s="97">
        <f>SUM(E32)</f>
        <v>19727226540</v>
      </c>
      <c r="G32" s="97">
        <v>29544128000</v>
      </c>
      <c r="I32" s="85">
        <f>SUM(C29-C40)</f>
        <v>20596021000</v>
      </c>
    </row>
    <row r="33" spans="1:9">
      <c r="A33" s="86"/>
      <c r="B33" s="96" t="s">
        <v>240</v>
      </c>
      <c r="C33" s="95">
        <f>SUM(C29:C32)</f>
        <v>42551733000</v>
      </c>
      <c r="D33" s="89">
        <f>PRODUCT(C33,1.05)</f>
        <v>44679319650</v>
      </c>
      <c r="E33" s="89">
        <f>PRODUCT(D33,1.05)</f>
        <v>46913285632.5</v>
      </c>
      <c r="F33" s="95">
        <f>SUM(D33:E33)</f>
        <v>91592605282.5</v>
      </c>
      <c r="G33" s="95">
        <v>57773582000</v>
      </c>
    </row>
    <row r="34" spans="1:9">
      <c r="A34" s="86"/>
      <c r="B34" s="86"/>
      <c r="C34" s="86"/>
      <c r="D34" s="91"/>
      <c r="E34" s="91"/>
      <c r="F34" s="86"/>
      <c r="G34" s="86"/>
    </row>
    <row r="35" spans="1:9" ht="30">
      <c r="A35" s="86"/>
      <c r="B35" s="93" t="s">
        <v>241</v>
      </c>
      <c r="C35" s="94">
        <f>SUM(C33,C26,C19,C12)</f>
        <v>146894223000</v>
      </c>
      <c r="D35" s="89">
        <f>PRODUCT(C35,1.05)</f>
        <v>154238934150</v>
      </c>
      <c r="E35" s="89">
        <f>PRODUCT(D35,1.05)</f>
        <v>161950880857.5</v>
      </c>
      <c r="F35" s="94">
        <f>SUM(D35:E35)</f>
        <v>316189815007.5</v>
      </c>
      <c r="G35" s="87">
        <v>144739477375</v>
      </c>
      <c r="H35" s="92"/>
      <c r="I35" s="83" t="s">
        <v>242</v>
      </c>
    </row>
    <row r="36" spans="1:9">
      <c r="A36" s="86"/>
      <c r="B36" s="86"/>
      <c r="C36" s="86"/>
      <c r="D36" s="91"/>
      <c r="E36" s="91"/>
      <c r="F36" s="86"/>
      <c r="G36" s="86"/>
      <c r="H36" s="92"/>
    </row>
    <row r="37" spans="1:9" ht="30">
      <c r="A37" s="86"/>
      <c r="B37" s="93" t="s">
        <v>243</v>
      </c>
      <c r="C37" s="86"/>
      <c r="D37" s="91"/>
      <c r="E37" s="91"/>
      <c r="F37" s="86"/>
      <c r="G37" s="86"/>
      <c r="H37" s="92"/>
    </row>
    <row r="38" spans="1:9">
      <c r="A38" s="86"/>
      <c r="B38" s="86" t="s">
        <v>230</v>
      </c>
      <c r="C38" s="91">
        <f>SUM('[1]SUMMARY OF RECURRENT'!C34)</f>
        <v>31291333000</v>
      </c>
      <c r="D38" s="91">
        <f t="shared" ref="D38:E42" si="1">PRODUCT(C38,1.05)</f>
        <v>32855899650</v>
      </c>
      <c r="E38" s="91">
        <f t="shared" si="1"/>
        <v>34498694632.5</v>
      </c>
      <c r="F38" s="91">
        <f>SUM(D38:E38)</f>
        <v>67354594282.5</v>
      </c>
      <c r="G38" s="91">
        <v>33453331375</v>
      </c>
      <c r="H38" s="92"/>
    </row>
    <row r="39" spans="1:9">
      <c r="A39" s="86"/>
      <c r="B39" s="86" t="s">
        <v>231</v>
      </c>
      <c r="C39" s="91">
        <f>SUM('[1]SUMMARY OF RECURRENT'!C35)</f>
        <v>39722291000</v>
      </c>
      <c r="D39" s="91">
        <f t="shared" si="1"/>
        <v>41708405550</v>
      </c>
      <c r="E39" s="91">
        <f t="shared" si="1"/>
        <v>43793825827.5</v>
      </c>
      <c r="F39" s="91">
        <f>SUM(D39:E39)</f>
        <v>85502231377.5</v>
      </c>
      <c r="G39" s="91">
        <v>30438842000</v>
      </c>
    </row>
    <row r="40" spans="1:9">
      <c r="A40" s="86"/>
      <c r="B40" s="86" t="s">
        <v>232</v>
      </c>
      <c r="C40" s="91">
        <f>SUM('[1]SUMMARY OF RECURRENT'!C36)</f>
        <v>150700000</v>
      </c>
      <c r="D40" s="91">
        <f t="shared" si="1"/>
        <v>158235000</v>
      </c>
      <c r="E40" s="91">
        <f t="shared" si="1"/>
        <v>166146750</v>
      </c>
      <c r="F40" s="91">
        <f>SUM(F38:F39)</f>
        <v>152856825660</v>
      </c>
      <c r="G40" s="91">
        <v>134000000</v>
      </c>
    </row>
    <row r="41" spans="1:9" ht="18.75">
      <c r="A41" s="86"/>
      <c r="B41" s="86" t="s">
        <v>233</v>
      </c>
      <c r="C41" s="90">
        <f>SUM(C11,C18,C25,C32)</f>
        <v>75729899000</v>
      </c>
      <c r="D41" s="91">
        <f t="shared" si="1"/>
        <v>79516393950</v>
      </c>
      <c r="E41" s="91">
        <f t="shared" si="1"/>
        <v>83492213647.5</v>
      </c>
      <c r="F41" s="90">
        <f>SUM(D41:E41)</f>
        <v>163008607597.5</v>
      </c>
      <c r="G41" s="90">
        <v>80713304000</v>
      </c>
    </row>
    <row r="42" spans="1:9" ht="17.25">
      <c r="A42" s="86"/>
      <c r="B42" s="86" t="s">
        <v>244</v>
      </c>
      <c r="C42" s="88">
        <f>SUM(C38:C41)</f>
        <v>146894223000</v>
      </c>
      <c r="D42" s="89">
        <f t="shared" si="1"/>
        <v>154238934150</v>
      </c>
      <c r="E42" s="89">
        <f t="shared" si="1"/>
        <v>161950880857.5</v>
      </c>
      <c r="F42" s="88">
        <f>SUM(D42:E42)</f>
        <v>316189815007.5</v>
      </c>
      <c r="G42" s="87">
        <v>144739477375</v>
      </c>
    </row>
    <row r="43" spans="1:9">
      <c r="A43" s="86"/>
      <c r="B43" s="86"/>
      <c r="C43" s="86"/>
      <c r="D43" s="86"/>
      <c r="E43" s="86"/>
      <c r="F43" s="86"/>
      <c r="G43" s="86"/>
    </row>
    <row r="44" spans="1:9">
      <c r="C44" s="188"/>
      <c r="D44" s="85"/>
      <c r="E44" s="85"/>
      <c r="F44" s="85"/>
    </row>
    <row r="46" spans="1:9">
      <c r="C46" s="189"/>
      <c r="D46" s="84"/>
      <c r="E46" s="84"/>
      <c r="F46" s="84"/>
    </row>
    <row r="47" spans="1:9">
      <c r="H47" s="83" t="s">
        <v>245</v>
      </c>
    </row>
  </sheetData>
  <mergeCells count="4">
    <mergeCell ref="A2:G2"/>
    <mergeCell ref="A3:G3"/>
    <mergeCell ref="A4:G4"/>
    <mergeCell ref="C1:D1"/>
  </mergeCells>
  <pageMargins left="0.69930555555555596" right="0.69930555555555596" top="0.75" bottom="0.75" header="0.3" footer="0.3"/>
  <pageSetup scale="81" firstPageNumber="14" orientation="landscape" useFirstPageNumber="1" r:id="rId1"/>
  <headerFooter alignWithMargins="0">
    <oddFooter>&amp;C&amp;"Calibri,Bold"&amp;14&amp;P</oddFooter>
  </headerFooter>
  <rowBreaks count="1" manualBreakCount="1">
    <brk id="24" max="16383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12978-4CB7-442F-96AF-86BBBBB80670}"/>
</file>

<file path=customXml/itemProps2.xml><?xml version="1.0" encoding="utf-8"?>
<ds:datastoreItem xmlns:ds="http://schemas.openxmlformats.org/officeDocument/2006/customXml" ds:itemID="{D5005954-5180-4CD1-9FA9-7715030C4469}"/>
</file>

<file path=customXml/itemProps3.xml><?xml version="1.0" encoding="utf-8"?>
<ds:datastoreItem xmlns:ds="http://schemas.openxmlformats.org/officeDocument/2006/customXml" ds:itemID="{9DEC456B-262B-4D98-B650-C8E5B9E60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Chinenyenwa  Alutu</cp:lastModifiedBy>
  <cp:revision/>
  <dcterms:created xsi:type="dcterms:W3CDTF">2014-12-02T13:51:54Z</dcterms:created>
  <dcterms:modified xsi:type="dcterms:W3CDTF">2022-06-26T11:16:58Z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