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amakom\Documents\New DLIs - FY 2020-2021\DLI 1\FY 2020 Amended Budget TA Documents\Benue State\News Docs\"/>
    </mc:Choice>
  </mc:AlternateContent>
  <xr:revisionPtr revIDLastSave="0" documentId="8_{D3847EC8-6DD6-45B2-AF47-264AB50F4E6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UDGET 2020 COVID INCLUSIVE (2" sheetId="3" r:id="rId1"/>
    <sheet name="Framework Exp New  (2)" sheetId="5" r:id="rId2"/>
  </sheets>
  <externalReferences>
    <externalReference r:id="rId3"/>
    <externalReference r:id="rId4"/>
  </externalReferences>
  <definedNames>
    <definedName name="_xlnm.Print_Area" localSheetId="0">'BUDGET 2020 COVID INCLUSIVE (2'!$A$1:$E$42</definedName>
    <definedName name="_xlnm.Print_Area" localSheetId="1">'Framework Exp New  (2)'!$A$1:$M$55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5" l="1"/>
  <c r="D96" i="5"/>
  <c r="D95" i="5"/>
  <c r="D98" i="5" s="1"/>
  <c r="D90" i="5"/>
  <c r="D89" i="5"/>
  <c r="D85" i="5"/>
  <c r="D84" i="5"/>
  <c r="D83" i="5"/>
  <c r="D82" i="5"/>
  <c r="D78" i="5"/>
  <c r="D77" i="5"/>
  <c r="D76" i="5"/>
  <c r="D75" i="5"/>
  <c r="D74" i="5"/>
  <c r="D73" i="5"/>
  <c r="D72" i="5"/>
  <c r="D71" i="5"/>
  <c r="D70" i="5"/>
  <c r="D66" i="5"/>
  <c r="D65" i="5"/>
  <c r="D64" i="5"/>
  <c r="D63" i="5"/>
  <c r="D62" i="5"/>
  <c r="D61" i="5"/>
  <c r="D67" i="5" s="1"/>
  <c r="D60" i="5"/>
  <c r="E50" i="5"/>
  <c r="E55" i="5" s="1"/>
  <c r="D50" i="5"/>
  <c r="C50" i="5"/>
  <c r="K49" i="5"/>
  <c r="L49" i="5" s="1"/>
  <c r="L44" i="5"/>
  <c r="K44" i="5"/>
  <c r="L43" i="5"/>
  <c r="K43" i="5"/>
  <c r="F43" i="5"/>
  <c r="K42" i="5"/>
  <c r="L42" i="5" s="1"/>
  <c r="F42" i="5"/>
  <c r="L41" i="5"/>
  <c r="K41" i="5"/>
  <c r="J41" i="5"/>
  <c r="I41" i="5"/>
  <c r="F41" i="5"/>
  <c r="K40" i="5"/>
  <c r="L40" i="5" s="1"/>
  <c r="J40" i="5"/>
  <c r="J42" i="5" s="1"/>
  <c r="I40" i="5"/>
  <c r="I42" i="5" s="1"/>
  <c r="G40" i="5"/>
  <c r="F40" i="5"/>
  <c r="K39" i="5"/>
  <c r="L39" i="5" s="1"/>
  <c r="H39" i="5"/>
  <c r="G39" i="5"/>
  <c r="F39" i="5"/>
  <c r="K38" i="5"/>
  <c r="L38" i="5" s="1"/>
  <c r="H38" i="5"/>
  <c r="G38" i="5"/>
  <c r="F38" i="5"/>
  <c r="K37" i="5"/>
  <c r="L37" i="5" s="1"/>
  <c r="H37" i="5"/>
  <c r="G37" i="5"/>
  <c r="F37" i="5"/>
  <c r="L36" i="5"/>
  <c r="K36" i="5"/>
  <c r="L35" i="5"/>
  <c r="K35" i="5"/>
  <c r="D33" i="5"/>
  <c r="C33" i="5"/>
  <c r="L32" i="5"/>
  <c r="K32" i="5"/>
  <c r="L31" i="5"/>
  <c r="K31" i="5"/>
  <c r="D28" i="5"/>
  <c r="C28" i="5"/>
  <c r="L27" i="5"/>
  <c r="K27" i="5"/>
  <c r="L26" i="5"/>
  <c r="K26" i="5"/>
  <c r="L25" i="5"/>
  <c r="K25" i="5"/>
  <c r="L23" i="5"/>
  <c r="K23" i="5"/>
  <c r="L22" i="5"/>
  <c r="K22" i="5"/>
  <c r="L19" i="5"/>
  <c r="K19" i="5"/>
  <c r="L18" i="5"/>
  <c r="K18" i="5"/>
  <c r="L15" i="5"/>
  <c r="K15" i="5"/>
  <c r="D14" i="5"/>
  <c r="K14" i="5" s="1"/>
  <c r="C14" i="5"/>
  <c r="L13" i="5"/>
  <c r="K12" i="5"/>
  <c r="L12" i="5" s="1"/>
  <c r="K11" i="5"/>
  <c r="L11" i="5" s="1"/>
  <c r="K10" i="5"/>
  <c r="D10" i="5"/>
  <c r="C10" i="5"/>
  <c r="C17" i="5" s="1"/>
  <c r="K8" i="5"/>
  <c r="L8" i="5" s="1"/>
  <c r="K7" i="5"/>
  <c r="L7" i="5" s="1"/>
  <c r="K6" i="5"/>
  <c r="L6" i="5" s="1"/>
  <c r="K5" i="5"/>
  <c r="L5" i="5" s="1"/>
  <c r="F49" i="5" l="1"/>
  <c r="L10" i="5"/>
  <c r="G49" i="5"/>
  <c r="H49" i="5"/>
  <c r="D79" i="5"/>
  <c r="D86" i="5"/>
  <c r="D91" i="5"/>
  <c r="C54" i="5"/>
  <c r="C52" i="5"/>
  <c r="L14" i="5"/>
  <c r="D17" i="5"/>
  <c r="K50" i="5"/>
  <c r="L50" i="5" s="1"/>
  <c r="K17" i="5" l="1"/>
  <c r="D54" i="5"/>
  <c r="D52" i="5"/>
  <c r="L17" i="5"/>
  <c r="D92" i="5"/>
  <c r="C11" i="3"/>
  <c r="K54" i="5" l="1"/>
  <c r="L54" i="5" s="1"/>
  <c r="F100" i="5"/>
  <c r="F102" i="5" s="1"/>
  <c r="G100" i="5"/>
  <c r="G101" i="5" s="1"/>
  <c r="F54" i="5"/>
  <c r="D24" i="3"/>
  <c r="B24" i="3" l="1"/>
  <c r="B11" i="3" l="1"/>
  <c r="D11" i="3"/>
  <c r="C24" i="3"/>
  <c r="C23" i="3" s="1"/>
  <c r="B30" i="3"/>
  <c r="B23" i="3" s="1"/>
  <c r="D30" i="3"/>
  <c r="D23" i="3" s="1"/>
  <c r="B35" i="3"/>
  <c r="C35" i="3"/>
  <c r="D35" i="3"/>
  <c r="C40" i="3" l="1"/>
  <c r="D42" i="3"/>
  <c r="B40" i="3"/>
</calcChain>
</file>

<file path=xl/sharedStrings.xml><?xml version="1.0" encoding="utf-8"?>
<sst xmlns="http://schemas.openxmlformats.org/spreadsheetml/2006/main" count="173" uniqueCount="140">
  <si>
    <t>COVID-19 responsive expenditures (% of total expenditures)</t>
  </si>
  <si>
    <t>Memorandum Items:</t>
  </si>
  <si>
    <t>EN 3</t>
  </si>
  <si>
    <t>Financing gap</t>
  </si>
  <si>
    <t>Extra Ordinary Items</t>
  </si>
  <si>
    <t>External loans</t>
  </si>
  <si>
    <t>Commercial bank loans</t>
  </si>
  <si>
    <t>Domestic bonds</t>
  </si>
  <si>
    <t>Financing:</t>
  </si>
  <si>
    <t>Capital:</t>
  </si>
  <si>
    <t>Interest payments on debt (or debt service), including FAAC deductions</t>
  </si>
  <si>
    <t>Death benefits</t>
  </si>
  <si>
    <t>Gratuity</t>
  </si>
  <si>
    <t>Overhead costs</t>
  </si>
  <si>
    <t>Personnel costs (salaries, pensions)</t>
  </si>
  <si>
    <t>Recurrent:</t>
  </si>
  <si>
    <t>Expenditures:</t>
  </si>
  <si>
    <t>Opening Balance</t>
  </si>
  <si>
    <t>Revenue from Institutions &amp; Boards</t>
  </si>
  <si>
    <t>Transfer To Fund Reccurent Expenditure</t>
  </si>
  <si>
    <t>IGR</t>
  </si>
  <si>
    <t>VAT</t>
  </si>
  <si>
    <t>Other FAAC transfers (exchange rate gain, augmentation, others)</t>
  </si>
  <si>
    <t>Derivation</t>
  </si>
  <si>
    <r>
      <t xml:space="preserve">Gross </t>
    </r>
    <r>
      <rPr>
        <sz val="16"/>
        <color rgb="FF000000"/>
        <rFont val="Arial"/>
        <family val="2"/>
      </rPr>
      <t xml:space="preserve">Statutory Allocation  (not net of deductions) </t>
    </r>
  </si>
  <si>
    <t>Revenues and grants:</t>
  </si>
  <si>
    <t>Inflation (national, percent, annual average)</t>
  </si>
  <si>
    <t>GDP growth (national, percent annual change)</t>
  </si>
  <si>
    <t>Exchange rate (N/US$)</t>
  </si>
  <si>
    <t>Oil production (national, mbpd)</t>
  </si>
  <si>
    <t>Oil price (US$/bbl)</t>
  </si>
  <si>
    <t xml:space="preserve">Assumptions: </t>
  </si>
  <si>
    <t>Reference to Explanatory Notes**</t>
  </si>
  <si>
    <t>o/w COVID-responsive* (in 2020 amended budget)</t>
  </si>
  <si>
    <t>2020 amended budget</t>
  </si>
  <si>
    <t>2020 original budget</t>
  </si>
  <si>
    <t>Item</t>
  </si>
  <si>
    <t>PAYE (Commercial)</t>
  </si>
  <si>
    <t>ADMINISTRATION SECTOR:</t>
  </si>
  <si>
    <t>ECONOMIC SECTOR:</t>
  </si>
  <si>
    <t>LAW &amp; JUSTICE SECTOR:</t>
  </si>
  <si>
    <t>SOCIAL SECTOR:</t>
  </si>
  <si>
    <t>Internal grants &amp; Internal Aid</t>
  </si>
  <si>
    <t>External grants &amp; External Aid</t>
  </si>
  <si>
    <t>US$57 per barrel</t>
  </si>
  <si>
    <t>US$25 per barrel</t>
  </si>
  <si>
    <t>2.18 million barrels per day</t>
  </si>
  <si>
    <t>1.9 million barrels per day</t>
  </si>
  <si>
    <t>EN1.1</t>
  </si>
  <si>
    <t>EN1.2</t>
  </si>
  <si>
    <t>EN1.3</t>
  </si>
  <si>
    <t>EN1.4</t>
  </si>
  <si>
    <t>EN1.5</t>
  </si>
  <si>
    <t>Explanatory Note(EN1)</t>
  </si>
  <si>
    <t>EN2</t>
  </si>
  <si>
    <t>EN2.1</t>
  </si>
  <si>
    <t>EN2.1,2.2 AND 2.3</t>
  </si>
  <si>
    <t>EN2.</t>
  </si>
  <si>
    <t>EN3</t>
  </si>
  <si>
    <t>EN3.1</t>
  </si>
  <si>
    <t>EN3.2</t>
  </si>
  <si>
    <t>EN 3.1</t>
  </si>
  <si>
    <t xml:space="preserve">EN2.1, EN2.2 </t>
  </si>
  <si>
    <t>EN1.2 - EN1.5</t>
  </si>
  <si>
    <t>BUDGET REVISON SUMMARY TABLE</t>
  </si>
  <si>
    <t>ALL AMOUNTS ARE IN NAIRA EXCEPT WHERE OTHERWISE STATED</t>
  </si>
  <si>
    <t>BENUE STATE GOVERNMENT</t>
  </si>
  <si>
    <t>2020 REVISED BUDGET FRAMEWORK</t>
  </si>
  <si>
    <t>S/No.</t>
  </si>
  <si>
    <t>Source of Revenue</t>
  </si>
  <si>
    <t>Revenue Estimates January-December, 2020</t>
  </si>
  <si>
    <t>Revised Revenue Estimates January-December, 2020</t>
  </si>
  <si>
    <t>RECEIPTS:</t>
  </si>
  <si>
    <t>Statutory Allocation</t>
  </si>
  <si>
    <t>FAAC Special Allocations</t>
  </si>
  <si>
    <t>Share of VAT</t>
  </si>
  <si>
    <t>Excess Crude</t>
  </si>
  <si>
    <t>Gain on Foreign Exchange</t>
  </si>
  <si>
    <t>INDEPENDENT REVENUE</t>
  </si>
  <si>
    <t>Tax Revenue</t>
  </si>
  <si>
    <t>Non-Tax Revenue</t>
  </si>
  <si>
    <t>TOTAL PROJECTED FUNDS:</t>
  </si>
  <si>
    <t>OTHER RECEIPTS/REVENUE</t>
  </si>
  <si>
    <t>Domestic Aid &amp; Grant</t>
  </si>
  <si>
    <t>Foreign Aid &amp; Grant</t>
  </si>
  <si>
    <t>Investment Income</t>
  </si>
  <si>
    <t>Budget Augmentation</t>
  </si>
  <si>
    <t>Subsidy Savings</t>
  </si>
  <si>
    <t>DEFICIT FINANCING:</t>
  </si>
  <si>
    <t>Domestic Loans/Deficit Financing</t>
  </si>
  <si>
    <t>EXPENDITURE:</t>
  </si>
  <si>
    <t>gratuity</t>
  </si>
  <si>
    <t>pension</t>
  </si>
  <si>
    <t>death benefits</t>
  </si>
  <si>
    <t>Debt Payments Local</t>
  </si>
  <si>
    <t>Debt Payments Foreign</t>
  </si>
  <si>
    <t>Pension</t>
  </si>
  <si>
    <t>PERSONNEL</t>
  </si>
  <si>
    <t>OVERHEAD</t>
  </si>
  <si>
    <t>Personnel Costs</t>
  </si>
  <si>
    <t>EI</t>
  </si>
  <si>
    <t>Overhead Costs</t>
  </si>
  <si>
    <t>Expenses by Parastatals</t>
  </si>
  <si>
    <t>CAPITAL</t>
  </si>
  <si>
    <t>TOTAL EXPENDITURE:</t>
  </si>
  <si>
    <t>TOTAL REVENUE:</t>
  </si>
  <si>
    <t>FINANCING GAP</t>
  </si>
  <si>
    <t>COVID-19 responsive expenditures (% of total expenditures)=</t>
  </si>
  <si>
    <t>TAX REVENUE</t>
  </si>
  <si>
    <t>PERSONAL TAXES</t>
  </si>
  <si>
    <t>Pay-As-You-Earn (PAYE)</t>
  </si>
  <si>
    <t>Stamp Duty</t>
  </si>
  <si>
    <t>Pool Betting Tax</t>
  </si>
  <si>
    <t>Development Tax/Levy</t>
  </si>
  <si>
    <t>Capital Gain Tax</t>
  </si>
  <si>
    <t>Livestock Tax</t>
  </si>
  <si>
    <t>Other Service Tax</t>
  </si>
  <si>
    <t>Sub-Total (Tax Revenue):</t>
  </si>
  <si>
    <t>NON-TAX REVENUE</t>
  </si>
  <si>
    <t>Licenses</t>
  </si>
  <si>
    <t>Fees</t>
  </si>
  <si>
    <t>Fine</t>
  </si>
  <si>
    <t>Sales</t>
  </si>
  <si>
    <t>Earnings</t>
  </si>
  <si>
    <t>Rent on Govt. Buildings</t>
  </si>
  <si>
    <t>Rent on Land &amp; Others</t>
  </si>
  <si>
    <t>Repayment</t>
  </si>
  <si>
    <t>Interest Earned</t>
  </si>
  <si>
    <t>Sub-Total (Non-Tax Revenue):</t>
  </si>
  <si>
    <t>AID &amp; GRANTS</t>
  </si>
  <si>
    <t>Domestic Aid</t>
  </si>
  <si>
    <t>Foreign Aid</t>
  </si>
  <si>
    <t>Domestic Grant</t>
  </si>
  <si>
    <t>Foreign Grant</t>
  </si>
  <si>
    <t>Sub-Total (Aid &amp; Grants):</t>
  </si>
  <si>
    <t>CAPITAL DEV. FUND RECEIPTS</t>
  </si>
  <si>
    <t>Domestic Loans/Borrowings Receipt</t>
  </si>
  <si>
    <t>Sub-Total (CDF Receipts):</t>
  </si>
  <si>
    <t>EXPENDITURE</t>
  </si>
  <si>
    <t>Development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</si>
</sst>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16"/>
      <color rgb="FFFF0000"/>
      <name val="Arial"/>
      <family val="2"/>
    </font>
    <font>
      <b/>
      <sz val="16"/>
      <color rgb="FF000000"/>
      <name val="Arial"/>
      <family val="2"/>
    </font>
    <font>
      <b/>
      <i/>
      <sz val="16"/>
      <color rgb="FF000000"/>
      <name val="Arial"/>
      <family val="2"/>
    </font>
    <font>
      <b/>
      <sz val="16"/>
      <name val="Arial"/>
      <family val="2"/>
    </font>
    <font>
      <u/>
      <sz val="16"/>
      <color rgb="FF000000"/>
      <name val="Arial"/>
      <family val="2"/>
    </font>
    <font>
      <i/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theme="3"/>
      <name val="Calibri"/>
      <family val="2"/>
      <scheme val="minor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4"/>
      <name val="Arial"/>
      <family val="2"/>
    </font>
    <font>
      <b/>
      <i/>
      <u val="double"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  <xf numFmtId="43" fontId="2" fillId="0" borderId="0" applyFont="0" applyFill="0" applyBorder="0" applyAlignment="0" applyProtection="0"/>
    <xf numFmtId="0" fontId="2" fillId="0" borderId="0">
      <alignment vertical="center"/>
    </xf>
    <xf numFmtId="43" fontId="2" fillId="0" borderId="0" applyFont="0" applyFill="0" applyBorder="0" applyAlignment="0" applyProtection="0"/>
    <xf numFmtId="0" fontId="12" fillId="0" borderId="3" applyNumberFormat="0" applyFill="0" applyAlignment="0" applyProtection="0"/>
    <xf numFmtId="43" fontId="18" fillId="0" borderId="0" applyFont="0" applyFill="0" applyBorder="0" applyAlignment="0" applyProtection="0"/>
  </cellStyleXfs>
  <cellXfs count="106">
    <xf numFmtId="0" fontId="0" fillId="0" borderId="0" xfId="0"/>
    <xf numFmtId="164" fontId="3" fillId="0" borderId="0" xfId="1" applyNumberFormat="1" applyFont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6" fillId="4" borderId="1" xfId="1" applyNumberFormat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43" fontId="4" fillId="0" borderId="1" xfId="1" applyNumberFormat="1" applyFont="1" applyBorder="1" applyAlignment="1">
      <alignment horizontal="right" vertical="center" wrapText="1"/>
    </xf>
    <xf numFmtId="0" fontId="3" fillId="0" borderId="0" xfId="4" applyFont="1">
      <alignment vertical="center"/>
    </xf>
    <xf numFmtId="164" fontId="3" fillId="0" borderId="0" xfId="5" applyNumberFormat="1" applyFont="1" applyAlignment="1">
      <alignment vertical="center"/>
    </xf>
    <xf numFmtId="0" fontId="6" fillId="0" borderId="1" xfId="4" applyFont="1" applyBorder="1" applyAlignment="1">
      <alignment vertical="center" wrapText="1"/>
    </xf>
    <xf numFmtId="164" fontId="6" fillId="0" borderId="1" xfId="5" applyNumberFormat="1" applyFont="1" applyBorder="1" applyAlignment="1">
      <alignment horizontal="right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vertical="center" wrapText="1"/>
    </xf>
    <xf numFmtId="164" fontId="6" fillId="2" borderId="1" xfId="5" applyNumberFormat="1" applyFont="1" applyFill="1" applyBorder="1" applyAlignment="1">
      <alignment horizontal="right" vertical="center" wrapText="1"/>
    </xf>
    <xf numFmtId="0" fontId="7" fillId="2" borderId="1" xfId="4" applyFont="1" applyFill="1" applyBorder="1" applyAlignment="1">
      <alignment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4" fillId="0" borderId="1" xfId="4" applyFont="1" applyBorder="1" applyAlignment="1">
      <alignment horizontal="left" vertical="center" wrapText="1"/>
    </xf>
    <xf numFmtId="164" fontId="4" fillId="3" borderId="1" xfId="5" applyNumberFormat="1" applyFont="1" applyFill="1" applyBorder="1" applyAlignment="1">
      <alignment horizontal="right" vertical="center" wrapText="1"/>
    </xf>
    <xf numFmtId="164" fontId="4" fillId="0" borderId="1" xfId="5" applyNumberFormat="1" applyFont="1" applyBorder="1" applyAlignment="1">
      <alignment horizontal="right" vertical="center" wrapText="1"/>
    </xf>
    <xf numFmtId="0" fontId="8" fillId="0" borderId="0" xfId="4" applyFont="1">
      <alignment vertical="center"/>
    </xf>
    <xf numFmtId="0" fontId="6" fillId="2" borderId="1" xfId="4" applyFont="1" applyFill="1" applyBorder="1" applyAlignment="1">
      <alignment horizontal="left" vertical="center" wrapText="1"/>
    </xf>
    <xf numFmtId="164" fontId="5" fillId="0" borderId="1" xfId="5" applyNumberFormat="1" applyFont="1" applyBorder="1" applyAlignment="1">
      <alignment horizontal="right" vertical="center" wrapText="1"/>
    </xf>
    <xf numFmtId="0" fontId="11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6" fillId="2" borderId="0" xfId="4" applyFont="1" applyFill="1" applyAlignment="1"/>
    <xf numFmtId="0" fontId="8" fillId="2" borderId="1" xfId="4" applyFont="1" applyFill="1" applyBorder="1" applyAlignment="1">
      <alignment vertical="center" wrapText="1"/>
    </xf>
    <xf numFmtId="164" fontId="8" fillId="2" borderId="1" xfId="5" applyNumberFormat="1" applyFont="1" applyFill="1" applyBorder="1" applyAlignment="1">
      <alignment horizontal="right" vertical="center" wrapText="1"/>
    </xf>
    <xf numFmtId="164" fontId="4" fillId="0" borderId="1" xfId="4" applyNumberFormat="1" applyFont="1" applyBorder="1" applyAlignment="1">
      <alignment horizontal="left" vertical="center" wrapText="1"/>
    </xf>
    <xf numFmtId="0" fontId="4" fillId="0" borderId="1" xfId="4" applyFont="1" applyBorder="1" applyAlignment="1">
      <alignment horizontal="left" vertical="center"/>
    </xf>
    <xf numFmtId="0" fontId="9" fillId="0" borderId="1" xfId="4" applyFont="1" applyBorder="1" applyAlignment="1">
      <alignment horizontal="left" vertical="center" wrapText="1"/>
    </xf>
    <xf numFmtId="43" fontId="4" fillId="0" borderId="1" xfId="5" applyNumberFormat="1" applyFont="1" applyBorder="1" applyAlignment="1">
      <alignment horizontal="right" vertical="center" wrapText="1"/>
    </xf>
    <xf numFmtId="0" fontId="4" fillId="2" borderId="0" xfId="4" applyFont="1" applyFill="1" applyAlignment="1"/>
    <xf numFmtId="0" fontId="4" fillId="2" borderId="1" xfId="4" applyFont="1" applyFill="1" applyBorder="1" applyAlignment="1">
      <alignment horizontal="left" vertical="center" wrapText="1"/>
    </xf>
    <xf numFmtId="164" fontId="4" fillId="2" borderId="1" xfId="5" applyNumberFormat="1" applyFont="1" applyFill="1" applyBorder="1" applyAlignment="1">
      <alignment horizontal="left" vertical="center" wrapText="1"/>
    </xf>
    <xf numFmtId="0" fontId="6" fillId="4" borderId="1" xfId="4" applyFont="1" applyFill="1" applyBorder="1" applyAlignment="1">
      <alignment vertical="center" wrapText="1"/>
    </xf>
    <xf numFmtId="164" fontId="6" fillId="4" borderId="1" xfId="5" applyNumberFormat="1" applyFont="1" applyFill="1" applyBorder="1" applyAlignment="1">
      <alignment horizontal="left" vertical="center" wrapText="1"/>
    </xf>
    <xf numFmtId="164" fontId="6" fillId="4" borderId="1" xfId="5" applyNumberFormat="1" applyFont="1" applyFill="1" applyBorder="1" applyAlignment="1">
      <alignment vertical="center" wrapText="1"/>
    </xf>
    <xf numFmtId="0" fontId="4" fillId="0" borderId="0" xfId="4" applyFont="1" applyBorder="1" applyAlignment="1">
      <alignment vertical="center"/>
    </xf>
    <xf numFmtId="164" fontId="4" fillId="0" borderId="0" xfId="5" applyNumberFormat="1" applyFont="1" applyBorder="1" applyAlignment="1">
      <alignment vertical="center"/>
    </xf>
    <xf numFmtId="0" fontId="10" fillId="0" borderId="0" xfId="4" applyFont="1" applyBorder="1" applyAlignment="1">
      <alignment vertical="center" wrapText="1"/>
    </xf>
    <xf numFmtId="164" fontId="3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/>
    <xf numFmtId="164" fontId="8" fillId="0" borderId="0" xfId="1" applyNumberFormat="1" applyFont="1" applyBorder="1" applyAlignment="1">
      <alignment vertical="center"/>
    </xf>
    <xf numFmtId="164" fontId="6" fillId="2" borderId="0" xfId="1" applyNumberFormat="1" applyFont="1" applyFill="1" applyBorder="1" applyAlignment="1"/>
    <xf numFmtId="165" fontId="8" fillId="2" borderId="1" xfId="4" applyNumberFormat="1" applyFont="1" applyFill="1" applyBorder="1" applyAlignment="1">
      <alignment horizontal="right" vertical="center" wrapText="1"/>
    </xf>
    <xf numFmtId="164" fontId="14" fillId="0" borderId="0" xfId="1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 wrapText="1"/>
    </xf>
    <xf numFmtId="164" fontId="16" fillId="0" borderId="0" xfId="1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1" fontId="19" fillId="0" borderId="0" xfId="7" applyNumberFormat="1" applyFont="1" applyFill="1" applyBorder="1" applyAlignment="1">
      <alignment horizontal="right" vertical="center" wrapText="1"/>
    </xf>
    <xf numFmtId="164" fontId="20" fillId="0" borderId="0" xfId="1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164" fontId="14" fillId="0" borderId="0" xfId="1" applyNumberFormat="1" applyFont="1" applyBorder="1" applyAlignment="1">
      <alignment horizontal="justify" vertical="center" wrapText="1"/>
    </xf>
    <xf numFmtId="41" fontId="21" fillId="0" borderId="0" xfId="7" applyNumberFormat="1" applyFont="1" applyFill="1" applyBorder="1" applyAlignment="1">
      <alignment horizontal="right" vertical="center" wrapText="1"/>
    </xf>
    <xf numFmtId="164" fontId="16" fillId="0" borderId="0" xfId="1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4" xfId="0" applyFont="1" applyBorder="1" applyAlignment="1">
      <alignment horizontal="justify" vertical="center" wrapText="1"/>
    </xf>
    <xf numFmtId="164" fontId="14" fillId="0" borderId="4" xfId="1" applyNumberFormat="1" applyFont="1" applyBorder="1" applyAlignment="1">
      <alignment horizontal="justify" vertical="center" wrapText="1"/>
    </xf>
    <xf numFmtId="41" fontId="21" fillId="0" borderId="4" xfId="7" applyNumberFormat="1" applyFont="1" applyFill="1" applyBorder="1" applyAlignment="1">
      <alignment horizontal="right" vertical="center" wrapText="1"/>
    </xf>
    <xf numFmtId="41" fontId="19" fillId="0" borderId="5" xfId="7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41" fontId="19" fillId="0" borderId="6" xfId="7" applyNumberFormat="1" applyFont="1" applyFill="1" applyBorder="1" applyAlignment="1">
      <alignment horizontal="right" vertical="center" wrapText="1"/>
    </xf>
    <xf numFmtId="41" fontId="19" fillId="0" borderId="4" xfId="7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justify" vertical="center" wrapText="1"/>
    </xf>
    <xf numFmtId="164" fontId="16" fillId="0" borderId="0" xfId="1" applyNumberFormat="1" applyFont="1" applyAlignment="1">
      <alignment vertical="center"/>
    </xf>
    <xf numFmtId="0" fontId="16" fillId="0" borderId="0" xfId="0" applyFont="1" applyAlignment="1">
      <alignment vertical="center"/>
    </xf>
    <xf numFmtId="164" fontId="20" fillId="0" borderId="7" xfId="1" applyNumberFormat="1" applyFont="1" applyBorder="1" applyAlignment="1">
      <alignment vertical="center"/>
    </xf>
    <xf numFmtId="164" fontId="21" fillId="0" borderId="0" xfId="1" applyNumberFormat="1" applyFont="1" applyFill="1" applyBorder="1" applyAlignment="1">
      <alignment horizontal="right" vertical="center" wrapText="1"/>
    </xf>
    <xf numFmtId="164" fontId="16" fillId="0" borderId="7" xfId="1" applyNumberFormat="1" applyFont="1" applyBorder="1" applyAlignment="1">
      <alignment vertical="center"/>
    </xf>
    <xf numFmtId="164" fontId="20" fillId="0" borderId="4" xfId="1" applyNumberFormat="1" applyFont="1" applyBorder="1" applyAlignment="1">
      <alignment vertical="center"/>
    </xf>
    <xf numFmtId="164" fontId="20" fillId="0" borderId="2" xfId="1" applyNumberFormat="1" applyFont="1" applyBorder="1" applyAlignment="1">
      <alignment vertical="center"/>
    </xf>
    <xf numFmtId="0" fontId="12" fillId="0" borderId="3" xfId="6" applyAlignment="1">
      <alignment vertical="center"/>
    </xf>
    <xf numFmtId="164" fontId="16" fillId="0" borderId="4" xfId="1" applyNumberFormat="1" applyFont="1" applyBorder="1" applyAlignment="1">
      <alignment vertical="center"/>
    </xf>
    <xf numFmtId="164" fontId="16" fillId="0" borderId="2" xfId="1" applyNumberFormat="1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164" fontId="19" fillId="0" borderId="8" xfId="1" applyNumberFormat="1" applyFont="1" applyFill="1" applyBorder="1" applyAlignment="1">
      <alignment horizontal="right" vertical="center" wrapText="1"/>
    </xf>
    <xf numFmtId="164" fontId="19" fillId="0" borderId="0" xfId="1" applyNumberFormat="1" applyFont="1" applyFill="1" applyBorder="1" applyAlignment="1">
      <alignment horizontal="right" vertical="center" wrapText="1"/>
    </xf>
    <xf numFmtId="41" fontId="15" fillId="0" borderId="0" xfId="0" applyNumberFormat="1" applyFont="1" applyBorder="1" applyAlignment="1">
      <alignment horizontal="justify" vertical="center" wrapText="1"/>
    </xf>
    <xf numFmtId="41" fontId="19" fillId="0" borderId="8" xfId="7" applyNumberFormat="1" applyFont="1" applyFill="1" applyBorder="1" applyAlignment="1">
      <alignment horizontal="right" vertical="center" wrapText="1"/>
    </xf>
    <xf numFmtId="164" fontId="20" fillId="0" borderId="0" xfId="1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0" borderId="4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41" fontId="19" fillId="0" borderId="9" xfId="7" applyNumberFormat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41" fontId="19" fillId="0" borderId="10" xfId="7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 wrapText="1"/>
    </xf>
  </cellXfs>
  <cellStyles count="8">
    <cellStyle name="Comma" xfId="1" builtinId="3"/>
    <cellStyle name="Comma 2" xfId="3" xr:uid="{00000000-0005-0000-0000-000001000000}"/>
    <cellStyle name="Comma 2 2" xfId="5" xr:uid="{00000000-0005-0000-0000-000002000000}"/>
    <cellStyle name="Comma 2 3" xfId="7" xr:uid="{00000000-0005-0000-0000-000003000000}"/>
    <cellStyle name="Heading 3" xfId="6" builtinId="18"/>
    <cellStyle name="Normal" xfId="0" builtinId="0"/>
    <cellStyle name="Normal 2" xfId="2" xr:uid="{00000000-0005-0000-0000-000006000000}"/>
    <cellStyle name="Normal 2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1042147</xdr:colOff>
      <xdr:row>0</xdr:row>
      <xdr:rowOff>0</xdr:rowOff>
    </xdr:from>
    <xdr:to>
      <xdr:col>3</xdr:col>
      <xdr:colOff>1797144</xdr:colOff>
      <xdr:row>1</xdr:row>
      <xdr:rowOff>308905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3922" y="0"/>
          <a:ext cx="754997" cy="661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0%20REVISED%20COVID-19%20BUDGET%20BENUE%20STATE%20PLANNING%20COMMISSION%20UPDATED%20VERSION%205-7-2020%20%20HO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dget/Desktop/Users/Daniel/Desktop/New%20folder%20(2)/Users/Ungwa%20PLUS/Desktop/2017%20BUDGET%20ESTIMATES%20(BSPC)%20rev.%20new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SIze 2020"/>
      <sheetName val="BudgetSECT."/>
      <sheetName val="Framework Exp New "/>
      <sheetName val="Rev. Brief"/>
      <sheetName val="BudgetSum(REV.)"/>
      <sheetName val="BudgetSum(EXP.)"/>
      <sheetName val="REC"/>
      <sheetName val="CAP"/>
      <sheetName val="FAAC"/>
      <sheetName val="TAX REV."/>
      <sheetName val="NON TAX REV."/>
      <sheetName val="AID &amp; Grants, Others"/>
      <sheetName val="Framework Exp New  (2)"/>
    </sheetNames>
    <sheetDataSet>
      <sheetData sheetId="0">
        <row r="7">
          <cell r="E7">
            <v>37286131793.018883</v>
          </cell>
          <cell r="F7">
            <v>31052846993.14307</v>
          </cell>
        </row>
      </sheetData>
      <sheetData sheetId="1"/>
      <sheetData sheetId="2"/>
      <sheetData sheetId="3"/>
      <sheetData sheetId="4"/>
      <sheetData sheetId="5">
        <row r="488">
          <cell r="J488">
            <v>200000000</v>
          </cell>
        </row>
        <row r="489">
          <cell r="J489">
            <v>2893023938.4000001</v>
          </cell>
        </row>
        <row r="626">
          <cell r="J626">
            <v>100000000</v>
          </cell>
        </row>
        <row r="627">
          <cell r="J627">
            <v>690000000</v>
          </cell>
        </row>
        <row r="2885">
          <cell r="J2885">
            <v>100000000</v>
          </cell>
        </row>
        <row r="6772">
          <cell r="J6772">
            <v>41218458.799999997</v>
          </cell>
        </row>
        <row r="6773">
          <cell r="J6773">
            <v>10000000</v>
          </cell>
        </row>
        <row r="6774">
          <cell r="J6774">
            <v>25900000</v>
          </cell>
        </row>
        <row r="7528">
          <cell r="J7528">
            <v>3000000</v>
          </cell>
        </row>
        <row r="7529">
          <cell r="J7529">
            <v>2000000</v>
          </cell>
        </row>
        <row r="7530">
          <cell r="J7530">
            <v>1000000</v>
          </cell>
        </row>
      </sheetData>
      <sheetData sheetId="6"/>
      <sheetData sheetId="7"/>
      <sheetData sheetId="8">
        <row r="7">
          <cell r="E7">
            <v>26841499358.657494</v>
          </cell>
        </row>
      </sheetData>
      <sheetData sheetId="9">
        <row r="7">
          <cell r="D7">
            <v>9239841270.9901028</v>
          </cell>
        </row>
      </sheetData>
      <sheetData sheetId="10">
        <row r="7">
          <cell r="D7">
            <v>121687796.38</v>
          </cell>
        </row>
      </sheetData>
      <sheetData sheetId="11">
        <row r="7">
          <cell r="D7">
            <v>4013305445.2740479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Size 2017"/>
      <sheetName val="BudgetSECT."/>
      <sheetName val="Rev. Brief"/>
      <sheetName val="FAAC"/>
      <sheetName val="TAX REV."/>
      <sheetName val="NON-TAX REV"/>
      <sheetName val="AID &amp; Grants, Others"/>
      <sheetName val="BudgetSummary (REV)"/>
      <sheetName val="BugetSummary (EXP)"/>
    </sheetNames>
    <sheetDataSet>
      <sheetData sheetId="0">
        <row r="7">
          <cell r="E7">
            <v>43347415548.527992</v>
          </cell>
          <cell r="F7">
            <v>23000617765.308002</v>
          </cell>
          <cell r="H7">
            <v>97562584428.24939</v>
          </cell>
        </row>
      </sheetData>
      <sheetData sheetId="1"/>
      <sheetData sheetId="2"/>
      <sheetData sheetId="3">
        <row r="7">
          <cell r="E7">
            <v>48000000000</v>
          </cell>
        </row>
      </sheetData>
      <sheetData sheetId="4">
        <row r="7">
          <cell r="D7">
            <v>7500000000</v>
          </cell>
          <cell r="E7">
            <v>5000000</v>
          </cell>
          <cell r="F7">
            <v>100000000</v>
          </cell>
          <cell r="G7">
            <v>100000000</v>
          </cell>
          <cell r="H7">
            <v>1500000000</v>
          </cell>
          <cell r="I7">
            <v>700000000</v>
          </cell>
          <cell r="J7">
            <v>1203100000</v>
          </cell>
        </row>
      </sheetData>
      <sheetData sheetId="5">
        <row r="7">
          <cell r="D7">
            <v>1291860000</v>
          </cell>
          <cell r="E7">
            <v>15231850015.5</v>
          </cell>
          <cell r="F7">
            <v>179049000</v>
          </cell>
          <cell r="G7">
            <v>1231100511.375</v>
          </cell>
          <cell r="H7">
            <v>15832966224.815399</v>
          </cell>
          <cell r="I7">
            <v>171546400</v>
          </cell>
          <cell r="J7">
            <v>17356387.100000001</v>
          </cell>
          <cell r="K7">
            <v>4341782</v>
          </cell>
          <cell r="L7">
            <v>35000000</v>
          </cell>
        </row>
      </sheetData>
      <sheetData sheetId="6">
        <row r="7">
          <cell r="D7">
            <v>6230772000</v>
          </cell>
          <cell r="E7">
            <v>9300921997.3700008</v>
          </cell>
          <cell r="F7">
            <v>8850000000</v>
          </cell>
          <cell r="G7">
            <v>2330000000</v>
          </cell>
          <cell r="I7">
            <v>25940756661</v>
          </cell>
          <cell r="J7">
            <v>1116986587.925</v>
          </cell>
        </row>
      </sheetData>
      <sheetData sheetId="7"/>
      <sheetData sheetId="8">
        <row r="671">
          <cell r="I671">
            <v>300000000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42"/>
  <sheetViews>
    <sheetView tabSelected="1" view="pageBreakPreview" zoomScale="60" zoomScaleNormal="85" workbookViewId="0">
      <pane xSplit="1" ySplit="5" topLeftCell="B6" activePane="bottomRight" state="frozen"/>
      <selection pane="topRight"/>
      <selection pane="bottomLeft"/>
      <selection pane="bottomRight" activeCell="F43" sqref="F43"/>
    </sheetView>
  </sheetViews>
  <sheetFormatPr defaultColWidth="10" defaultRowHeight="20" x14ac:dyDescent="0.35"/>
  <cols>
    <col min="1" max="1" width="93.7265625" style="11" customWidth="1"/>
    <col min="2" max="2" width="41.453125" style="1" customWidth="1"/>
    <col min="3" max="3" width="38.7265625" style="12" customWidth="1"/>
    <col min="4" max="4" width="40.26953125" style="12" customWidth="1"/>
    <col min="5" max="5" width="39.453125" style="11" customWidth="1"/>
    <col min="6" max="6" width="40.7265625" style="45" customWidth="1"/>
    <col min="7" max="16384" width="10" style="11"/>
  </cols>
  <sheetData>
    <row r="1" spans="1:6" ht="33" customHeight="1" x14ac:dyDescent="0.35">
      <c r="A1" s="11" t="s">
        <v>64</v>
      </c>
    </row>
    <row r="2" spans="1:6" ht="38.25" customHeight="1" x14ac:dyDescent="0.35">
      <c r="A2" s="44" t="s">
        <v>65</v>
      </c>
      <c r="B2" s="2"/>
      <c r="C2" s="43"/>
      <c r="D2" s="43"/>
      <c r="E2" s="42"/>
    </row>
    <row r="3" spans="1:6" ht="40" x14ac:dyDescent="0.35">
      <c r="A3" s="39" t="s">
        <v>36</v>
      </c>
      <c r="B3" s="3" t="s">
        <v>35</v>
      </c>
      <c r="C3" s="41" t="s">
        <v>34</v>
      </c>
      <c r="D3" s="40" t="s">
        <v>33</v>
      </c>
      <c r="E3" s="39" t="s">
        <v>32</v>
      </c>
    </row>
    <row r="4" spans="1:6" ht="33" customHeight="1" x14ac:dyDescent="0.35">
      <c r="A4" s="39"/>
      <c r="B4" s="3"/>
      <c r="C4" s="41"/>
      <c r="D4" s="40"/>
      <c r="E4" s="39" t="s">
        <v>53</v>
      </c>
    </row>
    <row r="5" spans="1:6" s="36" customFormat="1" ht="40" customHeight="1" x14ac:dyDescent="0.4">
      <c r="A5" s="24" t="s">
        <v>31</v>
      </c>
      <c r="B5" s="4"/>
      <c r="C5" s="38"/>
      <c r="D5" s="38"/>
      <c r="E5" s="37" t="s">
        <v>48</v>
      </c>
      <c r="F5" s="46"/>
    </row>
    <row r="6" spans="1:6" ht="40" customHeight="1" x14ac:dyDescent="0.35">
      <c r="A6" s="20" t="s">
        <v>30</v>
      </c>
      <c r="B6" s="5" t="s">
        <v>44</v>
      </c>
      <c r="C6" s="22" t="s">
        <v>45</v>
      </c>
      <c r="D6" s="21"/>
      <c r="E6" s="20" t="s">
        <v>48</v>
      </c>
    </row>
    <row r="7" spans="1:6" ht="40" customHeight="1" x14ac:dyDescent="0.35">
      <c r="A7" s="20" t="s">
        <v>29</v>
      </c>
      <c r="B7" s="5" t="s">
        <v>46</v>
      </c>
      <c r="C7" s="22" t="s">
        <v>47</v>
      </c>
      <c r="D7" s="21"/>
      <c r="E7" s="20" t="s">
        <v>48</v>
      </c>
    </row>
    <row r="8" spans="1:6" ht="40" customHeight="1" x14ac:dyDescent="0.35">
      <c r="A8" s="20" t="s">
        <v>28</v>
      </c>
      <c r="B8" s="5">
        <v>305</v>
      </c>
      <c r="C8" s="22">
        <v>360</v>
      </c>
      <c r="D8" s="21"/>
      <c r="E8" s="20" t="s">
        <v>48</v>
      </c>
    </row>
    <row r="9" spans="1:6" ht="40" customHeight="1" x14ac:dyDescent="0.35">
      <c r="A9" s="20" t="s">
        <v>27</v>
      </c>
      <c r="B9" s="10">
        <v>2.93</v>
      </c>
      <c r="C9" s="35">
        <v>-4.42</v>
      </c>
      <c r="D9" s="21"/>
      <c r="E9" s="20" t="s">
        <v>48</v>
      </c>
    </row>
    <row r="10" spans="1:6" ht="40" customHeight="1" x14ac:dyDescent="0.35">
      <c r="A10" s="20" t="s">
        <v>26</v>
      </c>
      <c r="B10" s="10">
        <v>10.81</v>
      </c>
      <c r="C10" s="35">
        <v>14.13</v>
      </c>
      <c r="D10" s="21"/>
      <c r="E10" s="20" t="s">
        <v>48</v>
      </c>
    </row>
    <row r="11" spans="1:6" s="23" customFormat="1" ht="40" customHeight="1" x14ac:dyDescent="0.35">
      <c r="A11" s="24" t="s">
        <v>25</v>
      </c>
      <c r="B11" s="6">
        <f>SUM(B12:B22)</f>
        <v>147777560048.83813</v>
      </c>
      <c r="C11" s="17">
        <f>SUM(C12:C22)</f>
        <v>68283988197.201607</v>
      </c>
      <c r="D11" s="17">
        <f>SUM(D12:D22)</f>
        <v>0</v>
      </c>
      <c r="E11" s="24" t="s">
        <v>63</v>
      </c>
      <c r="F11" s="47"/>
    </row>
    <row r="12" spans="1:6" ht="40" customHeight="1" x14ac:dyDescent="0.35">
      <c r="A12" s="34" t="s">
        <v>24</v>
      </c>
      <c r="B12" s="5">
        <v>42760945939.860001</v>
      </c>
      <c r="C12" s="22">
        <v>26841499358.657494</v>
      </c>
      <c r="D12" s="21"/>
      <c r="E12" s="20" t="s">
        <v>49</v>
      </c>
    </row>
    <row r="13" spans="1:6" ht="40" customHeight="1" x14ac:dyDescent="0.35">
      <c r="A13" s="20" t="s">
        <v>23</v>
      </c>
      <c r="B13" s="5"/>
      <c r="C13" s="22"/>
      <c r="D13" s="21"/>
      <c r="E13" s="20"/>
    </row>
    <row r="14" spans="1:6" ht="40" customHeight="1" x14ac:dyDescent="0.35">
      <c r="A14" s="20" t="s">
        <v>22</v>
      </c>
      <c r="B14" s="5">
        <v>6084478185.1999998</v>
      </c>
      <c r="C14" s="22">
        <v>3382765362.1108503</v>
      </c>
      <c r="D14" s="21"/>
      <c r="E14" s="33" t="s">
        <v>49</v>
      </c>
    </row>
    <row r="15" spans="1:6" ht="40" customHeight="1" x14ac:dyDescent="0.35">
      <c r="A15" s="20" t="s">
        <v>21</v>
      </c>
      <c r="B15" s="5">
        <v>13973148100.447241</v>
      </c>
      <c r="C15" s="22">
        <v>7581203670.3130703</v>
      </c>
      <c r="D15" s="21"/>
      <c r="E15" s="20" t="s">
        <v>49</v>
      </c>
    </row>
    <row r="16" spans="1:6" ht="40" customHeight="1" x14ac:dyDescent="0.35">
      <c r="A16" s="20" t="s">
        <v>20</v>
      </c>
      <c r="B16" s="5">
        <v>33288765928.647499</v>
      </c>
      <c r="C16" s="22">
        <v>15481221209.674732</v>
      </c>
      <c r="D16" s="21"/>
      <c r="E16" s="20" t="s">
        <v>50</v>
      </c>
    </row>
    <row r="17" spans="1:6" ht="40" customHeight="1" x14ac:dyDescent="0.35">
      <c r="A17" s="20" t="s">
        <v>42</v>
      </c>
      <c r="B17" s="5">
        <v>20253314601</v>
      </c>
      <c r="C17" s="22">
        <v>6532726397.3940477</v>
      </c>
      <c r="D17" s="21"/>
      <c r="E17" s="32" t="s">
        <v>51</v>
      </c>
    </row>
    <row r="18" spans="1:6" ht="40" customHeight="1" x14ac:dyDescent="0.35">
      <c r="A18" s="20" t="s">
        <v>43</v>
      </c>
      <c r="B18" s="5">
        <v>16090913816.852898</v>
      </c>
      <c r="C18" s="22">
        <v>1820394715.3355632</v>
      </c>
      <c r="D18" s="21"/>
      <c r="E18" s="32" t="s">
        <v>51</v>
      </c>
    </row>
    <row r="19" spans="1:6" ht="40" customHeight="1" x14ac:dyDescent="0.35">
      <c r="A19" s="20" t="s">
        <v>19</v>
      </c>
      <c r="B19" s="5">
        <v>9838443476.8304996</v>
      </c>
      <c r="C19" s="22">
        <v>6411143684.2766809</v>
      </c>
      <c r="D19" s="21"/>
      <c r="E19" s="20" t="s">
        <v>52</v>
      </c>
    </row>
    <row r="20" spans="1:6" ht="40" customHeight="1" x14ac:dyDescent="0.35">
      <c r="A20" s="20" t="s">
        <v>18</v>
      </c>
      <c r="B20" s="5">
        <v>5348000000.0000305</v>
      </c>
      <c r="C20" s="22">
        <v>233033799.43915993</v>
      </c>
      <c r="D20" s="21"/>
      <c r="E20" s="20" t="s">
        <v>50</v>
      </c>
    </row>
    <row r="21" spans="1:6" ht="40" customHeight="1" x14ac:dyDescent="0.35">
      <c r="A21" s="20" t="s">
        <v>37</v>
      </c>
      <c r="B21" s="5">
        <v>139549999.99996948</v>
      </c>
      <c r="C21" s="22"/>
      <c r="D21" s="21"/>
      <c r="E21" s="20" t="s">
        <v>50</v>
      </c>
    </row>
    <row r="22" spans="1:6" ht="40" customHeight="1" x14ac:dyDescent="0.35">
      <c r="A22" s="20" t="s">
        <v>17</v>
      </c>
      <c r="B22" s="5"/>
      <c r="C22" s="22"/>
      <c r="D22" s="21"/>
      <c r="E22" s="20"/>
    </row>
    <row r="23" spans="1:6" s="29" customFormat="1" ht="40" customHeight="1" x14ac:dyDescent="0.4">
      <c r="A23" s="24" t="s">
        <v>16</v>
      </c>
      <c r="B23" s="7">
        <f>B24+B30</f>
        <v>190886611024.8381</v>
      </c>
      <c r="C23" s="31">
        <f>C24+C30</f>
        <v>108822683181.31839</v>
      </c>
      <c r="D23" s="31">
        <f>D24+D30</f>
        <v>26754274479.099998</v>
      </c>
      <c r="E23" s="30" t="s">
        <v>54</v>
      </c>
      <c r="F23" s="48"/>
    </row>
    <row r="24" spans="1:6" s="23" customFormat="1" ht="40" customHeight="1" x14ac:dyDescent="0.35">
      <c r="A24" s="28" t="s">
        <v>15</v>
      </c>
      <c r="B24" s="14">
        <f>SUM(B25:B29)</f>
        <v>115951625886.6626</v>
      </c>
      <c r="C24" s="14">
        <f>SUM(C25:C29)</f>
        <v>68340582586.161957</v>
      </c>
      <c r="D24" s="14">
        <f>SUM(D25:D29)</f>
        <v>9548687438.1000004</v>
      </c>
      <c r="E24" s="27" t="s">
        <v>54</v>
      </c>
      <c r="F24" s="47"/>
    </row>
    <row r="25" spans="1:6" ht="40" customHeight="1" x14ac:dyDescent="0.35">
      <c r="A25" s="20" t="s">
        <v>14</v>
      </c>
      <c r="B25" s="5">
        <v>45923224911.675484</v>
      </c>
      <c r="C25" s="22">
        <v>36815013334.21888</v>
      </c>
      <c r="D25" s="22">
        <v>7345214328</v>
      </c>
      <c r="E25" s="20" t="s">
        <v>55</v>
      </c>
    </row>
    <row r="26" spans="1:6" ht="40" customHeight="1" x14ac:dyDescent="0.35">
      <c r="A26" s="20" t="s">
        <v>13</v>
      </c>
      <c r="B26" s="5">
        <v>49763931493.798912</v>
      </c>
      <c r="C26" s="22">
        <v>29754450793.14307</v>
      </c>
      <c r="D26" s="22">
        <v>2203473110.0999999</v>
      </c>
      <c r="E26" s="20" t="s">
        <v>56</v>
      </c>
    </row>
    <row r="27" spans="1:6" ht="40" customHeight="1" x14ac:dyDescent="0.35">
      <c r="A27" s="20" t="s">
        <v>12</v>
      </c>
      <c r="B27" s="5">
        <v>3016018458.8000002</v>
      </c>
      <c r="C27" s="22">
        <v>344218458.80000001</v>
      </c>
      <c r="D27" s="22"/>
      <c r="E27" s="20" t="s">
        <v>55</v>
      </c>
    </row>
    <row r="28" spans="1:6" ht="40" customHeight="1" x14ac:dyDescent="0.35">
      <c r="A28" s="20" t="s">
        <v>11</v>
      </c>
      <c r="B28" s="5">
        <v>1766725920.7182</v>
      </c>
      <c r="C28" s="22">
        <v>126900000</v>
      </c>
      <c r="D28" s="22"/>
      <c r="E28" s="20" t="s">
        <v>55</v>
      </c>
    </row>
    <row r="29" spans="1:6" ht="40" customHeight="1" x14ac:dyDescent="0.35">
      <c r="A29" s="20" t="s">
        <v>10</v>
      </c>
      <c r="B29" s="5">
        <v>15481725101.67</v>
      </c>
      <c r="C29" s="22">
        <v>1300000000</v>
      </c>
      <c r="D29" s="22"/>
      <c r="E29" s="20" t="s">
        <v>57</v>
      </c>
    </row>
    <row r="30" spans="1:6" s="23" customFormat="1" ht="40" customHeight="1" x14ac:dyDescent="0.35">
      <c r="A30" s="28" t="s">
        <v>9</v>
      </c>
      <c r="B30" s="14">
        <f>SUM(B31:B34)</f>
        <v>74934985138.175507</v>
      </c>
      <c r="C30" s="14">
        <v>40482100595.156425</v>
      </c>
      <c r="D30" s="14">
        <f>SUM(D31:D34)</f>
        <v>17205587041</v>
      </c>
      <c r="E30" s="27" t="s">
        <v>56</v>
      </c>
      <c r="F30" s="47"/>
    </row>
    <row r="31" spans="1:6" ht="40" customHeight="1" x14ac:dyDescent="0.35">
      <c r="A31" s="26" t="s">
        <v>38</v>
      </c>
      <c r="B31" s="9">
        <v>7387166118.4915161</v>
      </c>
      <c r="C31" s="25">
        <v>4231435766.27</v>
      </c>
      <c r="D31" s="25">
        <v>155000000</v>
      </c>
      <c r="E31" s="20" t="s">
        <v>62</v>
      </c>
    </row>
    <row r="32" spans="1:6" ht="40" customHeight="1" x14ac:dyDescent="0.35">
      <c r="A32" s="26" t="s">
        <v>39</v>
      </c>
      <c r="B32" s="9">
        <v>52312077089.383987</v>
      </c>
      <c r="C32" s="25">
        <v>26244198610.361423</v>
      </c>
      <c r="D32" s="25">
        <v>11054823822</v>
      </c>
      <c r="E32" s="20" t="s">
        <v>62</v>
      </c>
    </row>
    <row r="33" spans="1:6" ht="40" customHeight="1" x14ac:dyDescent="0.35">
      <c r="A33" s="26" t="s">
        <v>40</v>
      </c>
      <c r="B33" s="9">
        <v>478440000</v>
      </c>
      <c r="C33" s="25">
        <v>528439999.75999999</v>
      </c>
      <c r="D33" s="25">
        <v>50000000</v>
      </c>
      <c r="E33" s="20" t="s">
        <v>62</v>
      </c>
    </row>
    <row r="34" spans="1:6" ht="40" customHeight="1" x14ac:dyDescent="0.35">
      <c r="A34" s="26" t="s">
        <v>41</v>
      </c>
      <c r="B34" s="9">
        <v>14757301930.299999</v>
      </c>
      <c r="C34" s="25">
        <v>9478026218.7649994</v>
      </c>
      <c r="D34" s="25">
        <v>5945763219</v>
      </c>
      <c r="E34" s="20" t="s">
        <v>62</v>
      </c>
    </row>
    <row r="35" spans="1:6" s="23" customFormat="1" ht="40" customHeight="1" x14ac:dyDescent="0.35">
      <c r="A35" s="24" t="s">
        <v>8</v>
      </c>
      <c r="B35" s="6">
        <f>SUM(B36:B39)</f>
        <v>43109050975.959999</v>
      </c>
      <c r="C35" s="17">
        <f>SUM(C36:C39)</f>
        <v>40538694984.297539</v>
      </c>
      <c r="D35" s="17">
        <f>SUM(D36:D39)</f>
        <v>0</v>
      </c>
      <c r="E35" s="24" t="s">
        <v>58</v>
      </c>
      <c r="F35" s="47"/>
    </row>
    <row r="36" spans="1:6" ht="40" customHeight="1" x14ac:dyDescent="0.35">
      <c r="A36" s="20" t="s">
        <v>7</v>
      </c>
      <c r="B36" s="5"/>
      <c r="C36" s="22"/>
      <c r="D36" s="21"/>
      <c r="E36" s="20" t="s">
        <v>60</v>
      </c>
    </row>
    <row r="37" spans="1:6" ht="40" customHeight="1" x14ac:dyDescent="0.35">
      <c r="A37" s="20" t="s">
        <v>6</v>
      </c>
      <c r="B37" s="5">
        <v>40000000000</v>
      </c>
      <c r="C37" s="22">
        <v>40000000000</v>
      </c>
      <c r="D37" s="21"/>
      <c r="E37" s="20" t="s">
        <v>59</v>
      </c>
    </row>
    <row r="38" spans="1:6" ht="40" customHeight="1" x14ac:dyDescent="0.35">
      <c r="A38" s="20" t="s">
        <v>5</v>
      </c>
      <c r="B38" s="5"/>
      <c r="C38" s="22"/>
      <c r="D38" s="21"/>
      <c r="E38" s="20" t="s">
        <v>60</v>
      </c>
    </row>
    <row r="39" spans="1:6" ht="40" customHeight="1" x14ac:dyDescent="0.35">
      <c r="A39" s="20" t="s">
        <v>4</v>
      </c>
      <c r="B39" s="5">
        <v>3109050975.96</v>
      </c>
      <c r="C39" s="22">
        <v>538694984.29753995</v>
      </c>
      <c r="D39" s="21"/>
      <c r="E39" s="20" t="s">
        <v>61</v>
      </c>
    </row>
    <row r="40" spans="1:6" s="23" customFormat="1" ht="40" customHeight="1" x14ac:dyDescent="0.35">
      <c r="A40" s="19" t="s">
        <v>3</v>
      </c>
      <c r="B40" s="7">
        <f>-(B11-B23+B35)</f>
        <v>3.997039794921875E-2</v>
      </c>
      <c r="C40" s="31">
        <f>-(C11-C23+C35)</f>
        <v>-0.180755615234375</v>
      </c>
      <c r="D40" s="49"/>
      <c r="E40" s="19" t="s">
        <v>2</v>
      </c>
      <c r="F40" s="47"/>
    </row>
    <row r="41" spans="1:6" s="23" customFormat="1" ht="40" customHeight="1" x14ac:dyDescent="0.35">
      <c r="A41" s="18" t="s">
        <v>1</v>
      </c>
      <c r="B41" s="6"/>
      <c r="C41" s="17"/>
      <c r="D41" s="17"/>
      <c r="E41" s="16"/>
      <c r="F41" s="47"/>
    </row>
    <row r="42" spans="1:6" ht="40" customHeight="1" x14ac:dyDescent="0.35">
      <c r="A42" s="15" t="s">
        <v>0</v>
      </c>
      <c r="B42" s="8"/>
      <c r="C42" s="14"/>
      <c r="D42" s="14">
        <f>100*D23/C23</f>
        <v>24.585200159531549</v>
      </c>
      <c r="E42" s="13"/>
    </row>
  </sheetData>
  <printOptions horizontalCentered="1" verticalCentered="1" gridLines="1"/>
  <pageMargins left="0.2" right="0.2" top="0.3" bottom="0.3" header="0.3" footer="0.3"/>
  <pageSetup scale="53" fitToHeight="0" orientation="landscape" r:id="rId1"/>
  <headerFooter>
    <oddFooter>&amp;C&amp;"Segoe UI,Regular"&amp;18&amp;P</oddFooter>
  </headerFooter>
  <rowBreaks count="1" manualBreakCount="1">
    <brk id="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O1138"/>
  <sheetViews>
    <sheetView view="pageBreakPreview" topLeftCell="A14" zoomScaleSheetLayoutView="100" workbookViewId="0">
      <selection activeCell="N52" sqref="N52"/>
    </sheetView>
  </sheetViews>
  <sheetFormatPr defaultColWidth="9.1796875" defaultRowHeight="14" x14ac:dyDescent="0.35"/>
  <cols>
    <col min="1" max="1" width="8.7265625" style="55" bestFit="1" customWidth="1"/>
    <col min="2" max="2" width="54.1796875" style="76" customWidth="1"/>
    <col min="3" max="3" width="35.81640625" style="76" customWidth="1"/>
    <col min="4" max="5" width="27.7265625" style="76" customWidth="1"/>
    <col min="6" max="6" width="22.54296875" style="75" hidden="1" customWidth="1"/>
    <col min="7" max="7" width="23.453125" style="75" hidden="1" customWidth="1"/>
    <col min="8" max="8" width="18" style="75" hidden="1" customWidth="1"/>
    <col min="9" max="10" width="21" style="75" hidden="1" customWidth="1"/>
    <col min="11" max="11" width="20.81640625" style="75" hidden="1" customWidth="1"/>
    <col min="12" max="12" width="17.81640625" style="75" hidden="1" customWidth="1"/>
    <col min="13" max="13" width="16.1796875" style="75" hidden="1" customWidth="1"/>
    <col min="14" max="14" width="21.81640625" style="75" customWidth="1"/>
    <col min="15" max="15" width="28.453125" style="75" customWidth="1"/>
    <col min="16" max="16" width="9.1796875" style="75" customWidth="1"/>
    <col min="17" max="21" width="9.1796875" style="76"/>
    <col min="22" max="22" width="20.453125" style="76" hidden="1" customWidth="1"/>
    <col min="23" max="16384" width="9.1796875" style="76"/>
  </cols>
  <sheetData>
    <row r="1" spans="1:22" s="51" customFormat="1" ht="28" customHeight="1" x14ac:dyDescent="0.35">
      <c r="A1" s="104" t="s">
        <v>66</v>
      </c>
      <c r="B1" s="104"/>
      <c r="C1" s="104"/>
      <c r="D1" s="104"/>
      <c r="E1" s="102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22" s="51" customFormat="1" ht="28" customHeight="1" x14ac:dyDescent="0.35">
      <c r="A2" s="104" t="s">
        <v>67</v>
      </c>
      <c r="B2" s="104"/>
      <c r="C2" s="104"/>
      <c r="D2" s="104"/>
      <c r="E2" s="102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22" s="55" customFormat="1" ht="60" customHeight="1" x14ac:dyDescent="0.35">
      <c r="A3" s="52" t="s">
        <v>68</v>
      </c>
      <c r="B3" s="52" t="s">
        <v>69</v>
      </c>
      <c r="C3" s="53" t="s">
        <v>70</v>
      </c>
      <c r="D3" s="53" t="s">
        <v>71</v>
      </c>
      <c r="E3" s="53" t="s">
        <v>33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22" s="60" customFormat="1" ht="20.149999999999999" customHeight="1" x14ac:dyDescent="0.35">
      <c r="A4" s="56"/>
      <c r="B4" s="57" t="s">
        <v>72</v>
      </c>
      <c r="C4" s="57"/>
      <c r="D4" s="58"/>
      <c r="E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22" s="66" customFormat="1" ht="23.25" customHeight="1" x14ac:dyDescent="0.35">
      <c r="A5" s="61">
        <v>1</v>
      </c>
      <c r="B5" s="62" t="s">
        <v>73</v>
      </c>
      <c r="C5" s="63">
        <v>42760945939.860001</v>
      </c>
      <c r="D5" s="64">
        <v>26841499358.657494</v>
      </c>
      <c r="E5" s="64"/>
      <c r="F5" s="65"/>
      <c r="G5" s="65"/>
      <c r="H5" s="65"/>
      <c r="I5" s="65"/>
      <c r="J5" s="65"/>
      <c r="K5" s="65">
        <f>36.77%*D5</f>
        <v>9869619314.1783619</v>
      </c>
      <c r="L5" s="65">
        <f>D5-K5</f>
        <v>16971880044.479132</v>
      </c>
      <c r="M5" s="65"/>
      <c r="N5" s="65"/>
      <c r="O5" s="65"/>
      <c r="P5" s="65"/>
    </row>
    <row r="6" spans="1:22" s="66" customFormat="1" ht="23.25" customHeight="1" x14ac:dyDescent="0.35">
      <c r="A6" s="61">
        <v>2</v>
      </c>
      <c r="B6" s="62" t="s">
        <v>74</v>
      </c>
      <c r="C6" s="63">
        <v>1944224508.2</v>
      </c>
      <c r="D6" s="64">
        <v>1360957155.74</v>
      </c>
      <c r="E6" s="64"/>
      <c r="F6" s="65"/>
      <c r="G6" s="65"/>
      <c r="H6" s="65"/>
      <c r="I6" s="65"/>
      <c r="J6" s="65"/>
      <c r="K6" s="65">
        <f>36.77%*D6</f>
        <v>500423946.16559803</v>
      </c>
      <c r="L6" s="65">
        <f>D6-K6</f>
        <v>860533209.57440197</v>
      </c>
      <c r="M6" s="65"/>
      <c r="N6" s="65"/>
      <c r="O6" s="65"/>
      <c r="P6" s="65"/>
    </row>
    <row r="7" spans="1:22" s="66" customFormat="1" ht="23.25" customHeight="1" x14ac:dyDescent="0.35">
      <c r="A7" s="61">
        <v>3</v>
      </c>
      <c r="B7" s="62" t="s">
        <v>75</v>
      </c>
      <c r="C7" s="63">
        <v>13973148100.447241</v>
      </c>
      <c r="D7" s="64">
        <v>7581203670.3130703</v>
      </c>
      <c r="E7" s="64"/>
      <c r="F7" s="65"/>
      <c r="G7" s="65"/>
      <c r="H7" s="65"/>
      <c r="I7" s="65"/>
      <c r="J7" s="65"/>
      <c r="K7" s="65">
        <f>36.77%*D7</f>
        <v>2787608589.5741162</v>
      </c>
      <c r="L7" s="65">
        <f>D7-K7</f>
        <v>4793595080.7389545</v>
      </c>
      <c r="M7" s="65"/>
      <c r="N7" s="65"/>
      <c r="O7" s="65"/>
      <c r="P7" s="65"/>
    </row>
    <row r="8" spans="1:22" s="66" customFormat="1" ht="23.25" customHeight="1" x14ac:dyDescent="0.35">
      <c r="A8" s="61">
        <v>4</v>
      </c>
      <c r="B8" s="62" t="s">
        <v>76</v>
      </c>
      <c r="C8" s="63">
        <v>2000000000</v>
      </c>
      <c r="D8" s="64">
        <v>1000000000</v>
      </c>
      <c r="E8" s="64"/>
      <c r="F8" s="65"/>
      <c r="G8" s="65"/>
      <c r="H8" s="65"/>
      <c r="I8" s="65"/>
      <c r="J8" s="65"/>
      <c r="K8" s="65">
        <f>36.77%*D8</f>
        <v>367700000</v>
      </c>
      <c r="L8" s="65">
        <f>D8-K8</f>
        <v>632300000</v>
      </c>
      <c r="M8" s="65"/>
      <c r="N8" s="65"/>
      <c r="O8" s="65"/>
      <c r="P8" s="65"/>
    </row>
    <row r="9" spans="1:22" s="66" customFormat="1" ht="23.25" customHeight="1" x14ac:dyDescent="0.35">
      <c r="A9" s="61">
        <v>5</v>
      </c>
      <c r="B9" s="67" t="s">
        <v>77</v>
      </c>
      <c r="C9" s="68">
        <v>2140253677</v>
      </c>
      <c r="D9" s="69">
        <v>1021808206.3708506</v>
      </c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22" s="66" customFormat="1" ht="18" x14ac:dyDescent="0.35">
      <c r="A10" s="61"/>
      <c r="B10" s="62"/>
      <c r="C10" s="70">
        <f>SUM(C5:C9)</f>
        <v>62818572225.50724</v>
      </c>
      <c r="D10" s="70">
        <f>SUM(D5:D9)</f>
        <v>37805468391.081413</v>
      </c>
      <c r="E10" s="58"/>
      <c r="F10" s="65"/>
      <c r="G10" s="65"/>
      <c r="H10" s="65"/>
      <c r="I10" s="65"/>
      <c r="J10" s="65"/>
      <c r="K10" s="65">
        <f>36.77%*D10</f>
        <v>13901070727.400637</v>
      </c>
      <c r="L10" s="65">
        <f t="shared" ref="L10:L15" si="0">D10-K10</f>
        <v>23904397663.680779</v>
      </c>
      <c r="M10" s="65"/>
      <c r="N10" s="65"/>
      <c r="O10" s="65"/>
      <c r="P10" s="65"/>
    </row>
    <row r="11" spans="1:22" s="66" customFormat="1" ht="23.25" customHeight="1" x14ac:dyDescent="0.35">
      <c r="A11" s="61"/>
      <c r="B11" s="71" t="s">
        <v>78</v>
      </c>
      <c r="C11" s="71"/>
      <c r="D11" s="64"/>
      <c r="E11" s="64"/>
      <c r="F11" s="65"/>
      <c r="G11" s="65"/>
      <c r="H11" s="65"/>
      <c r="I11" s="65"/>
      <c r="J11" s="65"/>
      <c r="K11" s="65">
        <f>36.77%*D11</f>
        <v>0</v>
      </c>
      <c r="L11" s="65">
        <f t="shared" si="0"/>
        <v>0</v>
      </c>
      <c r="M11" s="65"/>
      <c r="N11" s="65"/>
      <c r="O11" s="65"/>
      <c r="P11" s="65"/>
    </row>
    <row r="12" spans="1:22" s="66" customFormat="1" ht="23.25" customHeight="1" x14ac:dyDescent="0.35">
      <c r="A12" s="61">
        <v>6</v>
      </c>
      <c r="B12" s="62" t="s">
        <v>79</v>
      </c>
      <c r="C12" s="63">
        <v>16721352926</v>
      </c>
      <c r="D12" s="64">
        <v>9882136383.3701019</v>
      </c>
      <c r="E12" s="64"/>
      <c r="F12" s="65"/>
      <c r="G12" s="65"/>
      <c r="H12" s="65"/>
      <c r="I12" s="65"/>
      <c r="J12" s="65"/>
      <c r="K12" s="65">
        <f>36.77%*D12</f>
        <v>3633661548.1651869</v>
      </c>
      <c r="L12" s="65">
        <f t="shared" si="0"/>
        <v>6248474835.204915</v>
      </c>
      <c r="M12" s="65"/>
      <c r="N12" s="65"/>
      <c r="O12" s="65"/>
      <c r="P12" s="65"/>
      <c r="V12" s="65">
        <v>112645468547.62019</v>
      </c>
    </row>
    <row r="13" spans="1:22" s="66" customFormat="1" ht="23.25" customHeight="1" x14ac:dyDescent="0.35">
      <c r="A13" s="61">
        <v>7</v>
      </c>
      <c r="B13" s="67" t="s">
        <v>80</v>
      </c>
      <c r="C13" s="68">
        <v>16567413002.647499</v>
      </c>
      <c r="D13" s="69">
        <v>5599084826.3046293</v>
      </c>
      <c r="E13" s="64"/>
      <c r="F13" s="65"/>
      <c r="G13" s="65"/>
      <c r="H13" s="65"/>
      <c r="I13" s="65"/>
      <c r="J13" s="65"/>
      <c r="K13" s="65">
        <v>150000000</v>
      </c>
      <c r="L13" s="65">
        <f t="shared" si="0"/>
        <v>5449084826.3046293</v>
      </c>
      <c r="M13" s="65"/>
      <c r="N13" s="65"/>
      <c r="O13" s="65"/>
      <c r="P13" s="65"/>
    </row>
    <row r="14" spans="1:22" s="66" customFormat="1" ht="23.25" customHeight="1" x14ac:dyDescent="0.35">
      <c r="A14" s="61"/>
      <c r="B14" s="62"/>
      <c r="C14" s="72">
        <f>SUM(C12:C13)</f>
        <v>33288765928.647499</v>
      </c>
      <c r="D14" s="72">
        <f>SUM(D12:D13)</f>
        <v>15481221209.674732</v>
      </c>
      <c r="E14" s="58"/>
      <c r="F14" s="65"/>
      <c r="G14" s="65"/>
      <c r="H14" s="65"/>
      <c r="I14" s="65"/>
      <c r="J14" s="65"/>
      <c r="K14" s="65">
        <f>36.77%*D14</f>
        <v>5692445038.7973995</v>
      </c>
      <c r="L14" s="65">
        <f t="shared" si="0"/>
        <v>9788776170.8773327</v>
      </c>
      <c r="M14" s="65"/>
      <c r="N14" s="65"/>
      <c r="O14" s="65"/>
      <c r="P14" s="65"/>
    </row>
    <row r="15" spans="1:22" s="66" customFormat="1" ht="23.25" customHeight="1" x14ac:dyDescent="0.35">
      <c r="A15" s="61"/>
      <c r="B15" s="62"/>
      <c r="C15" s="62"/>
      <c r="D15" s="58"/>
      <c r="E15" s="58"/>
      <c r="F15" s="65"/>
      <c r="G15" s="65"/>
      <c r="H15" s="65"/>
      <c r="I15" s="65"/>
      <c r="J15" s="65"/>
      <c r="K15" s="65">
        <f>36.77%*D15</f>
        <v>0</v>
      </c>
      <c r="L15" s="65">
        <f t="shared" si="0"/>
        <v>0</v>
      </c>
      <c r="M15" s="65"/>
      <c r="N15" s="65"/>
      <c r="O15" s="65"/>
      <c r="P15" s="65"/>
    </row>
    <row r="16" spans="1:22" s="66" customFormat="1" ht="23.25" customHeight="1" x14ac:dyDescent="0.35">
      <c r="A16" s="61"/>
      <c r="B16" s="62"/>
      <c r="C16" s="67"/>
      <c r="D16" s="73"/>
      <c r="E16" s="58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s="60" customFormat="1" ht="20.149999999999999" customHeight="1" x14ac:dyDescent="0.35">
      <c r="A17" s="56"/>
      <c r="B17" s="74" t="s">
        <v>81</v>
      </c>
      <c r="C17" s="73">
        <f>SUM(C10,C14)</f>
        <v>96107338154.154739</v>
      </c>
      <c r="D17" s="73">
        <f>SUM(D10,D14)</f>
        <v>53286689600.756149</v>
      </c>
      <c r="E17" s="58"/>
      <c r="F17" s="59"/>
      <c r="G17" s="59"/>
      <c r="H17" s="59"/>
      <c r="I17" s="59"/>
      <c r="J17" s="59"/>
      <c r="K17" s="65">
        <f>36.77%*D17</f>
        <v>19593515766.198036</v>
      </c>
      <c r="L17" s="65">
        <f>D17-K17</f>
        <v>33693173834.558113</v>
      </c>
      <c r="M17" s="59"/>
      <c r="N17" s="59"/>
      <c r="O17" s="59"/>
      <c r="P17" s="59"/>
    </row>
    <row r="18" spans="1:16" s="60" customFormat="1" ht="20.149999999999999" customHeight="1" x14ac:dyDescent="0.35">
      <c r="A18" s="56"/>
      <c r="B18" s="74"/>
      <c r="C18" s="74"/>
      <c r="D18" s="58"/>
      <c r="E18" s="58"/>
      <c r="F18" s="59"/>
      <c r="G18" s="59"/>
      <c r="H18" s="59"/>
      <c r="I18" s="59"/>
      <c r="J18" s="59"/>
      <c r="K18" s="65">
        <f>36.77%*D18</f>
        <v>0</v>
      </c>
      <c r="L18" s="65">
        <f>D18-K18</f>
        <v>0</v>
      </c>
      <c r="M18" s="59"/>
      <c r="N18" s="59"/>
      <c r="O18" s="59"/>
      <c r="P18" s="59"/>
    </row>
    <row r="19" spans="1:16" s="60" customFormat="1" ht="20.149999999999999" customHeight="1" x14ac:dyDescent="0.35">
      <c r="A19" s="56"/>
      <c r="B19" s="71" t="s">
        <v>82</v>
      </c>
      <c r="C19" s="71"/>
      <c r="D19" s="58"/>
      <c r="E19" s="58"/>
      <c r="F19" s="59"/>
      <c r="G19" s="59"/>
      <c r="H19" s="59"/>
      <c r="I19" s="59"/>
      <c r="J19" s="59"/>
      <c r="K19" s="65">
        <f>36.77%*D19</f>
        <v>0</v>
      </c>
      <c r="L19" s="65">
        <f>D19-K19</f>
        <v>0</v>
      </c>
      <c r="M19" s="59"/>
      <c r="N19" s="59"/>
      <c r="O19" s="59"/>
      <c r="P19" s="59"/>
    </row>
    <row r="20" spans="1:16" ht="20.149999999999999" customHeight="1" x14ac:dyDescent="0.35">
      <c r="A20" s="61">
        <v>8</v>
      </c>
      <c r="B20" s="62" t="s">
        <v>83</v>
      </c>
      <c r="C20" s="63">
        <v>20253314601</v>
      </c>
      <c r="D20" s="64">
        <v>6532726397.3940477</v>
      </c>
      <c r="E20" s="64"/>
      <c r="K20" s="65"/>
      <c r="L20" s="65"/>
    </row>
    <row r="21" spans="1:16" ht="20.149999999999999" customHeight="1" x14ac:dyDescent="0.35">
      <c r="A21" s="61">
        <v>9</v>
      </c>
      <c r="B21" s="62" t="s">
        <v>84</v>
      </c>
      <c r="C21" s="63">
        <v>16090913816.852898</v>
      </c>
      <c r="D21" s="64">
        <v>1820394715.3355632</v>
      </c>
      <c r="E21" s="64"/>
      <c r="K21" s="65"/>
      <c r="L21" s="65"/>
    </row>
    <row r="22" spans="1:16" s="60" customFormat="1" ht="20.149999999999999" customHeight="1" x14ac:dyDescent="0.35">
      <c r="A22" s="61">
        <v>10</v>
      </c>
      <c r="B22" s="62" t="s">
        <v>85</v>
      </c>
      <c r="C22" s="62"/>
      <c r="D22" s="64"/>
      <c r="E22" s="64"/>
      <c r="F22" s="59"/>
      <c r="G22" s="59"/>
      <c r="H22" s="59"/>
      <c r="I22" s="59"/>
      <c r="J22" s="59"/>
      <c r="K22" s="65">
        <f>36.77%*D22</f>
        <v>0</v>
      </c>
      <c r="L22" s="65">
        <f>D22-K22</f>
        <v>0</v>
      </c>
      <c r="M22" s="59"/>
      <c r="N22" s="59"/>
      <c r="O22" s="59"/>
      <c r="P22" s="59"/>
    </row>
    <row r="23" spans="1:16" s="60" customFormat="1" ht="20.149999999999999" customHeight="1" x14ac:dyDescent="0.35">
      <c r="A23" s="61">
        <v>11</v>
      </c>
      <c r="B23" s="62" t="s">
        <v>86</v>
      </c>
      <c r="C23" s="62"/>
      <c r="D23" s="64"/>
      <c r="E23" s="64"/>
      <c r="F23" s="59"/>
      <c r="G23" s="75"/>
      <c r="H23" s="59"/>
      <c r="I23" s="59"/>
      <c r="J23" s="59"/>
      <c r="K23" s="65">
        <f>36.77%*D23</f>
        <v>0</v>
      </c>
      <c r="L23" s="65">
        <f>D23-K23</f>
        <v>0</v>
      </c>
      <c r="M23" s="59"/>
      <c r="N23" s="59"/>
      <c r="O23" s="59"/>
      <c r="P23" s="59"/>
    </row>
    <row r="24" spans="1:16" s="60" customFormat="1" ht="20.149999999999999" customHeight="1" x14ac:dyDescent="0.35">
      <c r="A24" s="61">
        <v>12</v>
      </c>
      <c r="B24" s="62" t="s">
        <v>37</v>
      </c>
      <c r="C24" s="63">
        <v>139549999.99996948</v>
      </c>
      <c r="D24" s="64"/>
      <c r="E24" s="64"/>
      <c r="F24" s="59"/>
      <c r="G24" s="75"/>
      <c r="H24" s="59"/>
      <c r="I24" s="59"/>
      <c r="J24" s="59"/>
      <c r="K24" s="65"/>
      <c r="L24" s="65"/>
      <c r="M24" s="59"/>
      <c r="N24" s="59"/>
      <c r="O24" s="59"/>
      <c r="P24" s="59"/>
    </row>
    <row r="25" spans="1:16" s="60" customFormat="1" ht="20.149999999999999" customHeight="1" x14ac:dyDescent="0.35">
      <c r="A25" s="61">
        <v>13</v>
      </c>
      <c r="B25" s="62" t="s">
        <v>87</v>
      </c>
      <c r="C25" s="62"/>
      <c r="D25" s="64"/>
      <c r="E25" s="64"/>
      <c r="F25" s="59"/>
      <c r="G25" s="59"/>
      <c r="H25" s="59"/>
      <c r="I25" s="59"/>
      <c r="J25" s="59"/>
      <c r="K25" s="65">
        <f>36.77%*D25</f>
        <v>0</v>
      </c>
      <c r="L25" s="65">
        <f>D25-K25</f>
        <v>0</v>
      </c>
      <c r="M25" s="59"/>
      <c r="N25" s="59"/>
      <c r="O25" s="59"/>
      <c r="P25" s="59"/>
    </row>
    <row r="26" spans="1:16" s="60" customFormat="1" ht="20.149999999999999" customHeight="1" x14ac:dyDescent="0.35">
      <c r="A26" s="61">
        <v>14</v>
      </c>
      <c r="B26" s="62" t="s">
        <v>19</v>
      </c>
      <c r="C26" s="63">
        <v>9838443476.8304996</v>
      </c>
      <c r="D26" s="64">
        <v>6411143684.2766809</v>
      </c>
      <c r="E26" s="64"/>
      <c r="F26" s="59"/>
      <c r="G26" s="59"/>
      <c r="H26" s="59"/>
      <c r="I26" s="59"/>
      <c r="J26" s="59"/>
      <c r="K26" s="65">
        <f>36.77%*D26</f>
        <v>2357377532.7085357</v>
      </c>
      <c r="L26" s="65">
        <f>D26-K26</f>
        <v>4053766151.5681453</v>
      </c>
      <c r="M26" s="59"/>
      <c r="N26" s="59"/>
      <c r="O26" s="59"/>
      <c r="P26" s="59"/>
    </row>
    <row r="27" spans="1:16" s="60" customFormat="1" ht="20.149999999999999" customHeight="1" x14ac:dyDescent="0.35">
      <c r="A27" s="61">
        <v>15</v>
      </c>
      <c r="B27" s="67" t="s">
        <v>18</v>
      </c>
      <c r="C27" s="68">
        <v>5348000000.0000305</v>
      </c>
      <c r="D27" s="69">
        <v>233033799</v>
      </c>
      <c r="E27" s="64"/>
      <c r="F27" s="59"/>
      <c r="G27" s="59"/>
      <c r="H27" s="59"/>
      <c r="I27" s="59"/>
      <c r="J27" s="59"/>
      <c r="K27" s="65">
        <f>36.77%*D27</f>
        <v>85686527.89230001</v>
      </c>
      <c r="L27" s="65">
        <f>D27-K27</f>
        <v>147347271.10769999</v>
      </c>
      <c r="M27" s="59"/>
      <c r="N27" s="59"/>
      <c r="O27" s="59"/>
      <c r="P27" s="59"/>
    </row>
    <row r="28" spans="1:16" s="60" customFormat="1" ht="20.149999999999999" customHeight="1" x14ac:dyDescent="0.35">
      <c r="A28" s="61"/>
      <c r="B28" s="62"/>
      <c r="C28" s="70">
        <f>SUM(C20:C27)</f>
        <v>51670221894.683395</v>
      </c>
      <c r="D28" s="70">
        <f>SUM(D20:D27)</f>
        <v>14997298596.00629</v>
      </c>
      <c r="E28" s="58"/>
      <c r="F28" s="59"/>
      <c r="G28" s="59"/>
      <c r="H28" s="59"/>
      <c r="I28" s="59"/>
      <c r="J28" s="59"/>
      <c r="K28" s="65"/>
      <c r="L28" s="65"/>
      <c r="M28" s="59"/>
      <c r="N28" s="59"/>
      <c r="O28" s="59"/>
      <c r="P28" s="59"/>
    </row>
    <row r="29" spans="1:16" s="60" customFormat="1" ht="20.149999999999999" customHeight="1" x14ac:dyDescent="0.35">
      <c r="A29" s="61"/>
      <c r="B29" s="62"/>
      <c r="C29" s="62"/>
      <c r="D29" s="64"/>
      <c r="E29" s="64"/>
      <c r="F29" s="59"/>
      <c r="G29" s="59"/>
      <c r="H29" s="59"/>
      <c r="I29" s="59"/>
      <c r="J29" s="59"/>
      <c r="K29" s="65"/>
      <c r="L29" s="65"/>
      <c r="M29" s="59"/>
      <c r="N29" s="59"/>
      <c r="O29" s="59"/>
      <c r="P29" s="59"/>
    </row>
    <row r="30" spans="1:16" s="60" customFormat="1" ht="20.149999999999999" customHeight="1" x14ac:dyDescent="0.35">
      <c r="A30" s="61"/>
      <c r="B30" s="71" t="s">
        <v>88</v>
      </c>
      <c r="C30" s="71"/>
      <c r="D30" s="64"/>
      <c r="E30" s="64"/>
      <c r="F30" s="59"/>
      <c r="G30" s="59"/>
      <c r="H30" s="59"/>
      <c r="I30" s="59"/>
      <c r="J30" s="59"/>
      <c r="K30" s="65"/>
      <c r="L30" s="65"/>
      <c r="M30" s="59"/>
      <c r="N30" s="59"/>
      <c r="O30" s="59"/>
      <c r="P30" s="59"/>
    </row>
    <row r="31" spans="1:16" s="60" customFormat="1" ht="20.149999999999999" customHeight="1" x14ac:dyDescent="0.35">
      <c r="A31" s="61">
        <v>16</v>
      </c>
      <c r="B31" s="62" t="s">
        <v>89</v>
      </c>
      <c r="C31" s="63">
        <v>40000000000</v>
      </c>
      <c r="D31" s="64">
        <v>40000000000</v>
      </c>
      <c r="E31" s="64"/>
      <c r="F31" s="59"/>
      <c r="G31" s="59"/>
      <c r="H31" s="59"/>
      <c r="I31" s="59"/>
      <c r="J31" s="59"/>
      <c r="K31" s="65">
        <f>36.77%*D31</f>
        <v>14708000000.000002</v>
      </c>
      <c r="L31" s="65">
        <f>D31-K31</f>
        <v>25292000000</v>
      </c>
      <c r="M31" s="59"/>
      <c r="N31" s="59"/>
      <c r="O31" s="59"/>
      <c r="P31" s="59"/>
    </row>
    <row r="32" spans="1:16" s="60" customFormat="1" ht="20.149999999999999" customHeight="1" x14ac:dyDescent="0.35">
      <c r="A32" s="61">
        <v>17</v>
      </c>
      <c r="B32" s="67" t="s">
        <v>4</v>
      </c>
      <c r="C32" s="68">
        <v>3109050975.96</v>
      </c>
      <c r="D32" s="69">
        <v>538694984.29753995</v>
      </c>
      <c r="E32" s="64"/>
      <c r="F32" s="59"/>
      <c r="G32" s="59"/>
      <c r="H32" s="59"/>
      <c r="I32" s="59"/>
      <c r="J32" s="59"/>
      <c r="K32" s="65">
        <f>36.77%*D32</f>
        <v>198078145.72620547</v>
      </c>
      <c r="L32" s="65">
        <f>D32-K32</f>
        <v>340616838.57133448</v>
      </c>
      <c r="M32" s="59"/>
      <c r="N32" s="59"/>
      <c r="O32" s="59"/>
      <c r="P32" s="59"/>
    </row>
    <row r="33" spans="1:145" s="60" customFormat="1" ht="20.149999999999999" customHeight="1" x14ac:dyDescent="0.35">
      <c r="A33" s="61"/>
      <c r="B33" s="62"/>
      <c r="C33" s="70">
        <f>SUM(C31:C32)</f>
        <v>43109050975.959999</v>
      </c>
      <c r="D33" s="70">
        <f>SUM(D31:D32)</f>
        <v>40538694984.297539</v>
      </c>
      <c r="E33" s="58"/>
      <c r="F33" s="59"/>
      <c r="G33" s="59"/>
      <c r="H33" s="59"/>
      <c r="I33" s="59"/>
      <c r="J33" s="59"/>
      <c r="K33" s="65"/>
      <c r="L33" s="65"/>
      <c r="M33" s="59"/>
      <c r="N33" s="59"/>
      <c r="O33" s="59"/>
      <c r="P33" s="59"/>
    </row>
    <row r="34" spans="1:145" s="60" customFormat="1" ht="20.149999999999999" customHeight="1" x14ac:dyDescent="0.35">
      <c r="A34" s="61"/>
      <c r="B34" s="67"/>
      <c r="C34" s="67"/>
      <c r="D34" s="69"/>
      <c r="E34" s="64"/>
      <c r="F34" s="59"/>
      <c r="G34" s="59"/>
      <c r="H34" s="59"/>
      <c r="I34" s="59"/>
      <c r="J34" s="59"/>
      <c r="K34" s="65"/>
      <c r="L34" s="65"/>
      <c r="M34" s="59"/>
      <c r="N34" s="59"/>
      <c r="O34" s="59"/>
      <c r="P34" s="59"/>
    </row>
    <row r="35" spans="1:145" s="60" customFormat="1" ht="20.149999999999999" customHeight="1" x14ac:dyDescent="0.35">
      <c r="A35" s="56"/>
      <c r="B35" s="74"/>
      <c r="C35" s="74"/>
      <c r="D35" s="58"/>
      <c r="E35" s="58"/>
      <c r="F35" s="59"/>
      <c r="G35" s="59"/>
      <c r="H35" s="59"/>
      <c r="I35" s="59"/>
      <c r="J35" s="59"/>
      <c r="K35" s="65">
        <f t="shared" ref="K35:K44" si="1">36.77%*D35</f>
        <v>0</v>
      </c>
      <c r="L35" s="65">
        <f t="shared" ref="L35:L44" si="2">D35-K35</f>
        <v>0</v>
      </c>
      <c r="M35" s="59"/>
      <c r="N35" s="59"/>
      <c r="O35" s="59"/>
      <c r="P35" s="59"/>
    </row>
    <row r="36" spans="1:145" s="60" customFormat="1" ht="20.149999999999999" customHeight="1" x14ac:dyDescent="0.35">
      <c r="A36" s="56"/>
      <c r="B36" s="71" t="s">
        <v>90</v>
      </c>
      <c r="C36" s="71"/>
      <c r="D36" s="58"/>
      <c r="E36" s="58"/>
      <c r="F36" s="59" t="s">
        <v>91</v>
      </c>
      <c r="G36" s="77" t="s">
        <v>92</v>
      </c>
      <c r="H36" s="77" t="s">
        <v>93</v>
      </c>
      <c r="I36" s="59"/>
      <c r="J36" s="59"/>
      <c r="K36" s="65">
        <f t="shared" si="1"/>
        <v>0</v>
      </c>
      <c r="L36" s="65">
        <f t="shared" si="2"/>
        <v>0</v>
      </c>
      <c r="M36" s="59"/>
      <c r="N36" s="59"/>
      <c r="O36" s="59"/>
      <c r="P36" s="59"/>
    </row>
    <row r="37" spans="1:145" s="60" customFormat="1" ht="23.25" customHeight="1" x14ac:dyDescent="0.35">
      <c r="A37" s="61">
        <v>18</v>
      </c>
      <c r="B37" s="62" t="s">
        <v>94</v>
      </c>
      <c r="C37" s="63">
        <v>15159037267.25</v>
      </c>
      <c r="D37" s="78">
        <v>1100000000</v>
      </c>
      <c r="E37" s="78"/>
      <c r="F37" s="75">
        <f>'[1]BudgetSum(EXP.)'!J488</f>
        <v>200000000</v>
      </c>
      <c r="G37" s="79">
        <f>'[1]BudgetSum(EXP.)'!J489</f>
        <v>2893023938.4000001</v>
      </c>
      <c r="H37" s="79">
        <f>'[1]BudgetSum(EXP.)'!J2885</f>
        <v>100000000</v>
      </c>
      <c r="I37" s="59"/>
      <c r="J37" s="59"/>
      <c r="K37" s="65">
        <f t="shared" si="1"/>
        <v>404470000</v>
      </c>
      <c r="L37" s="65">
        <f t="shared" si="2"/>
        <v>695530000</v>
      </c>
      <c r="M37" s="59"/>
      <c r="N37" s="59"/>
      <c r="O37" s="59"/>
      <c r="P37" s="59"/>
    </row>
    <row r="38" spans="1:145" s="60" customFormat="1" ht="23.25" customHeight="1" x14ac:dyDescent="0.35">
      <c r="A38" s="61">
        <v>19</v>
      </c>
      <c r="B38" s="62" t="s">
        <v>95</v>
      </c>
      <c r="C38" s="63">
        <v>322687834.42000002</v>
      </c>
      <c r="D38" s="78">
        <v>200000000</v>
      </c>
      <c r="E38" s="78"/>
      <c r="F38" s="75">
        <f>'[1]BudgetSum(EXP.)'!J626</f>
        <v>100000000</v>
      </c>
      <c r="G38" s="79">
        <f>'[1]BudgetSum(EXP.)'!J627</f>
        <v>690000000</v>
      </c>
      <c r="H38" s="79">
        <f>'[1]BudgetSum(EXP.)'!J6774</f>
        <v>25900000</v>
      </c>
      <c r="I38" s="59"/>
      <c r="J38" s="59"/>
      <c r="K38" s="65">
        <f t="shared" si="1"/>
        <v>73540000</v>
      </c>
      <c r="L38" s="65">
        <f t="shared" si="2"/>
        <v>126460000</v>
      </c>
      <c r="M38" s="59"/>
      <c r="N38" s="59"/>
      <c r="O38" s="59"/>
      <c r="P38" s="59"/>
    </row>
    <row r="39" spans="1:145" s="60" customFormat="1" ht="23.25" customHeight="1" x14ac:dyDescent="0.35">
      <c r="A39" s="61">
        <v>20</v>
      </c>
      <c r="B39" s="62" t="s">
        <v>96</v>
      </c>
      <c r="C39" s="63">
        <v>8566980155.3999996</v>
      </c>
      <c r="D39" s="78">
        <v>3595023938.4000001</v>
      </c>
      <c r="E39" s="78"/>
      <c r="F39" s="75">
        <f>'[1]BudgetSum(EXP.)'!J2064</f>
        <v>0</v>
      </c>
      <c r="G39" s="79">
        <f>'[1]BudgetSum(EXP.)'!J6773</f>
        <v>10000000</v>
      </c>
      <c r="H39" s="79">
        <f>'[1]BudgetSum(EXP.)'!J7530</f>
        <v>1000000</v>
      </c>
      <c r="I39" s="59" t="s">
        <v>97</v>
      </c>
      <c r="J39" s="59" t="s">
        <v>98</v>
      </c>
      <c r="K39" s="65">
        <f t="shared" si="1"/>
        <v>1321890302.1496801</v>
      </c>
      <c r="L39" s="65">
        <f t="shared" si="2"/>
        <v>2273133636.25032</v>
      </c>
      <c r="M39" s="59"/>
      <c r="N39" s="59"/>
      <c r="O39" s="59"/>
      <c r="P39" s="59"/>
    </row>
    <row r="40" spans="1:145" s="60" customFormat="1" ht="23.25" customHeight="1" x14ac:dyDescent="0.35">
      <c r="A40" s="61">
        <v>21</v>
      </c>
      <c r="B40" s="62" t="s">
        <v>12</v>
      </c>
      <c r="C40" s="63">
        <v>3016018458.8000002</v>
      </c>
      <c r="D40" s="78">
        <v>344218458.80000001</v>
      </c>
      <c r="E40" s="78"/>
      <c r="F40" s="75">
        <f>'[1]BudgetSum(EXP.)'!J5284</f>
        <v>0</v>
      </c>
      <c r="G40" s="79">
        <f>'[1]BudgetSum(EXP.)'!J7529</f>
        <v>2000000</v>
      </c>
      <c r="H40" s="79"/>
      <c r="I40" s="59">
        <f>'[1]BudgetSIze 2020'!E7</f>
        <v>37286131793.018883</v>
      </c>
      <c r="J40" s="77">
        <f>'[1]BudgetSIze 2020'!F7</f>
        <v>31052846993.14307</v>
      </c>
      <c r="K40" s="65">
        <f t="shared" si="1"/>
        <v>126569127.30076002</v>
      </c>
      <c r="L40" s="65">
        <f t="shared" si="2"/>
        <v>217649331.49923998</v>
      </c>
      <c r="M40" s="59"/>
      <c r="N40" s="59"/>
      <c r="O40" s="59"/>
      <c r="P40" s="59"/>
    </row>
    <row r="41" spans="1:145" s="60" customFormat="1" ht="23.25" customHeight="1" x14ac:dyDescent="0.35">
      <c r="A41" s="61">
        <v>22</v>
      </c>
      <c r="B41" s="62" t="s">
        <v>11</v>
      </c>
      <c r="C41" s="63">
        <v>1766725920.7182</v>
      </c>
      <c r="D41" s="78">
        <v>126900000</v>
      </c>
      <c r="E41" s="78"/>
      <c r="F41" s="75">
        <f>'[1]BudgetSum(EXP.)'!J5424</f>
        <v>0</v>
      </c>
      <c r="G41" s="79"/>
      <c r="H41" s="79"/>
      <c r="I41" s="80">
        <f>D39+D40+D41</f>
        <v>4066142397.2000003</v>
      </c>
      <c r="J41" s="81">
        <f>D37+D38</f>
        <v>1300000000</v>
      </c>
      <c r="K41" s="65">
        <f t="shared" si="1"/>
        <v>46661130</v>
      </c>
      <c r="L41" s="65">
        <f t="shared" si="2"/>
        <v>80238870</v>
      </c>
      <c r="M41" s="59"/>
      <c r="N41" s="59"/>
      <c r="O41" s="59"/>
      <c r="P41" s="59"/>
    </row>
    <row r="42" spans="1:145" s="60" customFormat="1" ht="23.25" customHeight="1" x14ac:dyDescent="0.35">
      <c r="A42" s="61">
        <v>23</v>
      </c>
      <c r="B42" s="62" t="s">
        <v>99</v>
      </c>
      <c r="C42" s="63">
        <v>37356244756.275482</v>
      </c>
      <c r="D42" s="78">
        <v>33219989395.818882</v>
      </c>
      <c r="E42" s="78">
        <v>7345214328</v>
      </c>
      <c r="F42" s="75">
        <f>'[1]BudgetSum(EXP.)'!J6772</f>
        <v>41218458.799999997</v>
      </c>
      <c r="G42" s="79"/>
      <c r="H42" s="79"/>
      <c r="I42" s="59">
        <f>I40-I41</f>
        <v>33219989395.818882</v>
      </c>
      <c r="J42" s="77">
        <f>J40-J41</f>
        <v>29752846993.14307</v>
      </c>
      <c r="K42" s="65">
        <f t="shared" si="1"/>
        <v>12214990100.842604</v>
      </c>
      <c r="L42" s="65">
        <f t="shared" si="2"/>
        <v>21004999294.97628</v>
      </c>
      <c r="M42" s="59"/>
      <c r="N42" s="59"/>
      <c r="O42" s="59"/>
      <c r="P42" s="59"/>
      <c r="EO42" s="60" t="s">
        <v>100</v>
      </c>
    </row>
    <row r="43" spans="1:145" s="60" customFormat="1" ht="23.25" customHeight="1" thickBot="1" x14ac:dyDescent="0.4">
      <c r="A43" s="61">
        <v>24</v>
      </c>
      <c r="B43" s="62" t="s">
        <v>101</v>
      </c>
      <c r="C43" s="63">
        <v>49763931493.798912</v>
      </c>
      <c r="D43" s="78">
        <v>29752846993.14307</v>
      </c>
      <c r="E43" s="78">
        <v>2203473110.0999999</v>
      </c>
      <c r="F43" s="75">
        <f>'[1]BudgetSum(EXP.)'!J7528</f>
        <v>3000000</v>
      </c>
      <c r="G43" s="79"/>
      <c r="H43" s="79"/>
      <c r="I43" s="59"/>
      <c r="J43" s="59"/>
      <c r="K43" s="65">
        <f t="shared" si="1"/>
        <v>10940121839.378708</v>
      </c>
      <c r="L43" s="65">
        <f t="shared" si="2"/>
        <v>18812725153.764362</v>
      </c>
      <c r="M43" s="59"/>
      <c r="N43" s="59"/>
      <c r="O43" s="59"/>
      <c r="P43" s="59"/>
      <c r="Q43" s="82"/>
    </row>
    <row r="44" spans="1:145" s="60" customFormat="1" ht="23.25" customHeight="1" x14ac:dyDescent="0.35">
      <c r="A44" s="61">
        <v>25</v>
      </c>
      <c r="B44" s="62" t="s">
        <v>102</v>
      </c>
      <c r="C44" s="63"/>
      <c r="D44" s="78"/>
      <c r="E44" s="78"/>
      <c r="F44" s="83"/>
      <c r="G44" s="84"/>
      <c r="H44" s="84"/>
      <c r="I44" s="59"/>
      <c r="J44" s="59"/>
      <c r="K44" s="65">
        <f t="shared" si="1"/>
        <v>0</v>
      </c>
      <c r="L44" s="65">
        <f t="shared" si="2"/>
        <v>0</v>
      </c>
      <c r="M44" s="59"/>
      <c r="N44" s="59"/>
      <c r="O44" s="59"/>
      <c r="P44" s="59"/>
    </row>
    <row r="45" spans="1:145" s="60" customFormat="1" ht="23.25" customHeight="1" x14ac:dyDescent="0.35">
      <c r="A45" s="61"/>
      <c r="B45" s="85" t="s">
        <v>103</v>
      </c>
      <c r="C45" s="63"/>
      <c r="D45" s="78"/>
      <c r="E45" s="78"/>
      <c r="F45" s="83"/>
      <c r="G45" s="84"/>
      <c r="H45" s="84"/>
      <c r="I45" s="59"/>
      <c r="J45" s="59"/>
      <c r="K45" s="65"/>
      <c r="L45" s="65"/>
      <c r="M45" s="59"/>
      <c r="N45" s="59"/>
      <c r="O45" s="59"/>
      <c r="P45" s="59"/>
    </row>
    <row r="46" spans="1:145" s="60" customFormat="1" ht="23.25" customHeight="1" x14ac:dyDescent="0.35">
      <c r="A46" s="61">
        <v>26</v>
      </c>
      <c r="B46" s="62" t="s">
        <v>38</v>
      </c>
      <c r="C46" s="63">
        <v>7387166118.4915161</v>
      </c>
      <c r="D46" s="78">
        <v>4225529286.27</v>
      </c>
      <c r="E46" s="78">
        <v>155000000</v>
      </c>
      <c r="F46" s="83"/>
      <c r="G46" s="84"/>
      <c r="H46" s="84"/>
      <c r="I46" s="59"/>
      <c r="J46" s="59"/>
      <c r="K46" s="65"/>
      <c r="L46" s="65"/>
      <c r="M46" s="59"/>
      <c r="N46" s="59"/>
      <c r="O46" s="59"/>
      <c r="P46" s="59"/>
    </row>
    <row r="47" spans="1:145" s="60" customFormat="1" ht="23.25" customHeight="1" x14ac:dyDescent="0.35">
      <c r="A47" s="61">
        <v>27</v>
      </c>
      <c r="B47" s="62" t="s">
        <v>39</v>
      </c>
      <c r="C47" s="63">
        <v>52312077089.383987</v>
      </c>
      <c r="D47" s="78">
        <v>26251708890.043049</v>
      </c>
      <c r="E47" s="78">
        <v>11054823822</v>
      </c>
      <c r="F47" s="83"/>
      <c r="G47" s="84"/>
      <c r="H47" s="84"/>
      <c r="I47" s="59"/>
      <c r="J47" s="59"/>
      <c r="K47" s="65"/>
      <c r="L47" s="65"/>
      <c r="M47" s="59"/>
      <c r="N47" s="59"/>
      <c r="O47" s="59"/>
      <c r="P47" s="59"/>
    </row>
    <row r="48" spans="1:145" s="60" customFormat="1" ht="23.25" customHeight="1" x14ac:dyDescent="0.35">
      <c r="A48" s="61">
        <v>28</v>
      </c>
      <c r="B48" s="62" t="s">
        <v>40</v>
      </c>
      <c r="C48" s="63">
        <v>478440000</v>
      </c>
      <c r="D48" s="78">
        <v>528439999.75999999</v>
      </c>
      <c r="E48" s="78">
        <v>50000000</v>
      </c>
      <c r="F48" s="83"/>
      <c r="G48" s="84"/>
      <c r="H48" s="84"/>
      <c r="I48" s="59"/>
      <c r="J48" s="59"/>
      <c r="K48" s="65"/>
      <c r="L48" s="65"/>
      <c r="M48" s="59"/>
      <c r="N48" s="59"/>
      <c r="O48" s="59"/>
      <c r="P48" s="59"/>
    </row>
    <row r="49" spans="1:16" s="60" customFormat="1" ht="23.25" customHeight="1" x14ac:dyDescent="0.35">
      <c r="A49" s="61">
        <v>29</v>
      </c>
      <c r="B49" s="62" t="s">
        <v>41</v>
      </c>
      <c r="C49" s="63">
        <v>14757301930.299999</v>
      </c>
      <c r="D49" s="78">
        <v>9478026218.7649994</v>
      </c>
      <c r="E49" s="78">
        <v>5945763219</v>
      </c>
      <c r="F49" s="80">
        <f>SUM(F37:F44)</f>
        <v>344218458.80000001</v>
      </c>
      <c r="G49" s="81">
        <f>SUM(G37:G44)</f>
        <v>3595023938.4000001</v>
      </c>
      <c r="H49" s="81">
        <f>SUM(H37:H44)</f>
        <v>126900000</v>
      </c>
      <c r="I49" s="59"/>
      <c r="J49" s="59"/>
      <c r="K49" s="65">
        <f>36.77%*D49</f>
        <v>3485070240.6398907</v>
      </c>
      <c r="L49" s="65">
        <f>D49-K49</f>
        <v>5992955978.1251087</v>
      </c>
      <c r="M49" s="59"/>
      <c r="N49" s="59"/>
      <c r="O49" s="59"/>
      <c r="P49" s="59"/>
    </row>
    <row r="50" spans="1:16" s="60" customFormat="1" ht="20.149999999999999" customHeight="1" x14ac:dyDescent="0.35">
      <c r="A50" s="56"/>
      <c r="B50" s="86" t="s">
        <v>104</v>
      </c>
      <c r="C50" s="70">
        <f>SUM(C37:C49)</f>
        <v>190886611024.83807</v>
      </c>
      <c r="D50" s="70">
        <f>SUM(D37:D49)</f>
        <v>108822683181</v>
      </c>
      <c r="E50" s="70">
        <f>SUM(E37:E49)</f>
        <v>26754274479.099998</v>
      </c>
      <c r="F50" s="59"/>
      <c r="G50" s="59"/>
      <c r="H50" s="59"/>
      <c r="I50" s="59"/>
      <c r="J50" s="59"/>
      <c r="K50" s="65">
        <f>36.77%*D50</f>
        <v>40014100605.653702</v>
      </c>
      <c r="L50" s="65">
        <f>D50-K50</f>
        <v>68808582575.346298</v>
      </c>
      <c r="M50" s="59"/>
      <c r="N50" s="59"/>
      <c r="O50" s="59"/>
      <c r="P50" s="59"/>
    </row>
    <row r="51" spans="1:16" s="60" customFormat="1" ht="20.149999999999999" customHeight="1" x14ac:dyDescent="0.35">
      <c r="A51" s="56"/>
      <c r="B51" s="74"/>
      <c r="C51" s="58"/>
      <c r="D51" s="58"/>
      <c r="E51" s="58"/>
      <c r="F51" s="59"/>
      <c r="G51" s="59"/>
      <c r="H51" s="59"/>
      <c r="I51" s="59"/>
      <c r="J51" s="59"/>
      <c r="K51" s="65"/>
      <c r="L51" s="65"/>
      <c r="M51" s="59"/>
      <c r="N51" s="59"/>
      <c r="O51" s="59"/>
      <c r="P51" s="59"/>
    </row>
    <row r="52" spans="1:16" s="60" customFormat="1" ht="21.75" customHeight="1" thickBot="1" x14ac:dyDescent="0.4">
      <c r="A52" s="56"/>
      <c r="B52" s="103" t="s">
        <v>105</v>
      </c>
      <c r="C52" s="87">
        <f>SUM(C17,C28,C33)</f>
        <v>190886611024.79813</v>
      </c>
      <c r="D52" s="87">
        <f>SUM(D17,D28,D33)</f>
        <v>108822683181.05997</v>
      </c>
      <c r="E52" s="88"/>
      <c r="F52" s="59"/>
      <c r="G52" s="59"/>
      <c r="H52" s="59"/>
      <c r="I52" s="59"/>
      <c r="J52" s="59"/>
      <c r="K52" s="65"/>
      <c r="L52" s="65"/>
      <c r="M52" s="59"/>
      <c r="N52" s="59"/>
      <c r="O52" s="59"/>
      <c r="P52" s="59"/>
    </row>
    <row r="53" spans="1:16" s="60" customFormat="1" ht="21.75" customHeight="1" x14ac:dyDescent="0.35">
      <c r="A53" s="56"/>
      <c r="B53" s="74"/>
      <c r="C53" s="88"/>
      <c r="D53" s="88"/>
      <c r="E53" s="88"/>
      <c r="F53" s="59"/>
      <c r="G53" s="59"/>
      <c r="H53" s="59"/>
      <c r="I53" s="59"/>
      <c r="J53" s="59"/>
      <c r="K53" s="65"/>
      <c r="L53" s="65"/>
      <c r="M53" s="59"/>
      <c r="N53" s="59"/>
      <c r="O53" s="59"/>
      <c r="P53" s="59"/>
    </row>
    <row r="54" spans="1:16" s="60" customFormat="1" ht="22.5" customHeight="1" thickBot="1" x14ac:dyDescent="0.4">
      <c r="A54" s="56"/>
      <c r="B54" s="103" t="s">
        <v>106</v>
      </c>
      <c r="C54" s="89">
        <f>C17+C28-C50+C33</f>
        <v>-3.993988037109375E-2</v>
      </c>
      <c r="D54" s="89">
        <f>D17+D28-D50+D33</f>
        <v>5.997467041015625E-2</v>
      </c>
      <c r="E54" s="90"/>
      <c r="F54" s="59">
        <f>D50-D52</f>
        <v>-5.9967041015625E-2</v>
      </c>
      <c r="G54" s="59"/>
      <c r="H54" s="59"/>
      <c r="I54" s="59"/>
      <c r="J54" s="59"/>
      <c r="K54" s="65">
        <f>36.77%*D54</f>
        <v>2.2052686309814454E-2</v>
      </c>
      <c r="L54" s="65">
        <f>D54-K54</f>
        <v>3.7921984100341796E-2</v>
      </c>
      <c r="M54" s="59"/>
      <c r="N54" s="59"/>
      <c r="O54" s="59"/>
      <c r="P54" s="59"/>
    </row>
    <row r="55" spans="1:16" s="92" customFormat="1" ht="20.149999999999999" customHeight="1" x14ac:dyDescent="0.35">
      <c r="A55" s="61"/>
      <c r="B55" s="105" t="s">
        <v>107</v>
      </c>
      <c r="C55" s="105"/>
      <c r="D55" s="105"/>
      <c r="E55" s="58">
        <f>E50/D50*100</f>
        <v>24.585200159603477</v>
      </c>
      <c r="F55" s="91"/>
      <c r="G55" s="91">
        <v>119145501547.62024</v>
      </c>
      <c r="H55" s="91"/>
      <c r="I55" s="91"/>
      <c r="J55" s="91"/>
      <c r="K55" s="91"/>
      <c r="L55" s="91"/>
      <c r="M55" s="91"/>
      <c r="N55" s="91"/>
      <c r="O55" s="91"/>
      <c r="P55" s="91"/>
    </row>
    <row r="56" spans="1:16" s="60" customFormat="1" ht="18" hidden="1" customHeight="1" x14ac:dyDescent="0.35">
      <c r="A56" s="61"/>
      <c r="B56" s="62"/>
      <c r="C56" s="62"/>
      <c r="D56" s="64"/>
      <c r="E56" s="64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1:16" s="92" customFormat="1" ht="18" hidden="1" customHeight="1" x14ac:dyDescent="0.35">
      <c r="A57" s="56"/>
      <c r="B57" s="74" t="s">
        <v>78</v>
      </c>
      <c r="C57" s="74"/>
      <c r="D57" s="58"/>
      <c r="E57" s="58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1:16" s="92" customFormat="1" ht="18" hidden="1" customHeight="1" x14ac:dyDescent="0.35">
      <c r="A58" s="56"/>
      <c r="B58" s="74" t="s">
        <v>108</v>
      </c>
      <c r="C58" s="74"/>
      <c r="D58" s="58"/>
      <c r="E58" s="58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1:16" s="92" customFormat="1" ht="18" hidden="1" customHeight="1" x14ac:dyDescent="0.35">
      <c r="A59" s="56"/>
      <c r="B59" s="93" t="s">
        <v>109</v>
      </c>
      <c r="C59" s="74"/>
      <c r="D59" s="58"/>
      <c r="E59" s="58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1:16" s="66" customFormat="1" ht="18" hidden="1" customHeight="1" x14ac:dyDescent="0.35">
      <c r="A60" s="61">
        <v>4</v>
      </c>
      <c r="B60" s="62" t="s">
        <v>110</v>
      </c>
      <c r="C60" s="62"/>
      <c r="D60" s="64">
        <f>SUM('[2]TAX REV.'!D7)</f>
        <v>7500000000</v>
      </c>
      <c r="E60" s="64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s="66" customFormat="1" ht="18" hidden="1" customHeight="1" x14ac:dyDescent="0.35">
      <c r="A61" s="61">
        <v>5</v>
      </c>
      <c r="B61" s="62" t="s">
        <v>111</v>
      </c>
      <c r="C61" s="62"/>
      <c r="D61" s="64">
        <f>SUM('[2]TAX REV.'!E7)</f>
        <v>5000000</v>
      </c>
      <c r="E61" s="64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 spans="1:16" s="66" customFormat="1" ht="18" hidden="1" customHeight="1" x14ac:dyDescent="0.35">
      <c r="A62" s="61">
        <v>6</v>
      </c>
      <c r="B62" s="62" t="s">
        <v>112</v>
      </c>
      <c r="C62" s="62"/>
      <c r="D62" s="64">
        <f>SUM('[2]TAX REV.'!F7)</f>
        <v>100000000</v>
      </c>
      <c r="E62" s="64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</row>
    <row r="63" spans="1:16" s="66" customFormat="1" ht="18" hidden="1" customHeight="1" x14ac:dyDescent="0.35">
      <c r="A63" s="61">
        <v>7</v>
      </c>
      <c r="B63" s="62" t="s">
        <v>113</v>
      </c>
      <c r="C63" s="62"/>
      <c r="D63" s="64">
        <f>SUM('[2]TAX REV.'!G7)</f>
        <v>100000000</v>
      </c>
      <c r="E63" s="64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</row>
    <row r="64" spans="1:16" s="66" customFormat="1" ht="18" hidden="1" customHeight="1" x14ac:dyDescent="0.35">
      <c r="A64" s="61">
        <v>8</v>
      </c>
      <c r="B64" s="62" t="s">
        <v>114</v>
      </c>
      <c r="C64" s="62"/>
      <c r="D64" s="64">
        <f>SUM('[2]TAX REV.'!H7)</f>
        <v>1500000000</v>
      </c>
      <c r="E64" s="64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</row>
    <row r="65" spans="1:16" s="66" customFormat="1" ht="18" hidden="1" customHeight="1" x14ac:dyDescent="0.35">
      <c r="A65" s="61">
        <v>9</v>
      </c>
      <c r="B65" s="62" t="s">
        <v>115</v>
      </c>
      <c r="C65" s="62"/>
      <c r="D65" s="64">
        <f>SUM('[2]TAX REV.'!I7)</f>
        <v>700000000</v>
      </c>
      <c r="E65" s="64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</row>
    <row r="66" spans="1:16" s="66" customFormat="1" ht="18" hidden="1" customHeight="1" x14ac:dyDescent="0.35">
      <c r="A66" s="94">
        <v>10</v>
      </c>
      <c r="B66" s="67" t="s">
        <v>116</v>
      </c>
      <c r="C66" s="67"/>
      <c r="D66" s="69">
        <f>SUM('[2]TAX REV.'!J7)</f>
        <v>1203100000</v>
      </c>
      <c r="E66" s="64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 spans="1:16" s="92" customFormat="1" ht="18" hidden="1" customHeight="1" x14ac:dyDescent="0.35">
      <c r="A67" s="56"/>
      <c r="B67" s="74" t="s">
        <v>117</v>
      </c>
      <c r="C67" s="74"/>
      <c r="D67" s="58">
        <f>SUM(D60:D66)</f>
        <v>11108100000</v>
      </c>
      <c r="E67" s="58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1:16" s="66" customFormat="1" ht="18" hidden="1" customHeight="1" x14ac:dyDescent="0.35">
      <c r="A68" s="61"/>
      <c r="B68" s="62"/>
      <c r="C68" s="62"/>
      <c r="D68" s="64"/>
      <c r="E68" s="64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69" spans="1:16" s="92" customFormat="1" ht="18" hidden="1" customHeight="1" x14ac:dyDescent="0.35">
      <c r="A69" s="56"/>
      <c r="B69" s="93" t="s">
        <v>118</v>
      </c>
      <c r="C69" s="74"/>
      <c r="D69" s="58"/>
      <c r="E69" s="58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1:16" s="66" customFormat="1" ht="18" hidden="1" customHeight="1" x14ac:dyDescent="0.35">
      <c r="A70" s="61">
        <v>11</v>
      </c>
      <c r="B70" s="62" t="s">
        <v>119</v>
      </c>
      <c r="C70" s="62"/>
      <c r="D70" s="64">
        <f>SUM('[2]NON-TAX REV'!D7)</f>
        <v>1291860000</v>
      </c>
      <c r="E70" s="64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</row>
    <row r="71" spans="1:16" s="66" customFormat="1" ht="18" hidden="1" customHeight="1" x14ac:dyDescent="0.35">
      <c r="A71" s="61">
        <v>12</v>
      </c>
      <c r="B71" s="62" t="s">
        <v>120</v>
      </c>
      <c r="C71" s="62"/>
      <c r="D71" s="64">
        <f>SUM('[2]NON-TAX REV'!E7)</f>
        <v>15231850015.5</v>
      </c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</row>
    <row r="72" spans="1:16" s="66" customFormat="1" ht="18" hidden="1" customHeight="1" x14ac:dyDescent="0.35">
      <c r="A72" s="61">
        <v>13</v>
      </c>
      <c r="B72" s="62" t="s">
        <v>121</v>
      </c>
      <c r="C72" s="62"/>
      <c r="D72" s="64">
        <f>SUM('[2]NON-TAX REV'!F7)</f>
        <v>179049000</v>
      </c>
      <c r="E72" s="64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</row>
    <row r="73" spans="1:16" s="66" customFormat="1" ht="18" hidden="1" customHeight="1" x14ac:dyDescent="0.35">
      <c r="A73" s="61">
        <v>14</v>
      </c>
      <c r="B73" s="62" t="s">
        <v>122</v>
      </c>
      <c r="C73" s="62"/>
      <c r="D73" s="64">
        <f>SUM('[2]NON-TAX REV'!G7)</f>
        <v>1231100511.375</v>
      </c>
      <c r="E73" s="64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</row>
    <row r="74" spans="1:16" s="66" customFormat="1" ht="18" hidden="1" customHeight="1" x14ac:dyDescent="0.35">
      <c r="A74" s="61">
        <v>15</v>
      </c>
      <c r="B74" s="62" t="s">
        <v>123</v>
      </c>
      <c r="C74" s="62"/>
      <c r="D74" s="64">
        <f>SUM('[2]NON-TAX REV'!H7)</f>
        <v>15832966224.815399</v>
      </c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</row>
    <row r="75" spans="1:16" s="66" customFormat="1" ht="18" hidden="1" customHeight="1" x14ac:dyDescent="0.35">
      <c r="A75" s="61">
        <v>16</v>
      </c>
      <c r="B75" s="62" t="s">
        <v>124</v>
      </c>
      <c r="C75" s="62"/>
      <c r="D75" s="64">
        <f>SUM('[2]NON-TAX REV'!I7)</f>
        <v>171546400</v>
      </c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</row>
    <row r="76" spans="1:16" s="66" customFormat="1" ht="18" hidden="1" customHeight="1" x14ac:dyDescent="0.35">
      <c r="A76" s="61">
        <v>17</v>
      </c>
      <c r="B76" s="62" t="s">
        <v>125</v>
      </c>
      <c r="C76" s="62"/>
      <c r="D76" s="64">
        <f>SUM('[2]NON-TAX REV'!J7)</f>
        <v>17356387.100000001</v>
      </c>
      <c r="E76" s="64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7" spans="1:16" s="66" customFormat="1" ht="18" hidden="1" customHeight="1" x14ac:dyDescent="0.35">
      <c r="A77" s="61">
        <v>18</v>
      </c>
      <c r="B77" s="62" t="s">
        <v>126</v>
      </c>
      <c r="C77" s="62"/>
      <c r="D77" s="64">
        <f>SUM('[2]NON-TAX REV'!K7)</f>
        <v>4341782</v>
      </c>
      <c r="E77" s="64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</row>
    <row r="78" spans="1:16" s="66" customFormat="1" ht="18" hidden="1" customHeight="1" x14ac:dyDescent="0.35">
      <c r="A78" s="94">
        <v>19</v>
      </c>
      <c r="B78" s="67" t="s">
        <v>127</v>
      </c>
      <c r="C78" s="67"/>
      <c r="D78" s="69">
        <f>SUM('[2]NON-TAX REV'!L7)</f>
        <v>35000000</v>
      </c>
      <c r="E78" s="64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 spans="1:16" s="92" customFormat="1" ht="18" hidden="1" customHeight="1" x14ac:dyDescent="0.35">
      <c r="A79" s="56"/>
      <c r="B79" s="74" t="s">
        <v>128</v>
      </c>
      <c r="C79" s="74"/>
      <c r="D79" s="58">
        <f>SUM(D70:D78)</f>
        <v>33995070320.790398</v>
      </c>
      <c r="E79" s="58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1:16" s="66" customFormat="1" ht="18" hidden="1" customHeight="1" x14ac:dyDescent="0.35">
      <c r="A80" s="61"/>
      <c r="B80" s="62"/>
      <c r="C80" s="62"/>
      <c r="D80" s="64"/>
      <c r="E80" s="64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 spans="1:16" s="92" customFormat="1" ht="18" hidden="1" customHeight="1" x14ac:dyDescent="0.35">
      <c r="A81" s="56"/>
      <c r="B81" s="93" t="s">
        <v>129</v>
      </c>
      <c r="C81" s="74"/>
      <c r="D81" s="58"/>
      <c r="E81" s="58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1:16" s="92" customFormat="1" ht="18" hidden="1" customHeight="1" x14ac:dyDescent="0.35">
      <c r="A82" s="61">
        <v>20</v>
      </c>
      <c r="B82" s="62" t="s">
        <v>130</v>
      </c>
      <c r="C82" s="62"/>
      <c r="D82" s="64">
        <f>SUM('[2]AID &amp; Grants, Others'!D7)</f>
        <v>6230772000</v>
      </c>
      <c r="E82" s="64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1:16" s="92" customFormat="1" ht="18" hidden="1" customHeight="1" x14ac:dyDescent="0.35">
      <c r="A83" s="61">
        <v>21</v>
      </c>
      <c r="B83" s="62" t="s">
        <v>131</v>
      </c>
      <c r="C83" s="62"/>
      <c r="D83" s="64">
        <f>SUM('[2]AID &amp; Grants, Others'!E7)</f>
        <v>9300921997.3700008</v>
      </c>
      <c r="E83" s="64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1:16" s="66" customFormat="1" ht="18" hidden="1" customHeight="1" x14ac:dyDescent="0.35">
      <c r="A84" s="61">
        <v>22</v>
      </c>
      <c r="B84" s="62" t="s">
        <v>132</v>
      </c>
      <c r="C84" s="62"/>
      <c r="D84" s="64">
        <f>SUM('[2]AID &amp; Grants, Others'!F7)</f>
        <v>8850000000</v>
      </c>
      <c r="E84" s="64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</row>
    <row r="85" spans="1:16" s="66" customFormat="1" ht="18" hidden="1" customHeight="1" x14ac:dyDescent="0.35">
      <c r="A85" s="94">
        <v>23</v>
      </c>
      <c r="B85" s="67" t="s">
        <v>133</v>
      </c>
      <c r="C85" s="67"/>
      <c r="D85" s="69">
        <f>SUM('[2]AID &amp; Grants, Others'!G7)</f>
        <v>2330000000</v>
      </c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</row>
    <row r="86" spans="1:16" s="92" customFormat="1" ht="18" hidden="1" customHeight="1" x14ac:dyDescent="0.35">
      <c r="A86" s="56"/>
      <c r="B86" s="74" t="s">
        <v>134</v>
      </c>
      <c r="C86" s="74"/>
      <c r="D86" s="58">
        <f>SUM(D82:D85)</f>
        <v>26711693997.370003</v>
      </c>
      <c r="E86" s="58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1:16" s="66" customFormat="1" ht="18" hidden="1" customHeight="1" x14ac:dyDescent="0.35">
      <c r="A87" s="61"/>
      <c r="B87" s="62"/>
      <c r="C87" s="62"/>
      <c r="D87" s="64"/>
      <c r="E87" s="64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</row>
    <row r="88" spans="1:16" s="92" customFormat="1" ht="18" hidden="1" customHeight="1" x14ac:dyDescent="0.35">
      <c r="A88" s="56"/>
      <c r="B88" s="93" t="s">
        <v>135</v>
      </c>
      <c r="C88" s="74"/>
      <c r="D88" s="58"/>
      <c r="E88" s="58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1:16" s="66" customFormat="1" ht="18" hidden="1" customHeight="1" x14ac:dyDescent="0.35">
      <c r="A89" s="61">
        <v>25</v>
      </c>
      <c r="B89" s="62" t="s">
        <v>136</v>
      </c>
      <c r="C89" s="62"/>
      <c r="D89" s="64">
        <f>SUM('[2]AID &amp; Grants, Others'!I7)</f>
        <v>25940756661</v>
      </c>
      <c r="E89" s="64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</row>
    <row r="90" spans="1:16" s="66" customFormat="1" ht="18" hidden="1" customHeight="1" x14ac:dyDescent="0.35">
      <c r="A90" s="94">
        <v>26</v>
      </c>
      <c r="B90" s="67" t="s">
        <v>4</v>
      </c>
      <c r="C90" s="67"/>
      <c r="D90" s="69">
        <f>SUM('[2]AID &amp; Grants, Others'!J7)</f>
        <v>1116986587.925</v>
      </c>
      <c r="E90" s="64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</row>
    <row r="91" spans="1:16" s="92" customFormat="1" ht="18" hidden="1" customHeight="1" x14ac:dyDescent="0.35">
      <c r="A91" s="56"/>
      <c r="B91" s="74" t="s">
        <v>137</v>
      </c>
      <c r="C91" s="74"/>
      <c r="D91" s="58">
        <f>SUM(D89:D90)</f>
        <v>27057743248.924999</v>
      </c>
      <c r="E91" s="58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1:16" s="51" customFormat="1" ht="18" hidden="1" customHeight="1" thickBot="1" x14ac:dyDescent="0.4">
      <c r="A92" s="61"/>
      <c r="B92" s="95"/>
      <c r="C92" s="95"/>
      <c r="D92" s="96">
        <f>SUM(D91,D86,D79,D67,D17)</f>
        <v>152159297167.84155</v>
      </c>
      <c r="E92" s="58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s="51" customFormat="1" ht="18" hidden="1" customHeight="1" thickTop="1" x14ac:dyDescent="0.35">
      <c r="A93" s="61"/>
      <c r="B93" s="56"/>
      <c r="C93" s="56"/>
      <c r="D93" s="58"/>
      <c r="E93" s="58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s="92" customFormat="1" ht="18" hidden="1" customHeight="1" x14ac:dyDescent="0.35">
      <c r="A94" s="56"/>
      <c r="B94" s="97" t="s">
        <v>138</v>
      </c>
      <c r="C94" s="98"/>
      <c r="D94" s="58"/>
      <c r="E94" s="58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1:16" s="66" customFormat="1" ht="18" hidden="1" customHeight="1" x14ac:dyDescent="0.35">
      <c r="A95" s="61">
        <v>27</v>
      </c>
      <c r="B95" s="62" t="s">
        <v>99</v>
      </c>
      <c r="C95" s="62"/>
      <c r="D95" s="64">
        <f>SUM('[2]BudgetSize 2017'!E7)</f>
        <v>43347415548.527992</v>
      </c>
      <c r="E95" s="64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96" spans="1:16" s="66" customFormat="1" ht="18" hidden="1" customHeight="1" x14ac:dyDescent="0.35">
      <c r="A96" s="61">
        <v>28</v>
      </c>
      <c r="B96" s="62" t="s">
        <v>101</v>
      </c>
      <c r="C96" s="62"/>
      <c r="D96" s="64">
        <f>SUM('[2]BudgetSize 2017'!F7)</f>
        <v>23000617765.308002</v>
      </c>
      <c r="E96" s="64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7" spans="1:16" s="66" customFormat="1" ht="18" hidden="1" customHeight="1" x14ac:dyDescent="0.35">
      <c r="A97" s="61">
        <v>29</v>
      </c>
      <c r="B97" s="67" t="s">
        <v>139</v>
      </c>
      <c r="C97" s="67"/>
      <c r="D97" s="69">
        <f>SUM('[2]BudgetSize 2017'!H7)</f>
        <v>97562584428.24939</v>
      </c>
      <c r="E97" s="64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</row>
    <row r="98" spans="1:16" s="92" customFormat="1" ht="18" hidden="1" customHeight="1" thickBot="1" x14ac:dyDescent="0.4">
      <c r="A98" s="56"/>
      <c r="B98" s="99"/>
      <c r="C98" s="99"/>
      <c r="D98" s="100">
        <f>SUM(D95:D97)</f>
        <v>163910617742.08539</v>
      </c>
      <c r="E98" s="58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1:16" s="66" customFormat="1" x14ac:dyDescent="0.35">
      <c r="A99" s="101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</row>
    <row r="100" spans="1:16" x14ac:dyDescent="0.35">
      <c r="F100" s="75">
        <f>D52-G55</f>
        <v>-10322818366.560272</v>
      </c>
      <c r="G100" s="75">
        <f>D50-D52</f>
        <v>-5.9967041015625E-2</v>
      </c>
    </row>
    <row r="101" spans="1:16" x14ac:dyDescent="0.35">
      <c r="G101" s="75">
        <f>G100+D27</f>
        <v>233033798.94003296</v>
      </c>
    </row>
    <row r="102" spans="1:16" x14ac:dyDescent="0.35">
      <c r="F102" s="75">
        <f>D27-F100</f>
        <v>10555852165.560272</v>
      </c>
    </row>
    <row r="304" spans="11:11" x14ac:dyDescent="0.35">
      <c r="K304" s="75">
        <v>200000000</v>
      </c>
    </row>
    <row r="307" spans="11:11" x14ac:dyDescent="0.35">
      <c r="K307" s="75">
        <v>1000000000</v>
      </c>
    </row>
    <row r="412" spans="11:11" x14ac:dyDescent="0.35">
      <c r="K412" s="75">
        <v>1000000000</v>
      </c>
    </row>
    <row r="423" spans="11:11" x14ac:dyDescent="0.35">
      <c r="K423" s="75">
        <v>1000000000</v>
      </c>
    </row>
    <row r="577" spans="11:11" x14ac:dyDescent="0.35">
      <c r="K577" s="75">
        <v>200000000</v>
      </c>
    </row>
    <row r="582" spans="11:11" x14ac:dyDescent="0.35">
      <c r="K582" s="75">
        <v>50000000</v>
      </c>
    </row>
    <row r="774" spans="11:11" x14ac:dyDescent="0.35">
      <c r="K774" s="75">
        <v>100000000</v>
      </c>
    </row>
    <row r="949" spans="11:11" x14ac:dyDescent="0.35">
      <c r="K949" s="75">
        <v>200000000</v>
      </c>
    </row>
    <row r="955" spans="11:11" x14ac:dyDescent="0.35">
      <c r="K955" s="75">
        <v>5000000000</v>
      </c>
    </row>
    <row r="1024" spans="11:11" x14ac:dyDescent="0.35">
      <c r="K1024" s="75">
        <v>500000000</v>
      </c>
    </row>
    <row r="1138" spans="11:11" x14ac:dyDescent="0.35">
      <c r="K1138" s="75">
        <v>500000000</v>
      </c>
    </row>
  </sheetData>
  <mergeCells count="3">
    <mergeCell ref="A1:D1"/>
    <mergeCell ref="A2:D2"/>
    <mergeCell ref="B55:D55"/>
  </mergeCells>
  <printOptions horizontalCentered="1"/>
  <pageMargins left="0.5" right="0.5" top="0.5" bottom="0.5" header="0.3" footer="0.3"/>
  <pageSetup paperSize="9" scale="50" orientation="portrait" r:id="rId1"/>
  <headerFooter>
    <oddFooter>&amp;L&amp;"Arial,Bold"© Benue State Planning Commission, Makurdi&amp;C&amp;P</oddFooter>
  </headerFooter>
  <rowBreaks count="1" manualBreakCount="1">
    <brk id="55" max="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2B16035-8EB6-48DA-A293-3B0518B84F69}"/>
</file>

<file path=customXml/itemProps2.xml><?xml version="1.0" encoding="utf-8"?>
<ds:datastoreItem xmlns:ds="http://schemas.openxmlformats.org/officeDocument/2006/customXml" ds:itemID="{A46B708F-6516-482E-BACB-AE66B43FA90C}"/>
</file>

<file path=customXml/itemProps3.xml><?xml version="1.0" encoding="utf-8"?>
<ds:datastoreItem xmlns:ds="http://schemas.openxmlformats.org/officeDocument/2006/customXml" ds:itemID="{607C106F-71EC-4502-A2A3-C0277D421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2020 COVID INCLUSIVE (2</vt:lpstr>
      <vt:lpstr>Framework Exp New  (2)</vt:lpstr>
      <vt:lpstr>'BUDGET 2020 COVID INCLUSIVE (2'!Print_Area</vt:lpstr>
      <vt:lpstr>'Framework Exp New 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Uzochukwu Amakom</cp:lastModifiedBy>
  <cp:lastPrinted>2020-07-06T15:16:12Z</cp:lastPrinted>
  <dcterms:created xsi:type="dcterms:W3CDTF">2020-07-02T18:31:34Z</dcterms:created>
  <dcterms:modified xsi:type="dcterms:W3CDTF">2021-02-23T08:55:12Z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