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60" windowHeight="0" tabRatio="626"/>
  </bookViews>
  <sheets>
    <sheet name="CONS BUD SUM(1)" sheetId="13" r:id="rId1"/>
    <sheet name="SUMMARY OF ECONOMIC SECTOR" sheetId="28" r:id="rId2"/>
    <sheet name="ECONOMIC SECTOR" sheetId="9" r:id="rId3"/>
    <sheet name="-+" sheetId="12" r:id="rId4"/>
    <sheet name="ECON SEC PERSONNEL COST" sheetId="16" r:id="rId5"/>
  </sheets>
  <externalReferences>
    <externalReference r:id="rId6"/>
    <externalReference r:id="rId7"/>
    <externalReference r:id="rId8"/>
  </externalReferences>
  <definedNames>
    <definedName name="_xlnm.Print_Area" localSheetId="3">'-+'!$A$1175:$M$1328</definedName>
    <definedName name="_xlnm.Print_Area" localSheetId="4">'ECON SEC PERSONNEL COST'!$A$1759:$K$1808</definedName>
    <definedName name="_xlnm.Print_Area" localSheetId="2">'ECONOMIC SECTOR'!$A$559:$M$642</definedName>
  </definedNames>
  <calcPr calcId="162913"/>
</workbook>
</file>

<file path=xl/calcChain.xml><?xml version="1.0" encoding="utf-8"?>
<calcChain xmlns="http://schemas.openxmlformats.org/spreadsheetml/2006/main">
  <c r="C52" i="13" l="1"/>
  <c r="D23" i="13"/>
  <c r="C23" i="13"/>
  <c r="G41" i="28" l="1"/>
  <c r="H31" i="28"/>
  <c r="H25" i="28"/>
  <c r="F41" i="28"/>
  <c r="C9" i="28"/>
  <c r="H2202" i="9" l="1"/>
  <c r="H2223" i="9"/>
  <c r="H2236" i="9"/>
  <c r="H2237" i="9"/>
  <c r="H2238" i="9"/>
  <c r="H2470" i="9"/>
  <c r="G2470" i="9"/>
  <c r="H2679" i="9" l="1"/>
  <c r="H2203" i="9"/>
  <c r="H2221" i="9"/>
  <c r="H2230" i="9"/>
  <c r="H2227" i="9"/>
  <c r="H2214" i="9"/>
  <c r="H2210" i="9"/>
  <c r="H2206" i="9"/>
  <c r="H2192" i="9"/>
  <c r="H2191" i="9"/>
  <c r="H2148" i="9"/>
  <c r="H2147" i="9" s="1"/>
  <c r="H2146" i="9" s="1"/>
  <c r="H2170" i="9"/>
  <c r="H2163" i="9"/>
  <c r="H2102" i="9"/>
  <c r="H2044" i="9"/>
  <c r="H1997" i="9"/>
  <c r="G1997" i="9"/>
  <c r="H1370" i="9"/>
  <c r="H205" i="9" l="1"/>
  <c r="H220" i="9"/>
  <c r="G220" i="9"/>
  <c r="H520" i="9"/>
  <c r="H695" i="9"/>
  <c r="G398" i="9"/>
  <c r="H162" i="9"/>
  <c r="H160" i="9" s="1"/>
  <c r="H159" i="9" s="1"/>
  <c r="H254" i="9"/>
  <c r="H253" i="9" s="1"/>
  <c r="H249" i="9"/>
  <c r="H248" i="9" s="1"/>
  <c r="H246" i="9"/>
  <c r="H245" i="9"/>
  <c r="H233" i="9"/>
  <c r="H232" i="9" s="1"/>
  <c r="H226" i="9"/>
  <c r="H223" i="9"/>
  <c r="H213" i="9"/>
  <c r="H210" i="9"/>
  <c r="H207" i="9"/>
  <c r="H200" i="9"/>
  <c r="H197" i="9"/>
  <c r="H190" i="9"/>
  <c r="H185" i="9"/>
  <c r="H180" i="9"/>
  <c r="H177" i="9"/>
  <c r="H176" i="9" s="1"/>
  <c r="H133" i="9"/>
  <c r="H130" i="9"/>
  <c r="H134" i="9"/>
  <c r="H86" i="9"/>
  <c r="H90" i="9"/>
  <c r="H89" i="9"/>
  <c r="H88" i="9" s="1"/>
  <c r="H87" i="9" s="1"/>
  <c r="H18" i="9"/>
  <c r="H147" i="9"/>
  <c r="H143" i="9"/>
  <c r="H141" i="9"/>
  <c r="H139" i="9"/>
  <c r="H136" i="9"/>
  <c r="H97" i="9"/>
  <c r="H114" i="9"/>
  <c r="H111" i="9"/>
  <c r="H108" i="9"/>
  <c r="H106" i="9"/>
  <c r="H104" i="9"/>
  <c r="H95" i="9"/>
  <c r="H92" i="9"/>
  <c r="H45" i="9"/>
  <c r="H135" i="9" l="1"/>
  <c r="H231" i="9"/>
  <c r="H267" i="9" s="1"/>
  <c r="H265" i="9"/>
  <c r="H132" i="9"/>
  <c r="H131" i="9" s="1"/>
  <c r="H129" i="9" s="1"/>
  <c r="H128" i="9" s="1"/>
  <c r="H91" i="9"/>
  <c r="H120" i="9" s="1"/>
  <c r="H85" i="9"/>
  <c r="H119" i="9" l="1"/>
  <c r="H121" i="9" s="1"/>
  <c r="H84" i="9"/>
  <c r="H63" i="9" l="1"/>
  <c r="H62" i="9" s="1"/>
  <c r="H60" i="9"/>
  <c r="H59" i="9" s="1"/>
  <c r="H57" i="9"/>
  <c r="H56" i="9" s="1"/>
  <c r="H53" i="9"/>
  <c r="H52" i="9" s="1"/>
  <c r="H43" i="9"/>
  <c r="H40" i="9"/>
  <c r="H35" i="9"/>
  <c r="H32" i="9"/>
  <c r="H28" i="9"/>
  <c r="H25" i="9"/>
  <c r="H13" i="9"/>
  <c r="H10" i="9"/>
  <c r="H7" i="9"/>
  <c r="H6" i="9" s="1"/>
  <c r="H5" i="9" l="1"/>
  <c r="H4" i="9" s="1"/>
  <c r="H24" i="9"/>
  <c r="H74" i="9" s="1"/>
  <c r="H51" i="9"/>
  <c r="H75" i="9" s="1"/>
  <c r="G142" i="12" l="1"/>
  <c r="G150" i="12"/>
  <c r="K146" i="12"/>
  <c r="M143" i="12"/>
  <c r="H143" i="12"/>
  <c r="K143" i="12" s="1"/>
  <c r="H1342" i="12" l="1"/>
  <c r="I1342" i="12"/>
  <c r="G226" i="9" l="1"/>
  <c r="L460" i="12" l="1"/>
  <c r="L451" i="12"/>
  <c r="L430" i="12"/>
  <c r="L422" i="12"/>
  <c r="L406" i="12"/>
  <c r="J477" i="12" l="1"/>
  <c r="J476" i="12"/>
  <c r="J475" i="12"/>
  <c r="J474" i="12"/>
  <c r="J471" i="12"/>
  <c r="J470" i="12"/>
  <c r="J467" i="12"/>
  <c r="J465" i="12"/>
  <c r="J462" i="12"/>
  <c r="J457" i="12"/>
  <c r="J456" i="12"/>
  <c r="J455" i="12"/>
  <c r="J454" i="12"/>
  <c r="J452" i="12"/>
  <c r="J447" i="12"/>
  <c r="J444" i="12"/>
  <c r="J443" i="12"/>
  <c r="J442" i="12"/>
  <c r="J441" i="12"/>
  <c r="J440" i="12"/>
  <c r="J439" i="12"/>
  <c r="J438" i="12"/>
  <c r="J436" i="12"/>
  <c r="J437" i="12"/>
  <c r="J435" i="12"/>
  <c r="J434" i="12"/>
  <c r="J433" i="12"/>
  <c r="J431" i="12"/>
  <c r="J429" i="12"/>
  <c r="J423" i="12"/>
  <c r="J421" i="12"/>
  <c r="J420" i="12"/>
  <c r="J419" i="12"/>
  <c r="J418" i="12"/>
  <c r="J416" i="12"/>
  <c r="J415" i="12"/>
  <c r="J414" i="12"/>
  <c r="J413" i="12"/>
  <c r="J412" i="12"/>
  <c r="J410" i="12"/>
  <c r="J408" i="12"/>
  <c r="J407" i="12"/>
  <c r="J396" i="12"/>
  <c r="I473" i="12"/>
  <c r="I472" i="12" s="1"/>
  <c r="I469" i="12"/>
  <c r="I468" i="12" s="1"/>
  <c r="I460" i="12"/>
  <c r="I459" i="12" s="1"/>
  <c r="I451" i="12"/>
  <c r="I450" i="12" s="1"/>
  <c r="I446" i="12"/>
  <c r="I445" i="12" s="1"/>
  <c r="I432" i="12"/>
  <c r="I430" i="12"/>
  <c r="I428" i="12"/>
  <c r="I424" i="12"/>
  <c r="I422" i="12"/>
  <c r="I417" i="12"/>
  <c r="I411" i="12"/>
  <c r="I409" i="12"/>
  <c r="H473" i="12"/>
  <c r="H472" i="12" s="1"/>
  <c r="H469" i="12"/>
  <c r="H468" i="12" s="1"/>
  <c r="H460" i="12"/>
  <c r="H459" i="12" s="1"/>
  <c r="H451" i="12"/>
  <c r="H450" i="12" s="1"/>
  <c r="H446" i="12"/>
  <c r="H445" i="12" s="1"/>
  <c r="H432" i="12"/>
  <c r="H430" i="12"/>
  <c r="H428" i="12"/>
  <c r="H424" i="12"/>
  <c r="H422" i="12"/>
  <c r="H417" i="12"/>
  <c r="H411" i="12"/>
  <c r="H409" i="12"/>
  <c r="K400" i="12"/>
  <c r="I449" i="12" l="1"/>
  <c r="I482" i="12" s="1"/>
  <c r="H449" i="12"/>
  <c r="H482" i="12" s="1"/>
  <c r="K2485" i="12"/>
  <c r="K2483" i="12"/>
  <c r="K2482" i="12"/>
  <c r="G2408" i="12"/>
  <c r="H2408" i="12" s="1"/>
  <c r="K2409" i="12"/>
  <c r="M2410" i="12"/>
  <c r="M2407" i="12" s="1"/>
  <c r="L2411" i="12"/>
  <c r="L2410" i="12" s="1"/>
  <c r="L2407" i="12" s="1"/>
  <c r="G2412" i="12"/>
  <c r="H2412" i="12" s="1"/>
  <c r="G2413" i="12"/>
  <c r="H2413" i="12" s="1"/>
  <c r="I2413" i="12" s="1"/>
  <c r="G2415" i="12"/>
  <c r="H2415" i="12"/>
  <c r="I2415" i="12"/>
  <c r="L2415" i="12"/>
  <c r="M2415" i="12"/>
  <c r="K2416" i="12"/>
  <c r="K2417" i="12"/>
  <c r="G2418" i="12"/>
  <c r="H2418" i="12"/>
  <c r="I2418" i="12"/>
  <c r="L2418" i="12"/>
  <c r="M2418" i="12"/>
  <c r="K2419" i="12"/>
  <c r="K2420" i="12"/>
  <c r="K2421" i="12"/>
  <c r="K2422" i="12"/>
  <c r="K2423" i="12"/>
  <c r="G2424" i="12"/>
  <c r="H2424" i="12"/>
  <c r="I2424" i="12"/>
  <c r="L2424" i="12"/>
  <c r="M2424" i="12"/>
  <c r="K2425" i="12"/>
  <c r="K2426" i="12"/>
  <c r="K2427" i="12"/>
  <c r="K2428" i="12"/>
  <c r="K2429" i="12"/>
  <c r="K2430" i="12"/>
  <c r="G2431" i="12"/>
  <c r="H2431" i="12"/>
  <c r="I2431" i="12"/>
  <c r="L2431" i="12"/>
  <c r="M2431" i="12"/>
  <c r="K2432" i="12"/>
  <c r="K2433" i="12"/>
  <c r="K2434" i="12"/>
  <c r="K2435" i="12"/>
  <c r="K2436" i="12"/>
  <c r="K2437" i="12"/>
  <c r="G2438" i="12"/>
  <c r="H2438" i="12"/>
  <c r="I2438" i="12"/>
  <c r="L2438" i="12"/>
  <c r="M2438" i="12"/>
  <c r="K2439" i="12"/>
  <c r="K2438" i="12" s="1"/>
  <c r="G2440" i="12"/>
  <c r="H2440" i="12"/>
  <c r="I2440" i="12"/>
  <c r="L2440" i="12"/>
  <c r="M2440" i="12"/>
  <c r="K2441" i="12"/>
  <c r="K2440" i="12" s="1"/>
  <c r="K2442" i="12"/>
  <c r="G2443" i="12"/>
  <c r="H2443" i="12"/>
  <c r="I2443" i="12"/>
  <c r="L2443" i="12"/>
  <c r="M2443" i="12"/>
  <c r="K2444" i="12"/>
  <c r="K2443" i="12" s="1"/>
  <c r="G2445" i="12"/>
  <c r="H2445" i="12"/>
  <c r="I2445" i="12"/>
  <c r="L2445" i="12"/>
  <c r="M2445" i="12"/>
  <c r="K2446" i="12"/>
  <c r="K2447" i="12"/>
  <c r="G2448" i="12"/>
  <c r="H2448" i="12"/>
  <c r="I2448" i="12"/>
  <c r="L2448" i="12"/>
  <c r="M2448" i="12"/>
  <c r="K2449" i="12"/>
  <c r="K2448" i="12" s="1"/>
  <c r="G2450" i="12"/>
  <c r="H2450" i="12"/>
  <c r="I2450" i="12"/>
  <c r="L2450" i="12"/>
  <c r="M2450" i="12"/>
  <c r="K2451" i="12"/>
  <c r="K2452" i="12"/>
  <c r="K2453" i="12"/>
  <c r="K2454" i="12"/>
  <c r="K2455" i="12"/>
  <c r="K2456" i="12"/>
  <c r="K2457" i="12"/>
  <c r="K2458" i="12"/>
  <c r="K2459" i="12"/>
  <c r="K2460" i="12"/>
  <c r="L2461" i="12"/>
  <c r="M2461" i="12"/>
  <c r="G2462" i="12"/>
  <c r="G2461" i="12" s="1"/>
  <c r="H2462" i="12"/>
  <c r="H2461" i="12" s="1"/>
  <c r="I2462" i="12"/>
  <c r="I2461" i="12" s="1"/>
  <c r="K2463" i="12"/>
  <c r="G2467" i="12"/>
  <c r="G2466" i="12" s="1"/>
  <c r="H2467" i="12"/>
  <c r="H2466" i="12" s="1"/>
  <c r="I2467" i="12"/>
  <c r="I2466" i="12" s="1"/>
  <c r="L2467" i="12"/>
  <c r="L2466" i="12" s="1"/>
  <c r="M2467" i="12"/>
  <c r="M2466" i="12" s="1"/>
  <c r="K2468" i="12"/>
  <c r="K2469" i="12"/>
  <c r="K2470" i="12"/>
  <c r="K2471" i="12"/>
  <c r="K2472" i="12"/>
  <c r="K2473" i="12"/>
  <c r="K2474" i="12"/>
  <c r="K2475" i="12"/>
  <c r="K2476" i="12"/>
  <c r="K2477" i="12"/>
  <c r="K2478" i="12"/>
  <c r="G2480" i="12"/>
  <c r="G2479" i="12" s="1"/>
  <c r="H2480" i="12"/>
  <c r="H2479" i="12" s="1"/>
  <c r="I2480" i="12"/>
  <c r="I2479" i="12" s="1"/>
  <c r="L2480" i="12"/>
  <c r="L2479" i="12" s="1"/>
  <c r="M2480" i="12"/>
  <c r="M2479" i="12" s="1"/>
  <c r="K2481" i="12"/>
  <c r="K2484" i="12"/>
  <c r="G2487" i="12"/>
  <c r="G2486" i="12" s="1"/>
  <c r="H2487" i="12"/>
  <c r="H2486" i="12" s="1"/>
  <c r="I2487" i="12"/>
  <c r="I2486" i="12" s="1"/>
  <c r="L2487" i="12"/>
  <c r="L2486" i="12" s="1"/>
  <c r="M2487" i="12"/>
  <c r="M2486" i="12" s="1"/>
  <c r="K2488" i="12"/>
  <c r="K2489" i="12"/>
  <c r="K2490" i="12"/>
  <c r="K2491" i="12"/>
  <c r="G2493" i="12"/>
  <c r="G2492" i="12" s="1"/>
  <c r="H2493" i="12"/>
  <c r="H2492" i="12" s="1"/>
  <c r="I2493" i="12"/>
  <c r="I2492" i="12" s="1"/>
  <c r="L2493" i="12"/>
  <c r="L2492" i="12" s="1"/>
  <c r="M2493" i="12"/>
  <c r="M2492" i="12" s="1"/>
  <c r="K2494" i="12"/>
  <c r="K2495" i="12"/>
  <c r="L2501" i="12"/>
  <c r="K2400" i="12"/>
  <c r="I2340" i="12"/>
  <c r="I2344" i="12"/>
  <c r="I2343" i="12" s="1"/>
  <c r="I2346" i="12"/>
  <c r="I2345" i="12" s="1"/>
  <c r="H2345" i="12"/>
  <c r="H2343" i="12"/>
  <c r="I2390" i="12"/>
  <c r="I2388" i="12"/>
  <c r="I2384" i="12"/>
  <c r="I2381" i="12"/>
  <c r="I2378" i="12"/>
  <c r="I2376" i="12"/>
  <c r="I2369" i="12"/>
  <c r="I2365" i="12"/>
  <c r="I2361" i="12"/>
  <c r="I2358" i="12"/>
  <c r="K1225" i="12"/>
  <c r="K1223" i="12"/>
  <c r="K1222" i="12"/>
  <c r="K1221" i="12"/>
  <c r="K1215" i="12"/>
  <c r="I1246" i="12"/>
  <c r="I1245" i="12" s="1"/>
  <c r="I1226" i="12"/>
  <c r="I1224" i="12"/>
  <c r="I1220" i="12"/>
  <c r="I1216" i="12"/>
  <c r="I1214" i="12"/>
  <c r="I1211" i="12"/>
  <c r="I1203" i="12"/>
  <c r="I1197" i="12"/>
  <c r="I1189" i="12"/>
  <c r="I1184" i="12"/>
  <c r="H1246" i="12"/>
  <c r="H1245" i="12" s="1"/>
  <c r="H1226" i="12"/>
  <c r="H1224" i="12"/>
  <c r="H1220" i="12"/>
  <c r="H1216" i="12"/>
  <c r="H1214" i="12"/>
  <c r="H1211" i="12"/>
  <c r="H1203" i="12"/>
  <c r="H1197" i="12"/>
  <c r="H1189" i="12"/>
  <c r="H1184" i="12"/>
  <c r="G1224" i="12"/>
  <c r="G1220" i="12"/>
  <c r="G1214" i="12"/>
  <c r="G1189" i="12"/>
  <c r="K1194" i="12"/>
  <c r="K1188" i="12"/>
  <c r="G1184" i="12"/>
  <c r="G1226" i="12"/>
  <c r="G1216" i="12"/>
  <c r="G1211" i="12"/>
  <c r="G1203" i="12"/>
  <c r="G1197" i="12"/>
  <c r="K1248" i="12"/>
  <c r="K1247" i="12"/>
  <c r="G1246" i="12"/>
  <c r="G1245" i="12" s="1"/>
  <c r="L1226" i="12"/>
  <c r="L1216" i="12"/>
  <c r="L1211" i="12"/>
  <c r="L1203" i="12"/>
  <c r="L1197" i="12" s="1"/>
  <c r="L1189" i="12"/>
  <c r="L1184" i="12"/>
  <c r="K2415" i="12" l="1"/>
  <c r="M2465" i="12"/>
  <c r="M2500" i="12" s="1"/>
  <c r="K2450" i="12"/>
  <c r="K2418" i="12"/>
  <c r="K2487" i="12"/>
  <c r="K2486" i="12" s="1"/>
  <c r="K2467" i="12"/>
  <c r="K2466" i="12" s="1"/>
  <c r="K2431" i="12"/>
  <c r="K2424" i="12"/>
  <c r="H2414" i="12"/>
  <c r="H2499" i="12" s="1"/>
  <c r="G2414" i="12"/>
  <c r="G2499" i="12" s="1"/>
  <c r="M2414" i="12"/>
  <c r="M2499" i="12" s="1"/>
  <c r="I2414" i="12"/>
  <c r="I2499" i="12" s="1"/>
  <c r="K2493" i="12"/>
  <c r="K2492" i="12" s="1"/>
  <c r="K2480" i="12"/>
  <c r="K2479" i="12" s="1"/>
  <c r="K2445" i="12"/>
  <c r="L2414" i="12"/>
  <c r="L2465" i="12"/>
  <c r="I2465" i="12"/>
  <c r="I2500" i="12" s="1"/>
  <c r="G2465" i="12"/>
  <c r="I2412" i="12"/>
  <c r="I2411" i="12" s="1"/>
  <c r="I2410" i="12" s="1"/>
  <c r="H2411" i="12"/>
  <c r="H2410" i="12" s="1"/>
  <c r="H2407" i="12" s="1"/>
  <c r="H2465" i="12"/>
  <c r="H2500" i="12" s="1"/>
  <c r="M2498" i="12"/>
  <c r="K2462" i="12"/>
  <c r="K2461" i="12" s="1"/>
  <c r="K2413" i="12"/>
  <c r="G2411" i="12"/>
  <c r="G2410" i="12" s="1"/>
  <c r="G2407" i="12" s="1"/>
  <c r="I2408" i="12"/>
  <c r="K1224" i="12"/>
  <c r="K1220" i="12"/>
  <c r="K1214" i="12"/>
  <c r="K1246" i="12"/>
  <c r="G1183" i="12"/>
  <c r="L1183" i="12"/>
  <c r="L1251" i="12" s="1"/>
  <c r="K1245" i="12"/>
  <c r="K2414" i="12" l="1"/>
  <c r="K2499" i="12" s="1"/>
  <c r="M2406" i="12"/>
  <c r="M2501" i="12"/>
  <c r="K2412" i="12"/>
  <c r="K2411" i="12" s="1"/>
  <c r="K2410" i="12" s="1"/>
  <c r="I2407" i="12"/>
  <c r="I2498" i="12" s="1"/>
  <c r="I2501" i="12" s="1"/>
  <c r="L2406" i="12"/>
  <c r="H2498" i="12"/>
  <c r="H2501" i="12" s="1"/>
  <c r="H2406" i="12"/>
  <c r="G2406" i="12"/>
  <c r="G2498" i="12"/>
  <c r="K2408" i="12"/>
  <c r="G2500" i="12"/>
  <c r="K2465" i="12"/>
  <c r="K2500" i="12" s="1"/>
  <c r="I2406" i="12" l="1"/>
  <c r="K2407" i="12"/>
  <c r="K2498" i="12" s="1"/>
  <c r="K2501" i="12" s="1"/>
  <c r="G2501" i="12"/>
  <c r="K2406" i="12" l="1"/>
  <c r="K1244" i="12"/>
  <c r="K1243" i="12"/>
  <c r="K1242" i="12"/>
  <c r="K1241" i="12"/>
  <c r="K1240" i="12"/>
  <c r="K1239" i="12"/>
  <c r="K1238" i="12"/>
  <c r="K1237" i="12"/>
  <c r="K1236" i="12"/>
  <c r="K1235" i="12"/>
  <c r="K1234" i="12"/>
  <c r="K1233" i="12"/>
  <c r="K1232" i="12"/>
  <c r="K1231" i="12"/>
  <c r="K1230" i="12"/>
  <c r="K1218" i="12"/>
  <c r="K1217" i="12"/>
  <c r="K1213" i="12"/>
  <c r="K1201" i="12"/>
  <c r="K1200" i="12"/>
  <c r="K1196" i="12"/>
  <c r="K1195" i="12"/>
  <c r="K1182" i="12"/>
  <c r="K1178" i="12"/>
  <c r="I1183" i="12"/>
  <c r="H1183" i="12"/>
  <c r="I1180" i="12"/>
  <c r="I1179" i="12" s="1"/>
  <c r="I1177" i="12" s="1"/>
  <c r="I1250" i="12" s="1"/>
  <c r="H1180" i="12"/>
  <c r="H1179" i="12" s="1"/>
  <c r="H1177" i="12" s="1"/>
  <c r="H1250" i="12" s="1"/>
  <c r="G1181" i="12"/>
  <c r="G1180" i="12" s="1"/>
  <c r="G1179" i="12" s="1"/>
  <c r="G1177" i="12" s="1"/>
  <c r="H1176" i="12" l="1"/>
  <c r="H1251" i="12"/>
  <c r="I1176" i="12"/>
  <c r="G1250" i="12"/>
  <c r="K1250" i="12" s="1"/>
  <c r="G1176" i="12"/>
  <c r="K1177" i="12"/>
  <c r="K1179" i="12"/>
  <c r="K1180" i="12"/>
  <c r="K1181" i="12"/>
  <c r="G1034" i="12"/>
  <c r="K616" i="12"/>
  <c r="K615" i="12"/>
  <c r="K604" i="12"/>
  <c r="H621" i="12"/>
  <c r="H618" i="12"/>
  <c r="H613" i="12"/>
  <c r="H610" i="12"/>
  <c r="I607" i="12"/>
  <c r="I603" i="12" s="1"/>
  <c r="I635" i="12" s="1"/>
  <c r="H607" i="12"/>
  <c r="H603" i="12" s="1"/>
  <c r="H635" i="12" s="1"/>
  <c r="L596" i="12"/>
  <c r="L560" i="12"/>
  <c r="K507" i="12"/>
  <c r="K368" i="12"/>
  <c r="K349" i="12"/>
  <c r="K344" i="12"/>
  <c r="K338" i="12"/>
  <c r="K334" i="12"/>
  <c r="K1176" i="12" l="1"/>
  <c r="H609" i="12"/>
  <c r="L195" i="12"/>
  <c r="L106" i="12"/>
  <c r="L105" i="12" s="1"/>
  <c r="L81" i="12"/>
  <c r="L80" i="12" s="1"/>
  <c r="L58" i="12"/>
  <c r="L49" i="12"/>
  <c r="L45" i="12"/>
  <c r="L42" i="12"/>
  <c r="L35" i="12"/>
  <c r="L77" i="12"/>
  <c r="L76" i="12" s="1"/>
  <c r="L75" i="12" s="1"/>
  <c r="L55" i="12"/>
  <c r="L53" i="12" s="1"/>
  <c r="L28" i="12"/>
  <c r="L26" i="12" s="1"/>
  <c r="L19" i="12"/>
  <c r="L14" i="12"/>
  <c r="L7" i="12"/>
  <c r="L79" i="12" l="1"/>
  <c r="C909" i="16"/>
  <c r="D909" i="16"/>
  <c r="E909" i="16"/>
  <c r="F909" i="16"/>
  <c r="H909" i="16"/>
  <c r="I909" i="16"/>
  <c r="J909" i="16"/>
  <c r="K909" i="16"/>
  <c r="I906" i="16"/>
  <c r="H906" i="16"/>
  <c r="I905" i="16"/>
  <c r="H905" i="16"/>
  <c r="I904" i="16"/>
  <c r="H904" i="16"/>
  <c r="I902" i="16"/>
  <c r="H902" i="16"/>
  <c r="I901" i="16"/>
  <c r="H901" i="16"/>
  <c r="I898" i="16"/>
  <c r="H898" i="16"/>
  <c r="I897" i="16"/>
  <c r="H897" i="16"/>
  <c r="I895" i="16"/>
  <c r="H895" i="16"/>
  <c r="I892" i="16"/>
  <c r="H892" i="16"/>
  <c r="I891" i="16"/>
  <c r="H891" i="16"/>
  <c r="G890" i="16"/>
  <c r="K890" i="16" s="1"/>
  <c r="I890" i="16"/>
  <c r="H890" i="16"/>
  <c r="J890" i="16"/>
  <c r="I888" i="16"/>
  <c r="H888" i="16"/>
  <c r="G887" i="16"/>
  <c r="K887" i="16" s="1"/>
  <c r="I887" i="16"/>
  <c r="H887" i="16"/>
  <c r="J887" i="16"/>
  <c r="G884" i="16"/>
  <c r="K884" i="16" s="1"/>
  <c r="I884" i="16"/>
  <c r="H884" i="16"/>
  <c r="J884" i="16"/>
  <c r="G882" i="16"/>
  <c r="K882" i="16" s="1"/>
  <c r="I882" i="16"/>
  <c r="H882" i="16"/>
  <c r="J882" i="16"/>
  <c r="I879" i="16"/>
  <c r="H879" i="16"/>
  <c r="I874" i="16"/>
  <c r="H874" i="16"/>
  <c r="I873" i="16"/>
  <c r="H873" i="16"/>
  <c r="G877" i="16"/>
  <c r="K877" i="16" s="1"/>
  <c r="I877" i="16"/>
  <c r="H877" i="16"/>
  <c r="J877" i="16"/>
  <c r="G872" i="16"/>
  <c r="K872" i="16" s="1"/>
  <c r="I872" i="16"/>
  <c r="H872" i="16"/>
  <c r="J872" i="16"/>
  <c r="G870" i="16"/>
  <c r="K870" i="16" s="1"/>
  <c r="I870" i="16"/>
  <c r="H870" i="16"/>
  <c r="J870" i="16"/>
  <c r="G867" i="16"/>
  <c r="K867" i="16" s="1"/>
  <c r="I867" i="16"/>
  <c r="H867" i="16"/>
  <c r="J867" i="16"/>
  <c r="G864" i="16"/>
  <c r="K864" i="16" s="1"/>
  <c r="I864" i="16"/>
  <c r="H864" i="16"/>
  <c r="J864" i="16"/>
  <c r="G862" i="16"/>
  <c r="K862" i="16" s="1"/>
  <c r="I862" i="16"/>
  <c r="H862" i="16"/>
  <c r="J862" i="16"/>
  <c r="G860" i="16"/>
  <c r="K860" i="16" s="1"/>
  <c r="I860" i="16"/>
  <c r="H860" i="16"/>
  <c r="J860" i="16"/>
  <c r="G858" i="16"/>
  <c r="K858" i="16" s="1"/>
  <c r="I858" i="16"/>
  <c r="H858" i="16"/>
  <c r="J858" i="16"/>
  <c r="G856" i="16"/>
  <c r="K856" i="16" s="1"/>
  <c r="I856" i="16"/>
  <c r="H856" i="16"/>
  <c r="J856" i="16"/>
  <c r="G855" i="16"/>
  <c r="K855" i="16" s="1"/>
  <c r="I855" i="16"/>
  <c r="H855" i="16"/>
  <c r="J855" i="16"/>
  <c r="G854" i="16"/>
  <c r="K854" i="16" s="1"/>
  <c r="I854" i="16"/>
  <c r="H854" i="16"/>
  <c r="J854" i="16"/>
  <c r="G850" i="16"/>
  <c r="K850" i="16" s="1"/>
  <c r="I850" i="16"/>
  <c r="H850" i="16"/>
  <c r="J850" i="16"/>
  <c r="G846" i="16"/>
  <c r="K846" i="16" s="1"/>
  <c r="I846" i="16"/>
  <c r="H846" i="16"/>
  <c r="J846" i="16"/>
  <c r="J841" i="16"/>
  <c r="I841" i="16"/>
  <c r="H841" i="16"/>
  <c r="G841" i="16"/>
  <c r="K841" i="16" s="1"/>
  <c r="H613" i="9" l="1"/>
  <c r="G613" i="9"/>
  <c r="H606" i="9"/>
  <c r="G606" i="9"/>
  <c r="G1584" i="9"/>
  <c r="G1630" i="9"/>
  <c r="G1629" i="9" s="1"/>
  <c r="G1624" i="9"/>
  <c r="G1623" i="9" s="1"/>
  <c r="G1613" i="9"/>
  <c r="G1601" i="9"/>
  <c r="G1600" i="9" s="1"/>
  <c r="G1560" i="9"/>
  <c r="K1688" i="9"/>
  <c r="K1689" i="9" l="1"/>
  <c r="K1690" i="9" s="1"/>
  <c r="K1519" i="9"/>
  <c r="K1515" i="9"/>
  <c r="K1513" i="9"/>
  <c r="K1510" i="9"/>
  <c r="K1509" i="9" s="1"/>
  <c r="K1508" i="9" s="1"/>
  <c r="K1507" i="9" s="1"/>
  <c r="K1506" i="9" s="1"/>
  <c r="G2576" i="9" l="1"/>
  <c r="H299" i="9"/>
  <c r="H297" i="9"/>
  <c r="H295" i="9"/>
  <c r="H291" i="9"/>
  <c r="H289" i="9"/>
  <c r="H285" i="9"/>
  <c r="H282" i="9"/>
  <c r="H279" i="9"/>
  <c r="H276" i="9"/>
  <c r="G279" i="9"/>
  <c r="K153" i="9" l="1"/>
  <c r="K152" i="9"/>
  <c r="K154" i="9" l="1"/>
  <c r="H631" i="9" l="1"/>
  <c r="H630" i="9" s="1"/>
  <c r="G631" i="9"/>
  <c r="H398" i="9" l="1"/>
  <c r="H396" i="9"/>
  <c r="H393" i="9"/>
  <c r="H390" i="9"/>
  <c r="H388" i="9"/>
  <c r="H375" i="9"/>
  <c r="H369" i="9"/>
  <c r="H366" i="9"/>
  <c r="H173" i="9" l="1"/>
  <c r="G857" i="12" l="1"/>
  <c r="G868" i="12"/>
  <c r="G867" i="12" s="1"/>
  <c r="G864" i="12"/>
  <c r="G913" i="12" s="1"/>
  <c r="I903" i="12"/>
  <c r="I901" i="12"/>
  <c r="I898" i="12"/>
  <c r="I896" i="12"/>
  <c r="I893" i="12"/>
  <c r="I888" i="12"/>
  <c r="I882" i="12"/>
  <c r="I875" i="12"/>
  <c r="I872" i="12"/>
  <c r="H903" i="12"/>
  <c r="H901" i="12"/>
  <c r="H898" i="12"/>
  <c r="H896" i="12"/>
  <c r="H893" i="12"/>
  <c r="H888" i="12"/>
  <c r="H882" i="12"/>
  <c r="H875" i="12"/>
  <c r="H872" i="12"/>
  <c r="G898" i="12" l="1"/>
  <c r="G893" i="12"/>
  <c r="G896" i="12"/>
  <c r="G901" i="12"/>
  <c r="G903" i="12"/>
  <c r="G888" i="12"/>
  <c r="G882" i="12"/>
  <c r="G875" i="12"/>
  <c r="G872" i="12"/>
  <c r="G871" i="12" l="1"/>
  <c r="G863" i="12" s="1"/>
  <c r="E576" i="16"/>
  <c r="D576" i="16"/>
  <c r="F574" i="16"/>
  <c r="F576" i="16" s="1"/>
  <c r="E574" i="16"/>
  <c r="D574" i="16"/>
  <c r="C574" i="16"/>
  <c r="C576" i="16" s="1"/>
  <c r="J573" i="16"/>
  <c r="I573" i="16"/>
  <c r="H573" i="16"/>
  <c r="G573" i="16"/>
  <c r="K573" i="16" s="1"/>
  <c r="J572" i="16"/>
  <c r="I572" i="16"/>
  <c r="H572" i="16"/>
  <c r="G572" i="16"/>
  <c r="K572" i="16" s="1"/>
  <c r="J571" i="16"/>
  <c r="I571" i="16"/>
  <c r="H571" i="16"/>
  <c r="G571" i="16"/>
  <c r="K571" i="16" s="1"/>
  <c r="J570" i="16"/>
  <c r="I570" i="16"/>
  <c r="H570" i="16"/>
  <c r="G570" i="16"/>
  <c r="K570" i="16" s="1"/>
  <c r="J569" i="16"/>
  <c r="I569" i="16"/>
  <c r="H569" i="16"/>
  <c r="G569" i="16"/>
  <c r="K569" i="16" s="1"/>
  <c r="J568" i="16"/>
  <c r="I568" i="16"/>
  <c r="H568" i="16"/>
  <c r="G568" i="16"/>
  <c r="K568" i="16" s="1"/>
  <c r="J567" i="16"/>
  <c r="I567" i="16"/>
  <c r="H567" i="16"/>
  <c r="G567" i="16"/>
  <c r="K567" i="16" s="1"/>
  <c r="J566" i="16"/>
  <c r="I566" i="16"/>
  <c r="H566" i="16"/>
  <c r="G566" i="16"/>
  <c r="K566" i="16" s="1"/>
  <c r="J565" i="16"/>
  <c r="I565" i="16"/>
  <c r="H565" i="16"/>
  <c r="G565" i="16"/>
  <c r="K565" i="16" s="1"/>
  <c r="J564" i="16"/>
  <c r="I564" i="16"/>
  <c r="H564" i="16"/>
  <c r="G564" i="16"/>
  <c r="K564" i="16" s="1"/>
  <c r="J563" i="16"/>
  <c r="I563" i="16"/>
  <c r="H563" i="16"/>
  <c r="G563" i="16"/>
  <c r="K563" i="16" s="1"/>
  <c r="J562" i="16"/>
  <c r="J574" i="16" s="1"/>
  <c r="J576" i="16" s="1"/>
  <c r="I562" i="16"/>
  <c r="H562" i="16"/>
  <c r="G562" i="16"/>
  <c r="E560" i="16"/>
  <c r="D560" i="16"/>
  <c r="C560" i="16"/>
  <c r="J559" i="16"/>
  <c r="I559" i="16"/>
  <c r="H559" i="16"/>
  <c r="G559" i="16"/>
  <c r="K559" i="16" s="1"/>
  <c r="J558" i="16"/>
  <c r="I558" i="16"/>
  <c r="H558" i="16"/>
  <c r="G558" i="16"/>
  <c r="K558" i="16" s="1"/>
  <c r="J557" i="16"/>
  <c r="I557" i="16"/>
  <c r="H557" i="16"/>
  <c r="G557" i="16"/>
  <c r="K557" i="16" s="1"/>
  <c r="J556" i="16"/>
  <c r="I556" i="16"/>
  <c r="H556" i="16"/>
  <c r="G556" i="16"/>
  <c r="K556" i="16" s="1"/>
  <c r="J555" i="16"/>
  <c r="I555" i="16"/>
  <c r="H555" i="16"/>
  <c r="G555" i="16"/>
  <c r="K555" i="16" s="1"/>
  <c r="J554" i="16"/>
  <c r="I554" i="16"/>
  <c r="H554" i="16"/>
  <c r="G554" i="16"/>
  <c r="K554" i="16" s="1"/>
  <c r="J553" i="16"/>
  <c r="I553" i="16"/>
  <c r="H553" i="16"/>
  <c r="G553" i="16"/>
  <c r="K553" i="16" s="1"/>
  <c r="J552" i="16"/>
  <c r="I552" i="16"/>
  <c r="H552" i="16"/>
  <c r="G552" i="16"/>
  <c r="K552" i="16" s="1"/>
  <c r="J551" i="16"/>
  <c r="I551" i="16"/>
  <c r="H551" i="16"/>
  <c r="G551" i="16"/>
  <c r="K551" i="16" s="1"/>
  <c r="J550" i="16"/>
  <c r="I550" i="16"/>
  <c r="H550" i="16"/>
  <c r="G550" i="16"/>
  <c r="H794" i="9"/>
  <c r="H793" i="9" s="1"/>
  <c r="G794" i="9"/>
  <c r="G793" i="9" s="1"/>
  <c r="H784" i="9"/>
  <c r="G784" i="9"/>
  <c r="H779" i="9"/>
  <c r="G779" i="9"/>
  <c r="H775" i="9"/>
  <c r="G775" i="9"/>
  <c r="H769" i="9"/>
  <c r="G769" i="9"/>
  <c r="H765" i="9"/>
  <c r="G765" i="9"/>
  <c r="H762" i="9"/>
  <c r="G762" i="9"/>
  <c r="H754" i="9"/>
  <c r="G754" i="9"/>
  <c r="H745" i="9"/>
  <c r="G745" i="9"/>
  <c r="H736" i="9"/>
  <c r="G736" i="9"/>
  <c r="H733" i="9"/>
  <c r="G733" i="9"/>
  <c r="H730" i="9"/>
  <c r="G730" i="9"/>
  <c r="G914" i="12" l="1"/>
  <c r="G574" i="16"/>
  <c r="G576" i="16" s="1"/>
  <c r="H574" i="16"/>
  <c r="H576" i="16" s="1"/>
  <c r="J560" i="16"/>
  <c r="I574" i="16"/>
  <c r="I576" i="16" s="1"/>
  <c r="I560" i="16"/>
  <c r="K562" i="16"/>
  <c r="K574" i="16" s="1"/>
  <c r="K576" i="16" s="1"/>
  <c r="G560" i="16"/>
  <c r="H560" i="16"/>
  <c r="K550" i="16"/>
  <c r="K560" i="16" s="1"/>
  <c r="H729" i="9"/>
  <c r="H728" i="9" s="1"/>
  <c r="H726" i="9" s="1"/>
  <c r="G732" i="9"/>
  <c r="G815" i="9" s="1"/>
  <c r="G729" i="9"/>
  <c r="G728" i="9" s="1"/>
  <c r="G726" i="9" s="1"/>
  <c r="H732" i="9"/>
  <c r="H815" i="9" s="1"/>
  <c r="G725" i="9" l="1"/>
  <c r="G814" i="9"/>
  <c r="G818" i="9" s="1"/>
  <c r="H814" i="9"/>
  <c r="H818" i="9" s="1"/>
  <c r="H725" i="9"/>
  <c r="J2606" i="9" l="1"/>
  <c r="J2605" i="9"/>
  <c r="H2595" i="9"/>
  <c r="H2592" i="9"/>
  <c r="H2589" i="9"/>
  <c r="H2586" i="9"/>
  <c r="H2583" i="9"/>
  <c r="H2576" i="9"/>
  <c r="H2570" i="9"/>
  <c r="H2565" i="9"/>
  <c r="H2562" i="9"/>
  <c r="G2201" i="9"/>
  <c r="H2561" i="9" l="1"/>
  <c r="H24" i="28"/>
  <c r="H20" i="28"/>
  <c r="G1418" i="12" l="1"/>
  <c r="H1418" i="12"/>
  <c r="I1418" i="12"/>
  <c r="K1418" i="12"/>
  <c r="L1418" i="12"/>
  <c r="M1418" i="12"/>
  <c r="G1260" i="12"/>
  <c r="G1259" i="12" s="1"/>
  <c r="G1258" i="12" s="1"/>
  <c r="G1257" i="12" s="1"/>
  <c r="H1260" i="12"/>
  <c r="H1259" i="12" s="1"/>
  <c r="H1258" i="12" s="1"/>
  <c r="H1257" i="12" s="1"/>
  <c r="I1260" i="12"/>
  <c r="I1259" i="12" s="1"/>
  <c r="I1258" i="12" s="1"/>
  <c r="I1257" i="12" s="1"/>
  <c r="L1260" i="12"/>
  <c r="L1259" i="12" s="1"/>
  <c r="L1258" i="12" s="1"/>
  <c r="L1257" i="12" s="1"/>
  <c r="M1260" i="12"/>
  <c r="M1259" i="12" s="1"/>
  <c r="M1258" i="12" s="1"/>
  <c r="M1257" i="12" s="1"/>
  <c r="K1261" i="12"/>
  <c r="K1260" i="12" s="1"/>
  <c r="K1262" i="12"/>
  <c r="K1263" i="12"/>
  <c r="L814" i="12"/>
  <c r="L813" i="12" s="1"/>
  <c r="L812" i="12" s="1"/>
  <c r="K813" i="12"/>
  <c r="K812" i="12" s="1"/>
  <c r="K798" i="12" s="1"/>
  <c r="K818" i="12" s="1"/>
  <c r="K821" i="12" s="1"/>
  <c r="I813" i="12"/>
  <c r="I812" i="12" s="1"/>
  <c r="I798" i="12" s="1"/>
  <c r="I818" i="12" s="1"/>
  <c r="I821" i="12" s="1"/>
  <c r="H813" i="12"/>
  <c r="H812" i="12" s="1"/>
  <c r="H805" i="12"/>
  <c r="H803" i="12"/>
  <c r="H799" i="12"/>
  <c r="G231" i="12"/>
  <c r="G230" i="12" s="1"/>
  <c r="G229" i="12" s="1"/>
  <c r="H231" i="12"/>
  <c r="H230" i="12" s="1"/>
  <c r="H229" i="12" s="1"/>
  <c r="I231" i="12"/>
  <c r="I230" i="12" s="1"/>
  <c r="I229" i="12" s="1"/>
  <c r="L231" i="12"/>
  <c r="L230" i="12" s="1"/>
  <c r="L229" i="12" s="1"/>
  <c r="M231" i="12"/>
  <c r="M230" i="12" s="1"/>
  <c r="M229" i="12" s="1"/>
  <c r="K232" i="12"/>
  <c r="K231" i="12" s="1"/>
  <c r="K230" i="12" s="1"/>
  <c r="K229" i="12" s="1"/>
  <c r="M235" i="12"/>
  <c r="M234" i="12" s="1"/>
  <c r="H236" i="12"/>
  <c r="I236" i="12" s="1"/>
  <c r="G239" i="12"/>
  <c r="G238" i="12" s="1"/>
  <c r="G235" i="12" s="1"/>
  <c r="L239" i="12"/>
  <c r="L238" i="12" s="1"/>
  <c r="L235" i="12" s="1"/>
  <c r="M239" i="12"/>
  <c r="M238" i="12" s="1"/>
  <c r="H240" i="12"/>
  <c r="H241" i="12"/>
  <c r="I241" i="12" s="1"/>
  <c r="G243" i="12"/>
  <c r="H243" i="12"/>
  <c r="I243" i="12"/>
  <c r="L243" i="12"/>
  <c r="M243" i="12"/>
  <c r="K244" i="12"/>
  <c r="K245" i="12"/>
  <c r="K246" i="12"/>
  <c r="G247" i="12"/>
  <c r="H247" i="12"/>
  <c r="I247" i="12"/>
  <c r="L247" i="12"/>
  <c r="M247" i="12"/>
  <c r="K155" i="12"/>
  <c r="K154" i="12"/>
  <c r="M150" i="12"/>
  <c r="L150" i="12"/>
  <c r="L142" i="12" s="1"/>
  <c r="L160" i="12" s="1"/>
  <c r="I150" i="12"/>
  <c r="I142" i="12" s="1"/>
  <c r="I160" i="12" s="1"/>
  <c r="H150" i="12"/>
  <c r="K148" i="12"/>
  <c r="M147" i="12"/>
  <c r="H147" i="12"/>
  <c r="G147" i="12"/>
  <c r="G160" i="12" s="1"/>
  <c r="I141" i="12"/>
  <c r="K141" i="12" s="1"/>
  <c r="I140" i="12"/>
  <c r="K140" i="12" s="1"/>
  <c r="M139" i="12"/>
  <c r="M138" i="12" s="1"/>
  <c r="M135" i="12" s="1"/>
  <c r="L139" i="12"/>
  <c r="L138" i="12" s="1"/>
  <c r="L135" i="12" s="1"/>
  <c r="G139" i="12"/>
  <c r="G138" i="12" s="1"/>
  <c r="I138" i="12"/>
  <c r="H138" i="12"/>
  <c r="H135" i="12" s="1"/>
  <c r="I136" i="12"/>
  <c r="K136" i="12" s="1"/>
  <c r="M131" i="12"/>
  <c r="L131" i="12"/>
  <c r="K131" i="12"/>
  <c r="I131" i="12"/>
  <c r="H131" i="12"/>
  <c r="G131" i="12"/>
  <c r="L129" i="12"/>
  <c r="K129" i="12"/>
  <c r="I129" i="12"/>
  <c r="H129" i="12"/>
  <c r="G129" i="12"/>
  <c r="H127" i="12"/>
  <c r="H126" i="12" s="1"/>
  <c r="G127" i="12"/>
  <c r="G126" i="12" s="1"/>
  <c r="G7" i="9"/>
  <c r="G6" i="9" s="1"/>
  <c r="G10" i="9"/>
  <c r="G13" i="9"/>
  <c r="G25" i="9"/>
  <c r="G28" i="9"/>
  <c r="G32" i="9"/>
  <c r="G35" i="9"/>
  <c r="G40" i="9"/>
  <c r="G43" i="9"/>
  <c r="G45" i="9"/>
  <c r="G53" i="9"/>
  <c r="G57" i="9"/>
  <c r="G56" i="9" s="1"/>
  <c r="G60" i="9"/>
  <c r="G59" i="9" s="1"/>
  <c r="G63" i="9"/>
  <c r="G92" i="9"/>
  <c r="G95" i="9"/>
  <c r="G97" i="9"/>
  <c r="G100" i="9"/>
  <c r="G104" i="9"/>
  <c r="G106" i="9"/>
  <c r="G108" i="9"/>
  <c r="G111" i="9"/>
  <c r="G114" i="9"/>
  <c r="G136" i="9"/>
  <c r="G139" i="9"/>
  <c r="G141" i="9"/>
  <c r="G143" i="9"/>
  <c r="G147" i="9"/>
  <c r="J150" i="9"/>
  <c r="J151" i="9"/>
  <c r="G162" i="9"/>
  <c r="K170" i="9"/>
  <c r="K169" i="9" s="1"/>
  <c r="K167" i="9" s="1"/>
  <c r="L170" i="9"/>
  <c r="L169" i="9" s="1"/>
  <c r="L167" i="9" s="1"/>
  <c r="M170" i="9"/>
  <c r="M169" i="9" s="1"/>
  <c r="M167" i="9" s="1"/>
  <c r="M166" i="9" s="1"/>
  <c r="G173" i="9"/>
  <c r="I173" i="9"/>
  <c r="K173" i="9"/>
  <c r="L173" i="9"/>
  <c r="J174" i="9"/>
  <c r="J175" i="9"/>
  <c r="G177" i="9"/>
  <c r="G180" i="9"/>
  <c r="G185" i="9"/>
  <c r="G190" i="9"/>
  <c r="G197" i="9"/>
  <c r="G200" i="9"/>
  <c r="G207" i="9"/>
  <c r="G210" i="9"/>
  <c r="G213" i="9"/>
  <c r="G223" i="9"/>
  <c r="G233" i="9"/>
  <c r="G245" i="9"/>
  <c r="G246" i="9"/>
  <c r="G249" i="9"/>
  <c r="G254" i="9"/>
  <c r="G276" i="9"/>
  <c r="G282" i="9"/>
  <c r="G285" i="9"/>
  <c r="G289" i="9"/>
  <c r="G291" i="9"/>
  <c r="G295" i="9"/>
  <c r="G297" i="9"/>
  <c r="G299" i="9"/>
  <c r="G320" i="9"/>
  <c r="H320" i="9"/>
  <c r="G323" i="9"/>
  <c r="H323" i="9"/>
  <c r="G326" i="9"/>
  <c r="H326" i="9"/>
  <c r="G329" i="9"/>
  <c r="H329" i="9"/>
  <c r="G334" i="9"/>
  <c r="H334" i="9"/>
  <c r="G336" i="9"/>
  <c r="H336" i="9"/>
  <c r="G338" i="9"/>
  <c r="H338" i="9"/>
  <c r="G341" i="9"/>
  <c r="H341" i="9"/>
  <c r="G343" i="9"/>
  <c r="H343" i="9"/>
  <c r="G366" i="9"/>
  <c r="G369" i="9"/>
  <c r="G375" i="9"/>
  <c r="G381" i="9"/>
  <c r="G388" i="9"/>
  <c r="G390" i="9"/>
  <c r="G393" i="9"/>
  <c r="G396" i="9"/>
  <c r="H419" i="9"/>
  <c r="G422" i="9"/>
  <c r="G421" i="9" s="1"/>
  <c r="G420" i="9" s="1"/>
  <c r="G419" i="9" s="1"/>
  <c r="H422" i="9"/>
  <c r="H421" i="9" s="1"/>
  <c r="H430" i="9"/>
  <c r="G434" i="9"/>
  <c r="H434" i="9"/>
  <c r="G437" i="9"/>
  <c r="H437" i="9"/>
  <c r="G444" i="9"/>
  <c r="H444" i="9"/>
  <c r="G446" i="9"/>
  <c r="H446" i="9"/>
  <c r="G453" i="9"/>
  <c r="H453" i="9"/>
  <c r="G456" i="9"/>
  <c r="H456" i="9"/>
  <c r="G458" i="9"/>
  <c r="H458" i="9"/>
  <c r="G460" i="9"/>
  <c r="H460" i="9"/>
  <c r="G462" i="9"/>
  <c r="H462" i="9"/>
  <c r="G464" i="9"/>
  <c r="H464" i="9"/>
  <c r="G467" i="9"/>
  <c r="G466" i="9" s="1"/>
  <c r="G473" i="9" s="1"/>
  <c r="H467" i="9"/>
  <c r="H466" i="9" s="1"/>
  <c r="H473" i="9" s="1"/>
  <c r="I473" i="9"/>
  <c r="K473" i="9"/>
  <c r="L473" i="9"/>
  <c r="M473" i="9"/>
  <c r="J473" i="9"/>
  <c r="G485" i="9"/>
  <c r="G484" i="9" s="1"/>
  <c r="G483" i="9" s="1"/>
  <c r="G482" i="9" s="1"/>
  <c r="H485" i="9"/>
  <c r="H484" i="9" s="1"/>
  <c r="H483" i="9" s="1"/>
  <c r="H482" i="9" s="1"/>
  <c r="G489" i="9"/>
  <c r="H489" i="9"/>
  <c r="G493" i="9"/>
  <c r="H493" i="9"/>
  <c r="G506" i="9"/>
  <c r="H506" i="9"/>
  <c r="G509" i="9"/>
  <c r="H509" i="9"/>
  <c r="G512" i="9"/>
  <c r="H512" i="9"/>
  <c r="G515" i="9"/>
  <c r="H515" i="9"/>
  <c r="G517" i="9"/>
  <c r="H517" i="9"/>
  <c r="G520" i="9"/>
  <c r="G524" i="9"/>
  <c r="H524" i="9"/>
  <c r="G527" i="9"/>
  <c r="H527" i="9"/>
  <c r="G529" i="9"/>
  <c r="H529" i="9"/>
  <c r="G540" i="9"/>
  <c r="G539" i="9" s="1"/>
  <c r="G538" i="9" s="1"/>
  <c r="H540" i="9"/>
  <c r="H539" i="9" s="1"/>
  <c r="H538" i="9" s="1"/>
  <c r="G565" i="9"/>
  <c r="G564" i="9" s="1"/>
  <c r="G563" i="9" s="1"/>
  <c r="G562" i="9" s="1"/>
  <c r="H565" i="9"/>
  <c r="H564" i="9" s="1"/>
  <c r="H563" i="9" s="1"/>
  <c r="H562" i="9" s="1"/>
  <c r="G569" i="9"/>
  <c r="H569" i="9"/>
  <c r="G571" i="9"/>
  <c r="H571" i="9"/>
  <c r="G573" i="9"/>
  <c r="H573" i="9"/>
  <c r="G575" i="9"/>
  <c r="H575" i="9"/>
  <c r="G587" i="9"/>
  <c r="H587" i="9"/>
  <c r="G591" i="9"/>
  <c r="H591" i="9"/>
  <c r="G596" i="9"/>
  <c r="H596" i="9"/>
  <c r="G599" i="9"/>
  <c r="H599" i="9"/>
  <c r="G604" i="9"/>
  <c r="H604" i="9"/>
  <c r="G609" i="9"/>
  <c r="H609" i="9"/>
  <c r="G611" i="9"/>
  <c r="H611" i="9"/>
  <c r="G622" i="9"/>
  <c r="G621" i="9" s="1"/>
  <c r="G627" i="9"/>
  <c r="G626" i="9" s="1"/>
  <c r="H627" i="9"/>
  <c r="H626" i="9" s="1"/>
  <c r="K641" i="9"/>
  <c r="L641" i="9"/>
  <c r="M641" i="9"/>
  <c r="G630" i="9"/>
  <c r="G635" i="9"/>
  <c r="G634" i="9" s="1"/>
  <c r="H635" i="9"/>
  <c r="H634" i="9" s="1"/>
  <c r="G658" i="9"/>
  <c r="H658" i="9"/>
  <c r="G661" i="9"/>
  <c r="H661" i="9"/>
  <c r="G665" i="9"/>
  <c r="H665" i="9"/>
  <c r="G672" i="9"/>
  <c r="H672" i="9"/>
  <c r="G680" i="9"/>
  <c r="H680" i="9"/>
  <c r="G683" i="9"/>
  <c r="H683" i="9"/>
  <c r="G687" i="9"/>
  <c r="H687" i="9"/>
  <c r="G690" i="9"/>
  <c r="H690" i="9"/>
  <c r="G693" i="9"/>
  <c r="H693" i="9"/>
  <c r="G695" i="9"/>
  <c r="G708" i="9"/>
  <c r="G707" i="9" s="1"/>
  <c r="G706" i="9" s="1"/>
  <c r="G715" i="9" s="1"/>
  <c r="H708" i="9"/>
  <c r="H707" i="9" s="1"/>
  <c r="H706" i="9" s="1"/>
  <c r="H715" i="9" s="1"/>
  <c r="H829" i="9"/>
  <c r="G832" i="9"/>
  <c r="H832" i="9"/>
  <c r="G835" i="9"/>
  <c r="H835" i="9"/>
  <c r="G837" i="9"/>
  <c r="H837" i="9"/>
  <c r="G839" i="9"/>
  <c r="H839" i="9"/>
  <c r="G844" i="9"/>
  <c r="G843" i="9" s="1"/>
  <c r="H844" i="9"/>
  <c r="H843" i="9" s="1"/>
  <c r="G847" i="9"/>
  <c r="G846" i="9" s="1"/>
  <c r="H847" i="9"/>
  <c r="H846" i="9" s="1"/>
  <c r="K946" i="9"/>
  <c r="L946" i="9"/>
  <c r="G875" i="9"/>
  <c r="H875" i="9"/>
  <c r="G878" i="9"/>
  <c r="H878" i="9"/>
  <c r="G885" i="9"/>
  <c r="H885" i="9"/>
  <c r="G891" i="9"/>
  <c r="H891" i="9"/>
  <c r="G898" i="9"/>
  <c r="H898" i="9"/>
  <c r="G900" i="9"/>
  <c r="H900" i="9"/>
  <c r="G902" i="9"/>
  <c r="H902" i="9"/>
  <c r="G906" i="9"/>
  <c r="H906" i="9"/>
  <c r="G912" i="9"/>
  <c r="H912" i="9"/>
  <c r="H874" i="9" s="1"/>
  <c r="G927" i="9"/>
  <c r="G926" i="9" s="1"/>
  <c r="H927" i="9"/>
  <c r="H926" i="9" s="1"/>
  <c r="G937" i="9"/>
  <c r="H937" i="9"/>
  <c r="H936" i="9" s="1"/>
  <c r="M949" i="9"/>
  <c r="H964" i="9"/>
  <c r="I964" i="9"/>
  <c r="I963" i="9" s="1"/>
  <c r="I960" i="9" s="1"/>
  <c r="I999" i="9" s="1"/>
  <c r="G967" i="9"/>
  <c r="H967" i="9"/>
  <c r="G970" i="9"/>
  <c r="H970" i="9"/>
  <c r="I970" i="9"/>
  <c r="G972" i="9"/>
  <c r="H972" i="9"/>
  <c r="I972" i="9"/>
  <c r="G975" i="9"/>
  <c r="H975" i="9"/>
  <c r="I975" i="9"/>
  <c r="G978" i="9"/>
  <c r="H978" i="9"/>
  <c r="I978" i="9"/>
  <c r="G982" i="9"/>
  <c r="H982" i="9"/>
  <c r="I982" i="9"/>
  <c r="G984" i="9"/>
  <c r="H984" i="9"/>
  <c r="I984" i="9"/>
  <c r="G986" i="9"/>
  <c r="H986" i="9"/>
  <c r="I986" i="9"/>
  <c r="G988" i="9"/>
  <c r="H988" i="9"/>
  <c r="I988" i="9"/>
  <c r="G990" i="9"/>
  <c r="H990" i="9"/>
  <c r="I990" i="9"/>
  <c r="G992" i="9"/>
  <c r="H992" i="9"/>
  <c r="I992" i="9"/>
  <c r="G1018" i="9"/>
  <c r="H1018" i="9"/>
  <c r="G1021" i="9"/>
  <c r="H1021" i="9"/>
  <c r="G1023" i="9"/>
  <c r="H1023" i="9"/>
  <c r="G1026" i="9"/>
  <c r="H1026" i="9"/>
  <c r="G1029" i="9"/>
  <c r="H1029" i="9"/>
  <c r="G1031" i="9"/>
  <c r="H1031" i="9"/>
  <c r="G1036" i="9"/>
  <c r="G1035" i="9" s="1"/>
  <c r="H1036" i="9"/>
  <c r="G1051" i="9"/>
  <c r="G1050" i="9" s="1"/>
  <c r="H1051" i="9"/>
  <c r="H1050" i="9" s="1"/>
  <c r="G1060" i="9"/>
  <c r="G1059" i="9" s="1"/>
  <c r="H1060" i="9"/>
  <c r="H1059" i="9" s="1"/>
  <c r="G1063" i="9"/>
  <c r="H1063" i="9"/>
  <c r="H1062" i="9" s="1"/>
  <c r="G1091" i="9"/>
  <c r="H1091" i="9"/>
  <c r="G1094" i="9"/>
  <c r="H1094" i="9"/>
  <c r="G1097" i="9"/>
  <c r="H1097" i="9"/>
  <c r="G1101" i="9"/>
  <c r="H1101" i="9"/>
  <c r="G1103" i="9"/>
  <c r="H1103" i="9"/>
  <c r="G1106" i="9"/>
  <c r="H1106" i="9"/>
  <c r="L1110" i="9"/>
  <c r="M1110" i="9"/>
  <c r="G1129" i="9"/>
  <c r="G1128" i="9" s="1"/>
  <c r="G1125" i="9" s="1"/>
  <c r="H1129" i="9"/>
  <c r="H1128" i="9" s="1"/>
  <c r="H1125" i="9" s="1"/>
  <c r="H1183" i="9" s="1"/>
  <c r="G1133" i="9"/>
  <c r="H1133" i="9"/>
  <c r="G1136" i="9"/>
  <c r="H1136" i="9"/>
  <c r="G1139" i="9"/>
  <c r="H1139" i="9"/>
  <c r="G1142" i="9"/>
  <c r="H1142" i="9"/>
  <c r="G1149" i="9"/>
  <c r="H1149" i="9"/>
  <c r="G1151" i="9"/>
  <c r="H1151" i="9"/>
  <c r="G1153" i="9"/>
  <c r="H1153" i="9"/>
  <c r="G1155" i="9"/>
  <c r="H1155" i="9"/>
  <c r="G1157" i="9"/>
  <c r="H1157" i="9"/>
  <c r="G1159" i="9"/>
  <c r="H1159" i="9"/>
  <c r="G1168" i="9"/>
  <c r="G1167" i="9" s="1"/>
  <c r="H1168" i="9"/>
  <c r="H1167" i="9" s="1"/>
  <c r="G1173" i="9"/>
  <c r="G1172" i="9" s="1"/>
  <c r="H1173" i="9"/>
  <c r="H1172" i="9" s="1"/>
  <c r="G1178" i="9"/>
  <c r="G1177" i="9" s="1"/>
  <c r="H1178" i="9"/>
  <c r="H1177" i="9" s="1"/>
  <c r="G1200" i="9"/>
  <c r="H1200" i="9"/>
  <c r="G1203" i="9"/>
  <c r="H1203" i="9"/>
  <c r="G1206" i="9"/>
  <c r="H1206" i="9"/>
  <c r="G1209" i="9"/>
  <c r="H1209" i="9"/>
  <c r="G1216" i="9"/>
  <c r="H1216" i="9"/>
  <c r="G1221" i="9"/>
  <c r="H1221" i="9"/>
  <c r="G1224" i="9"/>
  <c r="H1224" i="9"/>
  <c r="G1232" i="9"/>
  <c r="G1231" i="9" s="1"/>
  <c r="G1230" i="9" s="1"/>
  <c r="G1240" i="9" s="1"/>
  <c r="H1232" i="9"/>
  <c r="H1231" i="9" s="1"/>
  <c r="H1230" i="9" s="1"/>
  <c r="H1240" i="9" s="1"/>
  <c r="I1240" i="9"/>
  <c r="K1240" i="9"/>
  <c r="L1240" i="9"/>
  <c r="J1240" i="9"/>
  <c r="G1259" i="9"/>
  <c r="G1262" i="9"/>
  <c r="H1262" i="9"/>
  <c r="G1266" i="9"/>
  <c r="H1266" i="9"/>
  <c r="G1271" i="9"/>
  <c r="H1271" i="9"/>
  <c r="G1275" i="9"/>
  <c r="H1275" i="9"/>
  <c r="G1278" i="9"/>
  <c r="H1278" i="9"/>
  <c r="G1284" i="9"/>
  <c r="G1283" i="9" s="1"/>
  <c r="H1284" i="9"/>
  <c r="H1283" i="9" s="1"/>
  <c r="G1291" i="9"/>
  <c r="G1290" i="9" s="1"/>
  <c r="H1291" i="9"/>
  <c r="H1290" i="9" s="1"/>
  <c r="G1316" i="9"/>
  <c r="H1316" i="9"/>
  <c r="G1319" i="9"/>
  <c r="H1319" i="9"/>
  <c r="G1324" i="9"/>
  <c r="H1324" i="9"/>
  <c r="G1328" i="9"/>
  <c r="H1328" i="9"/>
  <c r="L1395" i="9"/>
  <c r="G1335" i="9"/>
  <c r="H1335" i="9"/>
  <c r="G1338" i="9"/>
  <c r="H1338" i="9"/>
  <c r="G1341" i="9"/>
  <c r="H1341" i="9"/>
  <c r="G1343" i="9"/>
  <c r="H1343" i="9"/>
  <c r="G1347" i="9"/>
  <c r="H1347" i="9"/>
  <c r="G1349" i="9"/>
  <c r="H1349" i="9"/>
  <c r="G1357" i="9"/>
  <c r="H1357" i="9"/>
  <c r="H1356" i="9" s="1"/>
  <c r="G1370" i="9"/>
  <c r="G1369" i="9" s="1"/>
  <c r="H1369" i="9"/>
  <c r="G1377" i="9"/>
  <c r="H1377" i="9"/>
  <c r="H1376" i="9" s="1"/>
  <c r="G1385" i="9"/>
  <c r="H1385" i="9"/>
  <c r="H1384" i="9" s="1"/>
  <c r="G1388" i="9"/>
  <c r="H1388" i="9"/>
  <c r="H1387" i="9" s="1"/>
  <c r="L1396" i="9"/>
  <c r="M1396" i="9"/>
  <c r="G1413" i="9"/>
  <c r="H1413" i="9"/>
  <c r="G1417" i="9"/>
  <c r="H1417" i="9"/>
  <c r="G1423" i="9"/>
  <c r="H1423" i="9"/>
  <c r="G1431" i="9"/>
  <c r="H1431" i="9"/>
  <c r="G1438" i="9"/>
  <c r="H1438" i="9"/>
  <c r="G1441" i="9"/>
  <c r="H1441" i="9"/>
  <c r="G1444" i="9"/>
  <c r="H1444" i="9"/>
  <c r="G1448" i="9"/>
  <c r="H1448" i="9"/>
  <c r="G1452" i="9"/>
  <c r="H1452" i="9"/>
  <c r="G1455" i="9"/>
  <c r="H1455" i="9"/>
  <c r="G1466" i="9"/>
  <c r="H1466" i="9"/>
  <c r="H1465" i="9" s="1"/>
  <c r="G1473" i="9"/>
  <c r="G1472" i="9" s="1"/>
  <c r="H1473" i="9"/>
  <c r="G1476" i="9"/>
  <c r="H1476" i="9"/>
  <c r="H1475" i="9" s="1"/>
  <c r="G1479" i="9"/>
  <c r="G1478" i="9" s="1"/>
  <c r="H1479" i="9"/>
  <c r="H1478" i="9" s="1"/>
  <c r="J1499" i="9"/>
  <c r="L1501" i="9"/>
  <c r="L1500" i="9" s="1"/>
  <c r="L1497" i="9" s="1"/>
  <c r="L1526" i="9" s="1"/>
  <c r="H1502" i="9"/>
  <c r="K1501" i="9"/>
  <c r="K1500" i="9" s="1"/>
  <c r="G1505" i="9"/>
  <c r="H1505" i="9"/>
  <c r="I1505" i="9"/>
  <c r="K1505" i="9"/>
  <c r="K1504" i="9" s="1"/>
  <c r="L1505" i="9"/>
  <c r="M1505" i="9"/>
  <c r="J1506" i="9"/>
  <c r="J1505" i="9" s="1"/>
  <c r="G1507" i="9"/>
  <c r="L1507" i="9"/>
  <c r="M1507" i="9"/>
  <c r="J1508" i="9"/>
  <c r="J1507" i="9" s="1"/>
  <c r="G1509" i="9"/>
  <c r="I1509" i="9"/>
  <c r="L1509" i="9"/>
  <c r="M1509" i="9"/>
  <c r="J1510" i="9"/>
  <c r="J1511" i="9"/>
  <c r="G1512" i="9"/>
  <c r="L1512" i="9"/>
  <c r="M1512" i="9"/>
  <c r="J1513" i="9"/>
  <c r="J1512" i="9" s="1"/>
  <c r="G1514" i="9"/>
  <c r="H1514" i="9"/>
  <c r="I1514" i="9"/>
  <c r="L1514" i="9"/>
  <c r="M1514" i="9"/>
  <c r="J1515" i="9"/>
  <c r="J1516" i="9"/>
  <c r="J1517" i="9"/>
  <c r="G1518" i="9"/>
  <c r="H1518" i="9"/>
  <c r="I1518" i="9"/>
  <c r="L1518" i="9"/>
  <c r="M1518" i="9"/>
  <c r="J1519" i="9"/>
  <c r="J1520" i="9"/>
  <c r="J1521" i="9"/>
  <c r="J1522" i="9"/>
  <c r="M1526" i="9"/>
  <c r="G1538" i="9"/>
  <c r="H1538" i="9"/>
  <c r="H1537" i="9" s="1"/>
  <c r="H1535" i="9" s="1"/>
  <c r="G1542" i="9"/>
  <c r="H1542" i="9"/>
  <c r="G1545" i="9"/>
  <c r="H1545" i="9"/>
  <c r="G1551" i="9"/>
  <c r="H1551" i="9"/>
  <c r="H1560" i="9"/>
  <c r="G1568" i="9"/>
  <c r="H1568" i="9"/>
  <c r="G1570" i="9"/>
  <c r="H1570" i="9"/>
  <c r="G1574" i="9"/>
  <c r="H1574" i="9"/>
  <c r="G1576" i="9"/>
  <c r="H1576" i="9"/>
  <c r="G1580" i="9"/>
  <c r="H1580" i="9"/>
  <c r="H1584" i="9"/>
  <c r="G1595" i="9"/>
  <c r="H1595" i="9"/>
  <c r="H1601" i="9"/>
  <c r="G1612" i="9"/>
  <c r="H1613" i="9"/>
  <c r="H1612" i="9" s="1"/>
  <c r="H1630" i="9"/>
  <c r="G1656" i="9"/>
  <c r="H1656" i="9"/>
  <c r="G1659" i="9"/>
  <c r="H1659" i="9"/>
  <c r="G1662" i="9"/>
  <c r="H1662" i="9"/>
  <c r="G1664" i="9"/>
  <c r="H1664" i="9"/>
  <c r="G1668" i="9"/>
  <c r="H1668" i="9"/>
  <c r="G1670" i="9"/>
  <c r="H1670" i="9"/>
  <c r="G1673" i="9"/>
  <c r="H1673" i="9"/>
  <c r="G1675" i="9"/>
  <c r="H1675" i="9"/>
  <c r="G1678" i="9"/>
  <c r="H1678" i="9"/>
  <c r="G1680" i="9"/>
  <c r="H1680" i="9"/>
  <c r="G1706" i="9"/>
  <c r="H1706" i="9"/>
  <c r="G1708" i="9"/>
  <c r="H1708" i="9"/>
  <c r="G1712" i="9"/>
  <c r="H1712" i="9"/>
  <c r="G1719" i="9"/>
  <c r="H1719" i="9"/>
  <c r="G1723" i="9"/>
  <c r="H1723" i="9"/>
  <c r="G1725" i="9"/>
  <c r="H1725" i="9"/>
  <c r="G1727" i="9"/>
  <c r="H1727" i="9"/>
  <c r="G1729" i="9"/>
  <c r="H1729" i="9"/>
  <c r="L1739" i="9"/>
  <c r="G1751" i="9"/>
  <c r="H1751" i="9"/>
  <c r="G1753" i="9"/>
  <c r="H1753" i="9"/>
  <c r="L1816" i="9"/>
  <c r="M1764" i="9"/>
  <c r="M1817" i="9" s="1"/>
  <c r="G1765" i="9"/>
  <c r="H1765" i="9"/>
  <c r="G1768" i="9"/>
  <c r="H1768" i="9"/>
  <c r="G1772" i="9"/>
  <c r="H1772" i="9"/>
  <c r="G1781" i="9"/>
  <c r="H1781" i="9"/>
  <c r="G1787" i="9"/>
  <c r="H1787" i="9"/>
  <c r="G1790" i="9"/>
  <c r="H1790" i="9"/>
  <c r="G1794" i="9"/>
  <c r="H1794" i="9"/>
  <c r="G1798" i="9"/>
  <c r="H1798" i="9"/>
  <c r="G1802" i="9"/>
  <c r="H1802" i="9"/>
  <c r="M1816" i="9"/>
  <c r="G1831" i="9"/>
  <c r="G1829" i="9" s="1"/>
  <c r="G1828" i="9" s="1"/>
  <c r="G1827" i="9" s="1"/>
  <c r="H1831" i="9"/>
  <c r="H1829" i="9" s="1"/>
  <c r="H1828" i="9" s="1"/>
  <c r="H1827" i="9" s="1"/>
  <c r="G1841" i="9"/>
  <c r="H1841" i="9"/>
  <c r="G1844" i="9"/>
  <c r="H1844" i="9"/>
  <c r="G1849" i="9"/>
  <c r="H1849" i="9"/>
  <c r="G1855" i="9"/>
  <c r="H1855" i="9"/>
  <c r="G1859" i="9"/>
  <c r="H1859" i="9"/>
  <c r="G1862" i="9"/>
  <c r="H1862" i="9"/>
  <c r="G1865" i="9"/>
  <c r="H1865" i="9"/>
  <c r="G1868" i="9"/>
  <c r="H1868" i="9"/>
  <c r="G1871" i="9"/>
  <c r="H1871" i="9"/>
  <c r="G1873" i="9"/>
  <c r="H1873" i="9"/>
  <c r="G1883" i="9"/>
  <c r="G1882" i="9" s="1"/>
  <c r="H1883" i="9"/>
  <c r="H1882" i="9" s="1"/>
  <c r="G1890" i="9"/>
  <c r="G1889" i="9" s="1"/>
  <c r="H1890" i="9"/>
  <c r="H1889" i="9" s="1"/>
  <c r="G1901" i="9"/>
  <c r="G1900" i="9" s="1"/>
  <c r="H1901" i="9"/>
  <c r="H1900" i="9" s="1"/>
  <c r="G1904" i="9"/>
  <c r="G1903" i="9" s="1"/>
  <c r="H1904" i="9"/>
  <c r="H1903" i="9" s="1"/>
  <c r="G1921" i="9"/>
  <c r="H1921" i="9"/>
  <c r="G1924" i="9"/>
  <c r="H1924" i="9"/>
  <c r="G1928" i="9"/>
  <c r="H1928" i="9"/>
  <c r="G1935" i="9"/>
  <c r="H1935" i="9"/>
  <c r="G1942" i="9"/>
  <c r="H1942" i="9"/>
  <c r="G1945" i="9"/>
  <c r="G1948" i="9"/>
  <c r="H1948" i="9"/>
  <c r="G1950" i="9"/>
  <c r="H1950" i="9"/>
  <c r="G1975" i="9"/>
  <c r="H1975" i="9"/>
  <c r="H1974" i="9" s="1"/>
  <c r="G1978" i="9"/>
  <c r="H1978" i="9"/>
  <c r="G1981" i="9"/>
  <c r="H1981" i="9"/>
  <c r="G1984" i="9"/>
  <c r="H1984" i="9"/>
  <c r="G1989" i="9"/>
  <c r="H1989" i="9"/>
  <c r="G2008" i="9"/>
  <c r="G2007" i="9" s="1"/>
  <c r="H2008" i="9"/>
  <c r="H2007" i="9" s="1"/>
  <c r="G2016" i="9"/>
  <c r="G2015" i="9" s="1"/>
  <c r="H2016" i="9"/>
  <c r="H2015" i="9" s="1"/>
  <c r="G2020" i="9"/>
  <c r="G2019" i="9" s="1"/>
  <c r="H2020" i="9"/>
  <c r="H2019" i="9" s="1"/>
  <c r="G2044" i="9"/>
  <c r="G2046" i="9"/>
  <c r="H2046" i="9"/>
  <c r="G2049" i="9"/>
  <c r="H2049" i="9"/>
  <c r="G2052" i="9"/>
  <c r="H2052" i="9"/>
  <c r="G2058" i="9"/>
  <c r="H2058" i="9"/>
  <c r="G2067" i="9"/>
  <c r="G2066" i="9" s="1"/>
  <c r="G2065" i="9" s="1"/>
  <c r="G2076" i="9" s="1"/>
  <c r="H2067" i="9"/>
  <c r="H2066" i="9" s="1"/>
  <c r="H2065" i="9" s="1"/>
  <c r="G2082" i="9"/>
  <c r="H2082" i="9"/>
  <c r="G2085" i="9"/>
  <c r="H2085" i="9"/>
  <c r="G2089" i="9"/>
  <c r="H2089" i="9"/>
  <c r="G2099" i="9"/>
  <c r="H2099" i="9"/>
  <c r="G2102" i="9"/>
  <c r="G2106" i="9"/>
  <c r="H2106" i="9"/>
  <c r="G2111" i="9"/>
  <c r="H2111" i="9"/>
  <c r="G2119" i="9"/>
  <c r="H2119" i="9"/>
  <c r="G2122" i="9"/>
  <c r="H2122" i="9"/>
  <c r="G2126" i="9"/>
  <c r="H2126" i="9"/>
  <c r="G2132" i="9"/>
  <c r="H2132" i="9"/>
  <c r="G2136" i="9"/>
  <c r="H2136" i="9"/>
  <c r="G2148" i="9"/>
  <c r="G2147" i="9" s="1"/>
  <c r="G2163" i="9"/>
  <c r="G2162" i="9" s="1"/>
  <c r="H2162" i="9"/>
  <c r="G2170" i="9"/>
  <c r="G2169" i="9" s="1"/>
  <c r="H2169" i="9"/>
  <c r="G2178" i="9"/>
  <c r="G2177" i="9" s="1"/>
  <c r="H2178" i="9"/>
  <c r="H2177" i="9" s="1"/>
  <c r="G2182" i="9"/>
  <c r="G2181" i="9" s="1"/>
  <c r="H2182" i="9"/>
  <c r="H2181" i="9" s="1"/>
  <c r="H2194" i="9"/>
  <c r="G2261" i="9"/>
  <c r="H2261" i="9"/>
  <c r="G2269" i="9"/>
  <c r="G2271" i="9"/>
  <c r="H2271" i="9"/>
  <c r="H2270" i="9" s="1"/>
  <c r="H2269" i="9" s="1"/>
  <c r="H2268" i="9" s="1"/>
  <c r="G2274" i="9"/>
  <c r="G2284" i="9"/>
  <c r="H2284" i="9"/>
  <c r="G2288" i="9"/>
  <c r="H2288" i="9"/>
  <c r="G2295" i="9"/>
  <c r="H2295" i="9"/>
  <c r="G2301" i="9"/>
  <c r="H2301" i="9"/>
  <c r="G2309" i="9"/>
  <c r="H2309" i="9"/>
  <c r="G2312" i="9"/>
  <c r="H2312" i="9"/>
  <c r="G2316" i="9"/>
  <c r="H2316" i="9"/>
  <c r="G2320" i="9"/>
  <c r="H2320" i="9"/>
  <c r="G2323" i="9"/>
  <c r="H2323" i="9"/>
  <c r="G2325" i="9"/>
  <c r="H2325" i="9"/>
  <c r="G2335" i="9"/>
  <c r="G2334" i="9" s="1"/>
  <c r="H2335" i="9"/>
  <c r="H2334" i="9" s="1"/>
  <c r="G2349" i="9"/>
  <c r="G2348" i="9" s="1"/>
  <c r="H2349" i="9"/>
  <c r="H2348" i="9" s="1"/>
  <c r="G2356" i="9"/>
  <c r="G2355" i="9" s="1"/>
  <c r="H2356" i="9"/>
  <c r="H2355" i="9" s="1"/>
  <c r="G2383" i="9"/>
  <c r="G2386" i="9"/>
  <c r="H2386" i="9"/>
  <c r="G2434" i="9"/>
  <c r="H2434" i="9"/>
  <c r="G2439" i="9"/>
  <c r="H2439" i="9"/>
  <c r="G2442" i="9"/>
  <c r="H2442" i="9"/>
  <c r="G2447" i="9"/>
  <c r="H2447" i="9"/>
  <c r="B2449" i="9"/>
  <c r="B2450" i="9" s="1"/>
  <c r="B2451" i="9" s="1"/>
  <c r="B2452" i="9" s="1"/>
  <c r="G2453" i="9"/>
  <c r="H2453" i="9"/>
  <c r="G2455" i="9"/>
  <c r="H2455" i="9"/>
  <c r="G2457" i="9"/>
  <c r="H2457" i="9"/>
  <c r="G2459" i="9"/>
  <c r="H2459" i="9"/>
  <c r="G2461" i="9"/>
  <c r="H2461" i="9"/>
  <c r="D2464" i="9"/>
  <c r="E2467" i="9"/>
  <c r="G2478" i="9"/>
  <c r="G2477" i="9" s="1"/>
  <c r="H2478" i="9"/>
  <c r="H2477" i="9" s="1"/>
  <c r="G2485" i="9"/>
  <c r="G2484" i="9" s="1"/>
  <c r="H2485" i="9"/>
  <c r="H2484" i="9" s="1"/>
  <c r="G2488" i="9"/>
  <c r="G2487" i="9" s="1"/>
  <c r="M2494" i="9"/>
  <c r="G2509" i="9"/>
  <c r="L2553" i="9"/>
  <c r="L2555" i="9" s="1"/>
  <c r="G2517" i="9"/>
  <c r="H2517" i="9"/>
  <c r="G2520" i="9"/>
  <c r="H2520" i="9"/>
  <c r="G2524" i="9"/>
  <c r="H2524" i="9"/>
  <c r="G2529" i="9"/>
  <c r="H2529" i="9"/>
  <c r="G2534" i="9"/>
  <c r="G2536" i="9"/>
  <c r="G2538" i="9"/>
  <c r="G2540" i="9"/>
  <c r="H2542" i="9"/>
  <c r="M2553" i="9"/>
  <c r="M2555" i="9" s="1"/>
  <c r="G2562" i="9"/>
  <c r="G2565" i="9"/>
  <c r="G2570" i="9"/>
  <c r="G2583" i="9"/>
  <c r="G2586" i="9"/>
  <c r="G2589" i="9"/>
  <c r="G2592" i="9"/>
  <c r="G2595" i="9"/>
  <c r="G2597" i="9"/>
  <c r="G2616" i="9"/>
  <c r="H2616" i="9"/>
  <c r="G2619" i="9"/>
  <c r="H2619" i="9"/>
  <c r="G2625" i="9"/>
  <c r="H2625" i="9"/>
  <c r="G2632" i="9"/>
  <c r="H2632" i="9"/>
  <c r="G2638" i="9"/>
  <c r="H2638" i="9"/>
  <c r="G2640" i="9"/>
  <c r="H2640" i="9"/>
  <c r="G2643" i="9"/>
  <c r="H2643" i="9"/>
  <c r="G2645" i="9"/>
  <c r="H2645" i="9"/>
  <c r="G2648" i="9"/>
  <c r="H2648" i="9"/>
  <c r="G2650" i="9"/>
  <c r="H2650" i="9"/>
  <c r="G2670" i="9"/>
  <c r="H2670" i="9"/>
  <c r="G2673" i="9"/>
  <c r="H2673" i="9"/>
  <c r="G2679" i="9"/>
  <c r="G2686" i="9"/>
  <c r="G2692" i="9"/>
  <c r="H2692" i="9"/>
  <c r="G2694" i="9"/>
  <c r="H2694" i="9"/>
  <c r="G2697" i="9"/>
  <c r="H2697" i="9"/>
  <c r="G2699" i="9"/>
  <c r="H2699" i="9"/>
  <c r="G2702" i="9"/>
  <c r="H2702" i="9"/>
  <c r="G2704" i="9"/>
  <c r="H2704" i="9"/>
  <c r="M368" i="12"/>
  <c r="L368" i="12"/>
  <c r="I368" i="12"/>
  <c r="H368" i="12"/>
  <c r="G368" i="12"/>
  <c r="K367" i="12"/>
  <c r="M366" i="12"/>
  <c r="L366" i="12"/>
  <c r="I366" i="12"/>
  <c r="H366" i="12"/>
  <c r="G366" i="12"/>
  <c r="K364" i="12"/>
  <c r="M362" i="12"/>
  <c r="L362" i="12"/>
  <c r="I362" i="12"/>
  <c r="H362" i="12"/>
  <c r="G362" i="12"/>
  <c r="K361" i="12"/>
  <c r="K360" i="12"/>
  <c r="M359" i="12"/>
  <c r="L359" i="12"/>
  <c r="I359" i="12"/>
  <c r="H359" i="12"/>
  <c r="G359" i="12"/>
  <c r="K357" i="12"/>
  <c r="M356" i="12"/>
  <c r="L356" i="12"/>
  <c r="I356" i="12"/>
  <c r="H356" i="12"/>
  <c r="G356" i="12"/>
  <c r="M349" i="12"/>
  <c r="L349" i="12"/>
  <c r="I349" i="12"/>
  <c r="H349" i="12"/>
  <c r="G349" i="12"/>
  <c r="K348" i="12"/>
  <c r="K347" i="12"/>
  <c r="K346" i="12"/>
  <c r="M344" i="12"/>
  <c r="L344" i="12"/>
  <c r="I344" i="12"/>
  <c r="H344" i="12"/>
  <c r="G344" i="12"/>
  <c r="K343" i="12"/>
  <c r="K342" i="12"/>
  <c r="M338" i="12"/>
  <c r="L338" i="12"/>
  <c r="I338" i="12"/>
  <c r="H338" i="12"/>
  <c r="G338" i="12"/>
  <c r="M334" i="12"/>
  <c r="L334" i="12"/>
  <c r="I334" i="12"/>
  <c r="H334" i="12"/>
  <c r="G334" i="12"/>
  <c r="L330" i="12"/>
  <c r="L329" i="12" s="1"/>
  <c r="L327" i="12" s="1"/>
  <c r="M329" i="12"/>
  <c r="G330" i="12"/>
  <c r="G329" i="12" s="1"/>
  <c r="K324" i="12"/>
  <c r="K323" i="12" s="1"/>
  <c r="K322" i="12" s="1"/>
  <c r="K321" i="12" s="1"/>
  <c r="K320" i="12" s="1"/>
  <c r="M323" i="12"/>
  <c r="M322" i="12" s="1"/>
  <c r="M321" i="12" s="1"/>
  <c r="M320" i="12" s="1"/>
  <c r="L323" i="12"/>
  <c r="L322" i="12" s="1"/>
  <c r="L321" i="12" s="1"/>
  <c r="L320" i="12" s="1"/>
  <c r="I323" i="12"/>
  <c r="I322" i="12" s="1"/>
  <c r="I321" i="12" s="1"/>
  <c r="I320" i="12" s="1"/>
  <c r="H323" i="12"/>
  <c r="H322" i="12" s="1"/>
  <c r="H321" i="12" s="1"/>
  <c r="H320" i="12" s="1"/>
  <c r="G323" i="12"/>
  <c r="G322" i="12" s="1"/>
  <c r="G321" i="12" s="1"/>
  <c r="G320" i="12" s="1"/>
  <c r="H2433" i="9" l="1"/>
  <c r="H2495" i="9" s="1"/>
  <c r="H2076" i="9"/>
  <c r="H1315" i="9"/>
  <c r="H1599" i="9"/>
  <c r="H1639" i="9" s="1"/>
  <c r="H1600" i="9"/>
  <c r="H554" i="9"/>
  <c r="H536" i="9"/>
  <c r="G554" i="9"/>
  <c r="G536" i="9"/>
  <c r="H505" i="9"/>
  <c r="G433" i="9"/>
  <c r="G472" i="9" s="1"/>
  <c r="L333" i="12"/>
  <c r="K356" i="12"/>
  <c r="K139" i="12"/>
  <c r="K138" i="12" s="1"/>
  <c r="K135" i="12" s="1"/>
  <c r="K159" i="12" s="1"/>
  <c r="J2496" i="9"/>
  <c r="H2488" i="9"/>
  <c r="H2487" i="9" s="1"/>
  <c r="H2476" i="9" s="1"/>
  <c r="H2496" i="9" s="1"/>
  <c r="K1817" i="9"/>
  <c r="K1816" i="9"/>
  <c r="G1541" i="9"/>
  <c r="G1638" i="9" s="1"/>
  <c r="K947" i="9"/>
  <c r="H429" i="9"/>
  <c r="H427" i="9"/>
  <c r="H471" i="9" s="1"/>
  <c r="G620" i="9"/>
  <c r="G641" i="9" s="1"/>
  <c r="H1750" i="9"/>
  <c r="H1749" i="9" s="1"/>
  <c r="H1748" i="9" s="1"/>
  <c r="G253" i="9"/>
  <c r="G160" i="9"/>
  <c r="G62" i="9"/>
  <c r="M1820" i="9"/>
  <c r="G232" i="9"/>
  <c r="G52" i="9"/>
  <c r="G248" i="9"/>
  <c r="J641" i="9"/>
  <c r="J1509" i="9"/>
  <c r="H142" i="12"/>
  <c r="H160" i="12" s="1"/>
  <c r="K1257" i="12"/>
  <c r="H798" i="12"/>
  <c r="L798" i="12" s="1"/>
  <c r="H239" i="12"/>
  <c r="H238" i="12" s="1"/>
  <c r="H235" i="12" s="1"/>
  <c r="L128" i="12"/>
  <c r="L127" i="12" s="1"/>
  <c r="L126" i="12" s="1"/>
  <c r="I128" i="12"/>
  <c r="I127" i="12" s="1"/>
  <c r="I126" i="12" s="1"/>
  <c r="K147" i="12"/>
  <c r="K241" i="12"/>
  <c r="K150" i="12"/>
  <c r="I240" i="12"/>
  <c r="I135" i="12"/>
  <c r="I159" i="12" s="1"/>
  <c r="I161" i="12" s="1"/>
  <c r="K243" i="12"/>
  <c r="K236" i="12"/>
  <c r="K366" i="12"/>
  <c r="K128" i="12"/>
  <c r="K127" i="12" s="1"/>
  <c r="K126" i="12" s="1"/>
  <c r="M142" i="12"/>
  <c r="M160" i="12" s="1"/>
  <c r="L159" i="12"/>
  <c r="L161" i="12" s="1"/>
  <c r="L134" i="12"/>
  <c r="M159" i="12"/>
  <c r="H159" i="12"/>
  <c r="G135" i="12"/>
  <c r="H1504" i="9"/>
  <c r="H1527" i="9" s="1"/>
  <c r="H1166" i="9"/>
  <c r="H1185" i="9" s="1"/>
  <c r="G1750" i="9"/>
  <c r="G1749" i="9"/>
  <c r="G1748" i="9" s="1"/>
  <c r="G1537" i="9"/>
  <c r="G1535" i="9" s="1"/>
  <c r="G1637" i="9" s="1"/>
  <c r="H620" i="9"/>
  <c r="H641" i="9" s="1"/>
  <c r="K1740" i="9"/>
  <c r="J1514" i="9"/>
  <c r="H831" i="9"/>
  <c r="H853" i="9" s="1"/>
  <c r="K948" i="9"/>
  <c r="H842" i="9"/>
  <c r="H854" i="9" s="1"/>
  <c r="H2669" i="9"/>
  <c r="H2713" i="9" s="1"/>
  <c r="H2716" i="9" s="1"/>
  <c r="G2615" i="9"/>
  <c r="G2659" i="9" s="1"/>
  <c r="G2662" i="9" s="1"/>
  <c r="H2516" i="9"/>
  <c r="H2553" i="9" s="1"/>
  <c r="H2555" i="9" s="1"/>
  <c r="K2495" i="9"/>
  <c r="G1282" i="9"/>
  <c r="G1297" i="9" s="1"/>
  <c r="L1239" i="9"/>
  <c r="G1199" i="9"/>
  <c r="G1239" i="9" s="1"/>
  <c r="H963" i="9"/>
  <c r="H960" i="9" s="1"/>
  <c r="H999" i="9" s="1"/>
  <c r="H925" i="9"/>
  <c r="H948" i="9" s="1"/>
  <c r="G831" i="9"/>
  <c r="G853" i="9" s="1"/>
  <c r="G5" i="9"/>
  <c r="G4" i="9" s="1"/>
  <c r="H2283" i="9"/>
  <c r="H2364" i="9" s="1"/>
  <c r="H1035" i="9"/>
  <c r="H1034" i="9" s="1"/>
  <c r="H1073" i="9" s="1"/>
  <c r="I2659" i="9"/>
  <c r="I2662" i="9" s="1"/>
  <c r="G2516" i="9"/>
  <c r="G2553" i="9" s="1"/>
  <c r="I2496" i="9"/>
  <c r="G2333" i="9"/>
  <c r="G2365" i="9" s="1"/>
  <c r="G2283" i="9"/>
  <c r="G2364" i="9" s="1"/>
  <c r="G2268" i="9"/>
  <c r="H1282" i="9"/>
  <c r="H1297" i="9" s="1"/>
  <c r="I640" i="9"/>
  <c r="G2669" i="9"/>
  <c r="G2713" i="9" s="1"/>
  <c r="G2716" i="9" s="1"/>
  <c r="I2713" i="9"/>
  <c r="I2716" i="9" s="1"/>
  <c r="H2615" i="9"/>
  <c r="H2659" i="9" s="1"/>
  <c r="H2662" i="9" s="1"/>
  <c r="I2607" i="9"/>
  <c r="I2610" i="9" s="1"/>
  <c r="H2607" i="9"/>
  <c r="H2610" i="9" s="1"/>
  <c r="G2561" i="9"/>
  <c r="I2553" i="9"/>
  <c r="I2555" i="9" s="1"/>
  <c r="K2553" i="9"/>
  <c r="K2555" i="9" s="1"/>
  <c r="M2496" i="9"/>
  <c r="G2098" i="9"/>
  <c r="G2191" i="9" s="1"/>
  <c r="H1920" i="9"/>
  <c r="H1919" i="9" s="1"/>
  <c r="H1957" i="9" s="1"/>
  <c r="H1959" i="9" s="1"/>
  <c r="G2433" i="9"/>
  <c r="G2495" i="9" s="1"/>
  <c r="G2476" i="9"/>
  <c r="G2496" i="9" s="1"/>
  <c r="L2495" i="9"/>
  <c r="I2495" i="9"/>
  <c r="G2375" i="9"/>
  <c r="L1740" i="9"/>
  <c r="L1742" i="9" s="1"/>
  <c r="I1504" i="9"/>
  <c r="I1527" i="9" s="1"/>
  <c r="G1412" i="9"/>
  <c r="G1486" i="9" s="1"/>
  <c r="G2043" i="9"/>
  <c r="G2075" i="9" s="1"/>
  <c r="H2026" i="9"/>
  <c r="H1840" i="9"/>
  <c r="H1908" i="9" s="1"/>
  <c r="G1504" i="9"/>
  <c r="G1527" i="9" s="1"/>
  <c r="L1504" i="9"/>
  <c r="L1527" i="9" s="1"/>
  <c r="L1529" i="9" s="1"/>
  <c r="G1387" i="9"/>
  <c r="G1356" i="9"/>
  <c r="I1395" i="9"/>
  <c r="M1111" i="9"/>
  <c r="M1112" i="9" s="1"/>
  <c r="H1090" i="9"/>
  <c r="H1111" i="9" s="1"/>
  <c r="I948" i="9"/>
  <c r="H947" i="9"/>
  <c r="I120" i="9"/>
  <c r="H2043" i="9"/>
  <c r="H2075" i="9" s="1"/>
  <c r="G1974" i="9"/>
  <c r="G2026" i="9" s="1"/>
  <c r="G1920" i="9"/>
  <c r="G1919" i="9" s="1"/>
  <c r="G1957" i="9" s="1"/>
  <c r="G1959" i="9" s="1"/>
  <c r="G1840" i="9"/>
  <c r="G1908" i="9" s="1"/>
  <c r="I1817" i="9"/>
  <c r="H1764" i="9"/>
  <c r="H1817" i="9" s="1"/>
  <c r="I1740" i="9"/>
  <c r="G1655" i="9"/>
  <c r="G1689" i="9" s="1"/>
  <c r="K1395" i="9"/>
  <c r="K1239" i="9"/>
  <c r="I1239" i="9"/>
  <c r="K1110" i="9"/>
  <c r="G1017" i="9"/>
  <c r="G1072" i="9" s="1"/>
  <c r="I641" i="9"/>
  <c r="G319" i="9"/>
  <c r="G352" i="9" s="1"/>
  <c r="G275" i="9"/>
  <c r="G274" i="9" s="1"/>
  <c r="G306" i="9" s="1"/>
  <c r="H2098" i="9"/>
  <c r="G1705" i="9"/>
  <c r="G1740" i="9" s="1"/>
  <c r="M1740" i="9"/>
  <c r="M1504" i="9"/>
  <c r="M1527" i="9" s="1"/>
  <c r="M1529" i="9" s="1"/>
  <c r="K1497" i="9"/>
  <c r="K1526" i="9" s="1"/>
  <c r="H1258" i="9"/>
  <c r="H1296" i="9" s="1"/>
  <c r="H1132" i="9"/>
  <c r="H1184" i="9" s="1"/>
  <c r="L948" i="9"/>
  <c r="I472" i="9"/>
  <c r="I306" i="9"/>
  <c r="I308" i="9" s="1"/>
  <c r="G657" i="9"/>
  <c r="G714" i="9" s="1"/>
  <c r="M640" i="9"/>
  <c r="H553" i="9"/>
  <c r="M306" i="9"/>
  <c r="M308" i="9" s="1"/>
  <c r="J173" i="9"/>
  <c r="I153" i="9"/>
  <c r="I947" i="9"/>
  <c r="G842" i="9"/>
  <c r="G854" i="9" s="1"/>
  <c r="H153" i="9"/>
  <c r="G135" i="9"/>
  <c r="K2494" i="9"/>
  <c r="G2006" i="9"/>
  <c r="G2027" i="9" s="1"/>
  <c r="H1888" i="9"/>
  <c r="H1909" i="9" s="1"/>
  <c r="L2496" i="9"/>
  <c r="H2333" i="9"/>
  <c r="H2365" i="9" s="1"/>
  <c r="G2146" i="9"/>
  <c r="G2192" i="9" s="1"/>
  <c r="G1888" i="9"/>
  <c r="G1909" i="9" s="1"/>
  <c r="L2494" i="9"/>
  <c r="K1394" i="9"/>
  <c r="G1764" i="9"/>
  <c r="G1817" i="9" s="1"/>
  <c r="H1655" i="9"/>
  <c r="H1689" i="9" s="1"/>
  <c r="H1637" i="9"/>
  <c r="J1518" i="9"/>
  <c r="K1527" i="9"/>
  <c r="H1472" i="9"/>
  <c r="H1464" i="9" s="1"/>
  <c r="H1487" i="9" s="1"/>
  <c r="G1465" i="9"/>
  <c r="H1412" i="9"/>
  <c r="H1486" i="9" s="1"/>
  <c r="G1376" i="9"/>
  <c r="K1396" i="9"/>
  <c r="H1395" i="9"/>
  <c r="L1238" i="9"/>
  <c r="K1111" i="9"/>
  <c r="I1689" i="9"/>
  <c r="G1315" i="9"/>
  <c r="H2006" i="9"/>
  <c r="H2027" i="9" s="1"/>
  <c r="L1817" i="9"/>
  <c r="L1820" i="9" s="1"/>
  <c r="H1541" i="9"/>
  <c r="H1638" i="9" s="1"/>
  <c r="H1355" i="9"/>
  <c r="H1396" i="9" s="1"/>
  <c r="I1396" i="9"/>
  <c r="M1395" i="9"/>
  <c r="G1062" i="9"/>
  <c r="M1739" i="9"/>
  <c r="H1705" i="9"/>
  <c r="H1740" i="9" s="1"/>
  <c r="M1394" i="9"/>
  <c r="L1394" i="9"/>
  <c r="L1397" i="9" s="1"/>
  <c r="G1599" i="9"/>
  <c r="I1502" i="9"/>
  <c r="G1475" i="9"/>
  <c r="G1384" i="9"/>
  <c r="H1199" i="9"/>
  <c r="H1239" i="9" s="1"/>
  <c r="K1238" i="9"/>
  <c r="G1166" i="9"/>
  <c r="G1185" i="9" s="1"/>
  <c r="I1111" i="9"/>
  <c r="H969" i="9"/>
  <c r="H1000" i="9" s="1"/>
  <c r="G969" i="9"/>
  <c r="G1000" i="9" s="1"/>
  <c r="I969" i="9"/>
  <c r="I1000" i="9" s="1"/>
  <c r="I1003" i="9" s="1"/>
  <c r="L640" i="9"/>
  <c r="G1183" i="9"/>
  <c r="L639" i="9"/>
  <c r="G1258" i="9"/>
  <c r="G1296" i="9" s="1"/>
  <c r="G1132" i="9"/>
  <c r="G1184" i="9" s="1"/>
  <c r="G1090" i="9"/>
  <c r="G1111" i="9" s="1"/>
  <c r="H1017" i="9"/>
  <c r="H1072" i="9" s="1"/>
  <c r="K639" i="9"/>
  <c r="G936" i="9"/>
  <c r="H586" i="9"/>
  <c r="H640" i="9" s="1"/>
  <c r="G505" i="9"/>
  <c r="G553" i="9" s="1"/>
  <c r="H657" i="9"/>
  <c r="H714" i="9" s="1"/>
  <c r="G586" i="9"/>
  <c r="G640" i="9" s="1"/>
  <c r="G874" i="9"/>
  <c r="G947" i="9" s="1"/>
  <c r="L472" i="9"/>
  <c r="H433" i="9"/>
  <c r="M472" i="9"/>
  <c r="K471" i="9"/>
  <c r="M471" i="9"/>
  <c r="K306" i="9"/>
  <c r="K308" i="9" s="1"/>
  <c r="M639" i="9"/>
  <c r="L471" i="9"/>
  <c r="K472" i="9"/>
  <c r="H365" i="9"/>
  <c r="H409" i="9" s="1"/>
  <c r="H275" i="9"/>
  <c r="H274" i="9" s="1"/>
  <c r="H306" i="9" s="1"/>
  <c r="H308" i="9" s="1"/>
  <c r="M120" i="9"/>
  <c r="H319" i="9"/>
  <c r="H352" i="9" s="1"/>
  <c r="L306" i="9"/>
  <c r="L308" i="9" s="1"/>
  <c r="M119" i="9"/>
  <c r="I152" i="9"/>
  <c r="G176" i="9"/>
  <c r="L120" i="9"/>
  <c r="L119" i="9"/>
  <c r="H152" i="9"/>
  <c r="G91" i="9"/>
  <c r="G120" i="9" s="1"/>
  <c r="K119" i="9"/>
  <c r="G24" i="9"/>
  <c r="H333" i="12"/>
  <c r="H384" i="12" s="1"/>
  <c r="H331" i="12"/>
  <c r="I333" i="12"/>
  <c r="I384" i="12" s="1"/>
  <c r="K359" i="12"/>
  <c r="M333" i="12"/>
  <c r="M326" i="12" s="1"/>
  <c r="H328" i="12"/>
  <c r="H332" i="12"/>
  <c r="G333" i="12"/>
  <c r="G384" i="12" s="1"/>
  <c r="G327" i="12"/>
  <c r="G383" i="12" s="1"/>
  <c r="H2077" i="9" l="1"/>
  <c r="K120" i="9"/>
  <c r="K1820" i="9"/>
  <c r="H134" i="12"/>
  <c r="H161" i="12"/>
  <c r="G2555" i="9"/>
  <c r="J1689" i="9"/>
  <c r="K640" i="9"/>
  <c r="K642" i="9" s="1"/>
  <c r="G308" i="9"/>
  <c r="M2495" i="9"/>
  <c r="M2497" i="9" s="1"/>
  <c r="J1111" i="9"/>
  <c r="I154" i="9"/>
  <c r="M1742" i="9"/>
  <c r="G2607" i="9"/>
  <c r="H154" i="9"/>
  <c r="G51" i="9"/>
  <c r="H2029" i="9"/>
  <c r="J947" i="9"/>
  <c r="G231" i="9"/>
  <c r="I959" i="9"/>
  <c r="L1111" i="9"/>
  <c r="L1112" i="9" s="1"/>
  <c r="L947" i="9"/>
  <c r="L949" i="9" s="1"/>
  <c r="G1534" i="9"/>
  <c r="L1241" i="9"/>
  <c r="G74" i="9"/>
  <c r="G265" i="9"/>
  <c r="K949" i="9"/>
  <c r="G159" i="9"/>
  <c r="H818" i="12"/>
  <c r="L818" i="12" s="1"/>
  <c r="K142" i="12"/>
  <c r="M134" i="12"/>
  <c r="H330" i="12"/>
  <c r="H329" i="12" s="1"/>
  <c r="H327" i="12" s="1"/>
  <c r="I134" i="12"/>
  <c r="M161" i="12"/>
  <c r="I239" i="12"/>
  <c r="I238" i="12" s="1"/>
  <c r="I235" i="12" s="1"/>
  <c r="K240" i="12"/>
  <c r="K239" i="12" s="1"/>
  <c r="K238" i="12" s="1"/>
  <c r="K235" i="12" s="1"/>
  <c r="G326" i="12"/>
  <c r="G159" i="12"/>
  <c r="G161" i="12" s="1"/>
  <c r="G134" i="12"/>
  <c r="K166" i="9"/>
  <c r="M1496" i="9"/>
  <c r="J1239" i="9"/>
  <c r="H1186" i="9"/>
  <c r="J1504" i="9"/>
  <c r="J1527" i="9" s="1"/>
  <c r="L475" i="9"/>
  <c r="J120" i="9"/>
  <c r="G153" i="9"/>
  <c r="J153" i="9" s="1"/>
  <c r="L166" i="9"/>
  <c r="M121" i="9"/>
  <c r="M642" i="9"/>
  <c r="H1124" i="9"/>
  <c r="K1529" i="9"/>
  <c r="L2497" i="9"/>
  <c r="J472" i="9"/>
  <c r="J1740" i="9"/>
  <c r="K1112" i="9"/>
  <c r="G2029" i="9"/>
  <c r="G1034" i="9"/>
  <c r="G1073" i="9" s="1"/>
  <c r="M1397" i="9"/>
  <c r="L1496" i="9"/>
  <c r="J1817" i="9"/>
  <c r="M475" i="9"/>
  <c r="J2495" i="9"/>
  <c r="K1241" i="9"/>
  <c r="K1496" i="9"/>
  <c r="K2496" i="9"/>
  <c r="K2497" i="9" s="1"/>
  <c r="G1186" i="9"/>
  <c r="J640" i="9"/>
  <c r="H959" i="9"/>
  <c r="H1641" i="9"/>
  <c r="K1397" i="9"/>
  <c r="K121" i="9"/>
  <c r="L121" i="9"/>
  <c r="L642" i="9"/>
  <c r="G1124" i="9"/>
  <c r="J1502" i="9"/>
  <c r="H1003" i="9"/>
  <c r="H1534" i="9"/>
  <c r="H472" i="9"/>
  <c r="H475" i="9" s="1"/>
  <c r="H426" i="9"/>
  <c r="G925" i="9"/>
  <c r="G948" i="9" s="1"/>
  <c r="J948" i="9" s="1"/>
  <c r="G1639" i="9"/>
  <c r="G1641" i="9" s="1"/>
  <c r="J1395" i="9"/>
  <c r="G1395" i="9"/>
  <c r="K1739" i="9"/>
  <c r="K1742" i="9" s="1"/>
  <c r="I471" i="9"/>
  <c r="I475" i="9" s="1"/>
  <c r="K475" i="9"/>
  <c r="G1355" i="9"/>
  <c r="G1464" i="9"/>
  <c r="G1487" i="9" s="1"/>
  <c r="I331" i="12"/>
  <c r="I332" i="12"/>
  <c r="K332" i="12" s="1"/>
  <c r="G386" i="12"/>
  <c r="K384" i="12"/>
  <c r="I328" i="12"/>
  <c r="K160" i="12" l="1"/>
  <c r="K161" i="12" s="1"/>
  <c r="K134" i="12"/>
  <c r="H326" i="12"/>
  <c r="H383" i="12"/>
  <c r="G2610" i="9"/>
  <c r="G75" i="9"/>
  <c r="G267" i="9"/>
  <c r="H821" i="12"/>
  <c r="L821" i="12" s="1"/>
  <c r="I330" i="12"/>
  <c r="I329" i="12" s="1"/>
  <c r="I327" i="12" s="1"/>
  <c r="K331" i="12"/>
  <c r="K330" i="12" s="1"/>
  <c r="K329" i="12" s="1"/>
  <c r="G1396" i="9"/>
  <c r="J1396" i="9"/>
  <c r="K328" i="12"/>
  <c r="L384" i="12"/>
  <c r="H386" i="12" l="1"/>
  <c r="I326" i="12"/>
  <c r="I383" i="12"/>
  <c r="I386" i="12" s="1"/>
  <c r="K327" i="12"/>
  <c r="H797" i="12"/>
  <c r="M384" i="12"/>
  <c r="K383" i="12" l="1"/>
  <c r="K386" i="12" s="1"/>
  <c r="L383" i="12" l="1"/>
  <c r="M383" i="12" s="1"/>
  <c r="K511" i="12"/>
  <c r="L510" i="12"/>
  <c r="I510" i="12"/>
  <c r="H510" i="12"/>
  <c r="G510" i="12"/>
  <c r="K509" i="12"/>
  <c r="L508" i="12"/>
  <c r="I508" i="12"/>
  <c r="H508" i="12"/>
  <c r="G508" i="12"/>
  <c r="L506" i="12"/>
  <c r="I506" i="12"/>
  <c r="H506" i="12"/>
  <c r="G506" i="12"/>
  <c r="K505" i="12"/>
  <c r="L504" i="12"/>
  <c r="I504" i="12"/>
  <c r="H504" i="12"/>
  <c r="G504" i="12"/>
  <c r="K502" i="12"/>
  <c r="I501" i="12"/>
  <c r="H501" i="12"/>
  <c r="G501" i="12"/>
  <c r="I498" i="12"/>
  <c r="H498" i="12"/>
  <c r="K506" i="12" l="1"/>
  <c r="L386" i="12"/>
  <c r="M386" i="12"/>
  <c r="H500" i="12"/>
  <c r="H517" i="12" s="1"/>
  <c r="L500" i="12"/>
  <c r="L517" i="12" s="1"/>
  <c r="H497" i="12"/>
  <c r="H496" i="12" s="1"/>
  <c r="K504" i="12"/>
  <c r="K510" i="12"/>
  <c r="K501" i="12"/>
  <c r="I497" i="12"/>
  <c r="I496" i="12" s="1"/>
  <c r="G500" i="12"/>
  <c r="I500" i="12"/>
  <c r="I517" i="12" s="1"/>
  <c r="K508" i="12"/>
  <c r="H494" i="12" l="1"/>
  <c r="I494" i="12"/>
  <c r="K500" i="12"/>
  <c r="K515" i="12" s="1"/>
  <c r="G515" i="12"/>
  <c r="K2526" i="12" l="1"/>
  <c r="K2525" i="12" s="1"/>
  <c r="M2525" i="12"/>
  <c r="I2525" i="12"/>
  <c r="H2525" i="12"/>
  <c r="G2525" i="12"/>
  <c r="K2524" i="12"/>
  <c r="K2523" i="12" s="1"/>
  <c r="M2523" i="12"/>
  <c r="L2523" i="12"/>
  <c r="I2523" i="12"/>
  <c r="H2523" i="12"/>
  <c r="G2523" i="12"/>
  <c r="K2522" i="12"/>
  <c r="K2521" i="12"/>
  <c r="K2520" i="12"/>
  <c r="M2519" i="12"/>
  <c r="L2519" i="12"/>
  <c r="I2519" i="12"/>
  <c r="H2519" i="12"/>
  <c r="G2519" i="12"/>
  <c r="K2518" i="12"/>
  <c r="K2517" i="12"/>
  <c r="M2516" i="12"/>
  <c r="L2516" i="12"/>
  <c r="I2516" i="12"/>
  <c r="H2516" i="12"/>
  <c r="G2516" i="12"/>
  <c r="K2515" i="12"/>
  <c r="K2514" i="12"/>
  <c r="K2513" i="12"/>
  <c r="M2512" i="12"/>
  <c r="L2512" i="12"/>
  <c r="I2512" i="12"/>
  <c r="H2512" i="12"/>
  <c r="G2512" i="12"/>
  <c r="K2511" i="12"/>
  <c r="K2510" i="12" s="1"/>
  <c r="M2510" i="12"/>
  <c r="L2510" i="12"/>
  <c r="I2510" i="12"/>
  <c r="H2510" i="12"/>
  <c r="G2510" i="12"/>
  <c r="H2509" i="12" l="1"/>
  <c r="H2531" i="12" s="1"/>
  <c r="H2534" i="12" s="1"/>
  <c r="I2509" i="12"/>
  <c r="I2508" i="12" s="1"/>
  <c r="K2512" i="12"/>
  <c r="M2509" i="12"/>
  <c r="M2531" i="12" s="1"/>
  <c r="M2534" i="12" s="1"/>
  <c r="K2519" i="12"/>
  <c r="L2509" i="12"/>
  <c r="L2508" i="12" s="1"/>
  <c r="K2516" i="12"/>
  <c r="G2509" i="12"/>
  <c r="G2531" i="12" s="1"/>
  <c r="G2534" i="12" s="1"/>
  <c r="I2531" i="12" l="1"/>
  <c r="I2534" i="12" s="1"/>
  <c r="K2509" i="12"/>
  <c r="K2508" i="12" s="1"/>
  <c r="H2508" i="12"/>
  <c r="L2531" i="12"/>
  <c r="L2534" i="12" s="1"/>
  <c r="M2508" i="12"/>
  <c r="G2508" i="12"/>
  <c r="I2550" i="12"/>
  <c r="H2550" i="12"/>
  <c r="I2565" i="12"/>
  <c r="H2565" i="12"/>
  <c r="I2569" i="12"/>
  <c r="H2569" i="12"/>
  <c r="K2571" i="12"/>
  <c r="K2570" i="12"/>
  <c r="K2566" i="12"/>
  <c r="K2555" i="12"/>
  <c r="K2240" i="12"/>
  <c r="K2239" i="12"/>
  <c r="M2238" i="12"/>
  <c r="M2237" i="12" s="1"/>
  <c r="L2238" i="12"/>
  <c r="L2237" i="12" s="1"/>
  <c r="I2238" i="12"/>
  <c r="I2237" i="12" s="1"/>
  <c r="H2238" i="12"/>
  <c r="H2237" i="12" s="1"/>
  <c r="G2238" i="12"/>
  <c r="G2237" i="12" s="1"/>
  <c r="K2236" i="12"/>
  <c r="K2235" i="12"/>
  <c r="M2234" i="12"/>
  <c r="M2233" i="12" s="1"/>
  <c r="L2234" i="12"/>
  <c r="L2233" i="12" s="1"/>
  <c r="I2234" i="12"/>
  <c r="I2233" i="12" s="1"/>
  <c r="H2234" i="12"/>
  <c r="H2233" i="12" s="1"/>
  <c r="G2234" i="12"/>
  <c r="G2233" i="12" s="1"/>
  <c r="K2232" i="12"/>
  <c r="K2231" i="12" s="1"/>
  <c r="K2230" i="12" s="1"/>
  <c r="M2231" i="12"/>
  <c r="M2230" i="12" s="1"/>
  <c r="L2231" i="12"/>
  <c r="L2230" i="12" s="1"/>
  <c r="I2231" i="12"/>
  <c r="I2230" i="12" s="1"/>
  <c r="H2231" i="12"/>
  <c r="H2230" i="12" s="1"/>
  <c r="G2231" i="12"/>
  <c r="G2230" i="12" s="1"/>
  <c r="K2229" i="12"/>
  <c r="K2228" i="12"/>
  <c r="K2226" i="12"/>
  <c r="K2225" i="12"/>
  <c r="K2224" i="12"/>
  <c r="M2223" i="12"/>
  <c r="M2222" i="12" s="1"/>
  <c r="L2223" i="12"/>
  <c r="L2222" i="12" s="1"/>
  <c r="I2223" i="12"/>
  <c r="I2222" i="12" s="1"/>
  <c r="H2223" i="12"/>
  <c r="H2222" i="12" s="1"/>
  <c r="G2223" i="12"/>
  <c r="G2222" i="12" s="1"/>
  <c r="K2221" i="12"/>
  <c r="K2220" i="12"/>
  <c r="K2219" i="12"/>
  <c r="K2218" i="12"/>
  <c r="K2217" i="12"/>
  <c r="K2216" i="12"/>
  <c r="K2215" i="12"/>
  <c r="K2214" i="12"/>
  <c r="M2212" i="12"/>
  <c r="M2211" i="12" s="1"/>
  <c r="L2212" i="12"/>
  <c r="L2211" i="12" s="1"/>
  <c r="I2212" i="12"/>
  <c r="I2211" i="12" s="1"/>
  <c r="H2212" i="12"/>
  <c r="H2211" i="12" s="1"/>
  <c r="G2212" i="12"/>
  <c r="G2211" i="12" s="1"/>
  <c r="K2209" i="12"/>
  <c r="K2207" i="12"/>
  <c r="K2206" i="12"/>
  <c r="K2204" i="12"/>
  <c r="M2203" i="12"/>
  <c r="L2203" i="12"/>
  <c r="I2203" i="12"/>
  <c r="H2203" i="12"/>
  <c r="G2203" i="12"/>
  <c r="K2202" i="12"/>
  <c r="K2201" i="12"/>
  <c r="M2199" i="12"/>
  <c r="L2199" i="12"/>
  <c r="I2199" i="12"/>
  <c r="H2199" i="12"/>
  <c r="G2199" i="12"/>
  <c r="K2198" i="12"/>
  <c r="K2197" i="12"/>
  <c r="M2196" i="12"/>
  <c r="L2196" i="12"/>
  <c r="I2196" i="12"/>
  <c r="H2196" i="12"/>
  <c r="G2196" i="12"/>
  <c r="K2194" i="12"/>
  <c r="K2193" i="12" s="1"/>
  <c r="M2193" i="12"/>
  <c r="L2193" i="12"/>
  <c r="I2193" i="12"/>
  <c r="H2193" i="12"/>
  <c r="G2193" i="12"/>
  <c r="K2192" i="12"/>
  <c r="K2191" i="12"/>
  <c r="K2190" i="12"/>
  <c r="K2189" i="12"/>
  <c r="K2188" i="12"/>
  <c r="K2187" i="12"/>
  <c r="M2186" i="12"/>
  <c r="L2186" i="12"/>
  <c r="I2186" i="12"/>
  <c r="H2186" i="12"/>
  <c r="G2186" i="12"/>
  <c r="K2185" i="12"/>
  <c r="K2184" i="12"/>
  <c r="M2183" i="12"/>
  <c r="L2183" i="12"/>
  <c r="I2183" i="12"/>
  <c r="H2183" i="12"/>
  <c r="G2183" i="12"/>
  <c r="K2182" i="12"/>
  <c r="K2181" i="12"/>
  <c r="M2180" i="12"/>
  <c r="L2180" i="12"/>
  <c r="I2180" i="12"/>
  <c r="H2180" i="12"/>
  <c r="G2180" i="12"/>
  <c r="K2179" i="12"/>
  <c r="K2178" i="12"/>
  <c r="M2177" i="12"/>
  <c r="L2177" i="12"/>
  <c r="I2177" i="12"/>
  <c r="H2177" i="12"/>
  <c r="G2177" i="12"/>
  <c r="H2175" i="12"/>
  <c r="H2174" i="12"/>
  <c r="M2173" i="12"/>
  <c r="M2172" i="12" s="1"/>
  <c r="M2170" i="12" s="1"/>
  <c r="L2173" i="12"/>
  <c r="L2172" i="12" s="1"/>
  <c r="L2170" i="12" s="1"/>
  <c r="H2171" i="12"/>
  <c r="I2171" i="12" s="1"/>
  <c r="K2168" i="12"/>
  <c r="K2167" i="12" s="1"/>
  <c r="K2166" i="12" s="1"/>
  <c r="I2167" i="12"/>
  <c r="I2166" i="12" s="1"/>
  <c r="H2167" i="12"/>
  <c r="H2166" i="12" s="1"/>
  <c r="G2167" i="12"/>
  <c r="G2166" i="12" s="1"/>
  <c r="M2166" i="12"/>
  <c r="L2166" i="12"/>
  <c r="K2165" i="12"/>
  <c r="K2164" i="12"/>
  <c r="M2163" i="12"/>
  <c r="L2163" i="12"/>
  <c r="I2163" i="12"/>
  <c r="H2163" i="12"/>
  <c r="G2163" i="12"/>
  <c r="G2160" i="12"/>
  <c r="K1531" i="12"/>
  <c r="K1600" i="12"/>
  <c r="K1601" i="12"/>
  <c r="I1599" i="12"/>
  <c r="I1598" i="12" s="1"/>
  <c r="H1599" i="12"/>
  <c r="H1598" i="12" s="1"/>
  <c r="G1599" i="12"/>
  <c r="G1598" i="12" s="1"/>
  <c r="G1530" i="12" s="1"/>
  <c r="K1617" i="12"/>
  <c r="K1616" i="12"/>
  <c r="I1615" i="12"/>
  <c r="H1615" i="12"/>
  <c r="G1615" i="12"/>
  <c r="K1614" i="12"/>
  <c r="K1613" i="12"/>
  <c r="I1612" i="12"/>
  <c r="H1612" i="12"/>
  <c r="G1612" i="12"/>
  <c r="K1611" i="12"/>
  <c r="K1610" i="12"/>
  <c r="I1609" i="12"/>
  <c r="H1609" i="12"/>
  <c r="G1609" i="12"/>
  <c r="K1607" i="12"/>
  <c r="K1605" i="12"/>
  <c r="K1604" i="12"/>
  <c r="K1603" i="12"/>
  <c r="K1602" i="12"/>
  <c r="K1597" i="12"/>
  <c r="I1596" i="12"/>
  <c r="H1596" i="12"/>
  <c r="G1596" i="12"/>
  <c r="K1591" i="12"/>
  <c r="K1590" i="12"/>
  <c r="K1589" i="12"/>
  <c r="K1588" i="12"/>
  <c r="K1587" i="12"/>
  <c r="K1586" i="12"/>
  <c r="K1585" i="12"/>
  <c r="K1584" i="12"/>
  <c r="I1583" i="12"/>
  <c r="H1583" i="12"/>
  <c r="G1583" i="12"/>
  <c r="K1582" i="12"/>
  <c r="K1581" i="12"/>
  <c r="I1580" i="12"/>
  <c r="H1580" i="12"/>
  <c r="G1580" i="12"/>
  <c r="K1579" i="12"/>
  <c r="K1578" i="12"/>
  <c r="I1577" i="12"/>
  <c r="H1577" i="12"/>
  <c r="G1577" i="12"/>
  <c r="K1576" i="12"/>
  <c r="K1575" i="12"/>
  <c r="K1574" i="12"/>
  <c r="I1573" i="12"/>
  <c r="H1573" i="12"/>
  <c r="G1573" i="12"/>
  <c r="K1572" i="12"/>
  <c r="K1571" i="12"/>
  <c r="I1570" i="12"/>
  <c r="H1570" i="12"/>
  <c r="G1570" i="12"/>
  <c r="K1569" i="12"/>
  <c r="K1568" i="12"/>
  <c r="I1567" i="12"/>
  <c r="H1567" i="12"/>
  <c r="G1567" i="12"/>
  <c r="K1564" i="12"/>
  <c r="K1563" i="12"/>
  <c r="K1562" i="12"/>
  <c r="K1561" i="12"/>
  <c r="K1560" i="12"/>
  <c r="I1559" i="12"/>
  <c r="H1559" i="12"/>
  <c r="G1559" i="12"/>
  <c r="K1556" i="12"/>
  <c r="K1555" i="12"/>
  <c r="K1553" i="12"/>
  <c r="K1552" i="12"/>
  <c r="I1551" i="12"/>
  <c r="H1551" i="12"/>
  <c r="G1551" i="12"/>
  <c r="K1550" i="12"/>
  <c r="K1549" i="12"/>
  <c r="K1548" i="12"/>
  <c r="K1546" i="12"/>
  <c r="K1545" i="12"/>
  <c r="K1544" i="12"/>
  <c r="K1543" i="12"/>
  <c r="I1542" i="12"/>
  <c r="H1542" i="12"/>
  <c r="G1542" i="12"/>
  <c r="K1541" i="12"/>
  <c r="K1540" i="12"/>
  <c r="K1539" i="12"/>
  <c r="I1538" i="12"/>
  <c r="H1538" i="12"/>
  <c r="G1538" i="12"/>
  <c r="I1536" i="12"/>
  <c r="H1536" i="12"/>
  <c r="G1536" i="12"/>
  <c r="I1535" i="12"/>
  <c r="H1535" i="12"/>
  <c r="G1535" i="12"/>
  <c r="K1527" i="12"/>
  <c r="I1526" i="12"/>
  <c r="I1525" i="12" s="1"/>
  <c r="H1526" i="12"/>
  <c r="H1525" i="12" s="1"/>
  <c r="G1526" i="12"/>
  <c r="G1525" i="12" s="1"/>
  <c r="K2531" i="12" l="1"/>
  <c r="K2534" i="12" s="1"/>
  <c r="H2176" i="12"/>
  <c r="H2246" i="12" s="1"/>
  <c r="L2176" i="12"/>
  <c r="L2246" i="12" s="1"/>
  <c r="K2183" i="12"/>
  <c r="K2196" i="12"/>
  <c r="K2199" i="12"/>
  <c r="K2234" i="12"/>
  <c r="K2233" i="12" s="1"/>
  <c r="K2238" i="12"/>
  <c r="K2237" i="12" s="1"/>
  <c r="K2223" i="12"/>
  <c r="K2222" i="12" s="1"/>
  <c r="K1599" i="12"/>
  <c r="H2162" i="12"/>
  <c r="H2161" i="12" s="1"/>
  <c r="H2160" i="12" s="1"/>
  <c r="L2162" i="12"/>
  <c r="L2161" i="12" s="1"/>
  <c r="L2160" i="12" s="1"/>
  <c r="K2180" i="12"/>
  <c r="G1595" i="12"/>
  <c r="G1594" i="12" s="1"/>
  <c r="G1622" i="12" s="1"/>
  <c r="I2162" i="12"/>
  <c r="I2161" i="12" s="1"/>
  <c r="I2160" i="12" s="1"/>
  <c r="K2186" i="12"/>
  <c r="I2210" i="12"/>
  <c r="I2247" i="12" s="1"/>
  <c r="G2176" i="12"/>
  <c r="G2246" i="12" s="1"/>
  <c r="M2176" i="12"/>
  <c r="M2246" i="12" s="1"/>
  <c r="L2210" i="12"/>
  <c r="L2247" i="12" s="1"/>
  <c r="K2212" i="12"/>
  <c r="K2211" i="12" s="1"/>
  <c r="K2569" i="12"/>
  <c r="H1595" i="12"/>
  <c r="H1594" i="12" s="1"/>
  <c r="H1622" i="12" s="1"/>
  <c r="H1530" i="12"/>
  <c r="I1530" i="12"/>
  <c r="I1595" i="12"/>
  <c r="I1594" i="12" s="1"/>
  <c r="I1622" i="12" s="1"/>
  <c r="K2163" i="12"/>
  <c r="K2162" i="12" s="1"/>
  <c r="K2161" i="12" s="1"/>
  <c r="K2160" i="12" s="1"/>
  <c r="K1598" i="12"/>
  <c r="M2162" i="12"/>
  <c r="M2161" i="12" s="1"/>
  <c r="M2160" i="12" s="1"/>
  <c r="I2176" i="12"/>
  <c r="I2246" i="12" s="1"/>
  <c r="K2171" i="12"/>
  <c r="K2177" i="12"/>
  <c r="K2203" i="12"/>
  <c r="G2210" i="12"/>
  <c r="G2247" i="12" s="1"/>
  <c r="M2245" i="12"/>
  <c r="I2174" i="12"/>
  <c r="H2173" i="12"/>
  <c r="H2172" i="12" s="1"/>
  <c r="H2170" i="12" s="1"/>
  <c r="M2210" i="12"/>
  <c r="M2247" i="12" s="1"/>
  <c r="I2175" i="12"/>
  <c r="K2175" i="12" s="1"/>
  <c r="H2210" i="12"/>
  <c r="H2247" i="12" s="1"/>
  <c r="L2245" i="12"/>
  <c r="G2173" i="12"/>
  <c r="G2172" i="12" s="1"/>
  <c r="G2170" i="12" s="1"/>
  <c r="H1534" i="12"/>
  <c r="H1533" i="12" s="1"/>
  <c r="K1567" i="12"/>
  <c r="K1570" i="12"/>
  <c r="K1573" i="12"/>
  <c r="K1577" i="12"/>
  <c r="K1551" i="12"/>
  <c r="K1542" i="12"/>
  <c r="K1615" i="12"/>
  <c r="I1537" i="12"/>
  <c r="I1621" i="12" s="1"/>
  <c r="K1612" i="12"/>
  <c r="K1525" i="12"/>
  <c r="K1526" i="12"/>
  <c r="K1580" i="12"/>
  <c r="G1537" i="12"/>
  <c r="G1621" i="12" s="1"/>
  <c r="G1523" i="12"/>
  <c r="G1522" i="12" s="1"/>
  <c r="K1522" i="12" s="1"/>
  <c r="K1535" i="12"/>
  <c r="H1537" i="12"/>
  <c r="K1536" i="12"/>
  <c r="K1538" i="12"/>
  <c r="I1534" i="12"/>
  <c r="I1533" i="12" s="1"/>
  <c r="G1534" i="12"/>
  <c r="G1533" i="12" s="1"/>
  <c r="K1559" i="12"/>
  <c r="K1583" i="12"/>
  <c r="K1596" i="12"/>
  <c r="K1609" i="12"/>
  <c r="H1620" i="12" l="1"/>
  <c r="L2248" i="12"/>
  <c r="L2169" i="12"/>
  <c r="K1595" i="12"/>
  <c r="K2210" i="12"/>
  <c r="K2247" i="12" s="1"/>
  <c r="K2176" i="12"/>
  <c r="K2246" i="12" s="1"/>
  <c r="H2169" i="12"/>
  <c r="H2245" i="12"/>
  <c r="H2248" i="12" s="1"/>
  <c r="I2173" i="12"/>
  <c r="I2172" i="12" s="1"/>
  <c r="I2170" i="12" s="1"/>
  <c r="M2248" i="12"/>
  <c r="G2245" i="12"/>
  <c r="G2248" i="12" s="1"/>
  <c r="G2169" i="12"/>
  <c r="K2174" i="12"/>
  <c r="K2173" i="12" s="1"/>
  <c r="K2172" i="12" s="1"/>
  <c r="K2170" i="12" s="1"/>
  <c r="M2169" i="12"/>
  <c r="H1529" i="12"/>
  <c r="K1533" i="12"/>
  <c r="K1537" i="12"/>
  <c r="H1621" i="12"/>
  <c r="K1621" i="12" s="1"/>
  <c r="K1594" i="12"/>
  <c r="K1622" i="12"/>
  <c r="K1534" i="12"/>
  <c r="I1529" i="12"/>
  <c r="I1620" i="12"/>
  <c r="I1623" i="12" s="1"/>
  <c r="H1623" i="12" l="1"/>
  <c r="K2245" i="12"/>
  <c r="K2248" i="12" s="1"/>
  <c r="K2169" i="12"/>
  <c r="I2169" i="12"/>
  <c r="I2245" i="12"/>
  <c r="I2248" i="12" s="1"/>
  <c r="G1620" i="12"/>
  <c r="G1529" i="12"/>
  <c r="K1529" i="12" s="1"/>
  <c r="K1530" i="12"/>
  <c r="K1620" i="12" l="1"/>
  <c r="G1623" i="12"/>
  <c r="K1623" i="12" s="1"/>
  <c r="G1505" i="12" l="1"/>
  <c r="G1504" i="12" s="1"/>
  <c r="K1429" i="12"/>
  <c r="K1432" i="12"/>
  <c r="K1433" i="12"/>
  <c r="M1511" i="12"/>
  <c r="M1505" i="12"/>
  <c r="M1504" i="12" s="1"/>
  <c r="L1505" i="12"/>
  <c r="L1504" i="12" s="1"/>
  <c r="K1505" i="12"/>
  <c r="K1504" i="12" s="1"/>
  <c r="I1505" i="12"/>
  <c r="I1504" i="12" s="1"/>
  <c r="H1505" i="12"/>
  <c r="H1504" i="12" s="1"/>
  <c r="M1502" i="12"/>
  <c r="M1501" i="12" s="1"/>
  <c r="L1502" i="12"/>
  <c r="L1501" i="12" s="1"/>
  <c r="K1502" i="12"/>
  <c r="K1501" i="12" s="1"/>
  <c r="I1502" i="12"/>
  <c r="I1501" i="12" s="1"/>
  <c r="H1502" i="12"/>
  <c r="H1501" i="12" s="1"/>
  <c r="G1502" i="12"/>
  <c r="G1501" i="12" s="1"/>
  <c r="K1500" i="12"/>
  <c r="K1499" i="12"/>
  <c r="K1498" i="12"/>
  <c r="K1497" i="12"/>
  <c r="M1496" i="12"/>
  <c r="M1495" i="12" s="1"/>
  <c r="L1496" i="12"/>
  <c r="L1495" i="12" s="1"/>
  <c r="I1496" i="12"/>
  <c r="I1495" i="12" s="1"/>
  <c r="H1496" i="12"/>
  <c r="H1495" i="12" s="1"/>
  <c r="G1496" i="12"/>
  <c r="G1495" i="12" s="1"/>
  <c r="M1490" i="12"/>
  <c r="M1489" i="12" s="1"/>
  <c r="L1490" i="12"/>
  <c r="L1489" i="12" s="1"/>
  <c r="K1490" i="12"/>
  <c r="K1489" i="12" s="1"/>
  <c r="I1490" i="12"/>
  <c r="I1489" i="12" s="1"/>
  <c r="H1490" i="12"/>
  <c r="H1489" i="12" s="1"/>
  <c r="G1490" i="12"/>
  <c r="G1489" i="12" s="1"/>
  <c r="M1474" i="12"/>
  <c r="M1510" i="12" s="1"/>
  <c r="L1474" i="12"/>
  <c r="K1474" i="12"/>
  <c r="I1474" i="12"/>
  <c r="H1474" i="12"/>
  <c r="G1474" i="12"/>
  <c r="M1468" i="12"/>
  <c r="L1468" i="12"/>
  <c r="K1468" i="12"/>
  <c r="I1468" i="12"/>
  <c r="H1468" i="12"/>
  <c r="G1468" i="12"/>
  <c r="M1464" i="12"/>
  <c r="L1464" i="12"/>
  <c r="K1464" i="12"/>
  <c r="I1464" i="12"/>
  <c r="H1464" i="12"/>
  <c r="G1464" i="12"/>
  <c r="M1462" i="12"/>
  <c r="L1462" i="12"/>
  <c r="K1462" i="12"/>
  <c r="I1462" i="12"/>
  <c r="H1462" i="12"/>
  <c r="G1462" i="12"/>
  <c r="M1460" i="12"/>
  <c r="L1460" i="12"/>
  <c r="K1460" i="12"/>
  <c r="I1460" i="12"/>
  <c r="H1460" i="12"/>
  <c r="G1460" i="12"/>
  <c r="M1451" i="12"/>
  <c r="L1451" i="12"/>
  <c r="K1451" i="12"/>
  <c r="I1451" i="12"/>
  <c r="H1451" i="12"/>
  <c r="G1451" i="12"/>
  <c r="M1442" i="12"/>
  <c r="L1442" i="12"/>
  <c r="K1442" i="12"/>
  <c r="I1442" i="12"/>
  <c r="H1442" i="12"/>
  <c r="G1442" i="12"/>
  <c r="M1438" i="12"/>
  <c r="L1438" i="12"/>
  <c r="K1438" i="12"/>
  <c r="I1438" i="12"/>
  <c r="H1438" i="12"/>
  <c r="G1438" i="12"/>
  <c r="M1435" i="12"/>
  <c r="L1435" i="12"/>
  <c r="K1435" i="12"/>
  <c r="I1435" i="12"/>
  <c r="H1435" i="12"/>
  <c r="G1435" i="12"/>
  <c r="M1433" i="12"/>
  <c r="L1433" i="12"/>
  <c r="M1432" i="12"/>
  <c r="L1432" i="12"/>
  <c r="I1431" i="12"/>
  <c r="I1430" i="12" s="1"/>
  <c r="I1428" i="12" s="1"/>
  <c r="G1431" i="12"/>
  <c r="G1430" i="12" s="1"/>
  <c r="G1428" i="12" s="1"/>
  <c r="H1431" i="12"/>
  <c r="H1430" i="12" s="1"/>
  <c r="H1428" i="12" s="1"/>
  <c r="M1429" i="12"/>
  <c r="M1424" i="12"/>
  <c r="L1424" i="12"/>
  <c r="K1424" i="12"/>
  <c r="I1424" i="12"/>
  <c r="H1424" i="12"/>
  <c r="G1424" i="12"/>
  <c r="M1422" i="12"/>
  <c r="L1422" i="12"/>
  <c r="K1422" i="12"/>
  <c r="I1422" i="12"/>
  <c r="H1422" i="12"/>
  <c r="G1422" i="12"/>
  <c r="I1417" i="12" l="1"/>
  <c r="I1416" i="12" s="1"/>
  <c r="G1417" i="12"/>
  <c r="G1416" i="12" s="1"/>
  <c r="H1417" i="12"/>
  <c r="H1416" i="12" s="1"/>
  <c r="M1417" i="12"/>
  <c r="M1416" i="12" s="1"/>
  <c r="L1417" i="12"/>
  <c r="L1416" i="12" s="1"/>
  <c r="K1417" i="12"/>
  <c r="K1416" i="12" s="1"/>
  <c r="K1431" i="12"/>
  <c r="K1430" i="12" s="1"/>
  <c r="K1428" i="12" s="1"/>
  <c r="L1431" i="12"/>
  <c r="L1430" i="12" s="1"/>
  <c r="L1428" i="12" s="1"/>
  <c r="L1510" i="12" s="1"/>
  <c r="M1431" i="12"/>
  <c r="M1430" i="12" s="1"/>
  <c r="M1428" i="12" s="1"/>
  <c r="M1514" i="12"/>
  <c r="L1434" i="12"/>
  <c r="L1511" i="12" s="1"/>
  <c r="G1434" i="12"/>
  <c r="G1511" i="12" s="1"/>
  <c r="M1488" i="12"/>
  <c r="H1488" i="12"/>
  <c r="H1512" i="12" s="1"/>
  <c r="H1434" i="12"/>
  <c r="H1511" i="12" s="1"/>
  <c r="M1434" i="12"/>
  <c r="I1434" i="12"/>
  <c r="I1511" i="12" s="1"/>
  <c r="K1434" i="12"/>
  <c r="K1496" i="12"/>
  <c r="K1495" i="12" s="1"/>
  <c r="K1488" i="12" s="1"/>
  <c r="H1510" i="12"/>
  <c r="I1510" i="12"/>
  <c r="G1510" i="12"/>
  <c r="G1488" i="12"/>
  <c r="G1512" i="12" s="1"/>
  <c r="L1488" i="12"/>
  <c r="L1512" i="12" s="1"/>
  <c r="I1488" i="12"/>
  <c r="I1512" i="12" s="1"/>
  <c r="M1427" i="12" l="1"/>
  <c r="K1427" i="12"/>
  <c r="G1427" i="12"/>
  <c r="L1427" i="12"/>
  <c r="H1427" i="12"/>
  <c r="I1427" i="12"/>
  <c r="H1514" i="12"/>
  <c r="K1511" i="12"/>
  <c r="K1512" i="12"/>
  <c r="L1514" i="12"/>
  <c r="I1514" i="12"/>
  <c r="K1510" i="12"/>
  <c r="G1514" i="12"/>
  <c r="K1514" i="12" l="1"/>
  <c r="I1407" i="12" l="1"/>
  <c r="H1407" i="12"/>
  <c r="M1408" i="12"/>
  <c r="L1408" i="12"/>
  <c r="M1407" i="12"/>
  <c r="L1407" i="12"/>
  <c r="K1407" i="12"/>
  <c r="M1406" i="12"/>
  <c r="L1406" i="12"/>
  <c r="K1402" i="12"/>
  <c r="K1401" i="12"/>
  <c r="K1400" i="12"/>
  <c r="K1399" i="12"/>
  <c r="K1398" i="12"/>
  <c r="K1397" i="12"/>
  <c r="K1396" i="12"/>
  <c r="K1395" i="12"/>
  <c r="K1394" i="12"/>
  <c r="K1393" i="12"/>
  <c r="M1392" i="12"/>
  <c r="M1391" i="12" s="1"/>
  <c r="L1392" i="12"/>
  <c r="L1391" i="12" s="1"/>
  <c r="I1392" i="12"/>
  <c r="I1391" i="12" s="1"/>
  <c r="I1390" i="12" s="1"/>
  <c r="I1408" i="12" s="1"/>
  <c r="H1392" i="12"/>
  <c r="H1391" i="12" s="1"/>
  <c r="H1390" i="12" s="1"/>
  <c r="H1408" i="12" s="1"/>
  <c r="G1392" i="12"/>
  <c r="K1387" i="12"/>
  <c r="K1386" i="12"/>
  <c r="K1385" i="12"/>
  <c r="K1384" i="12"/>
  <c r="K1383" i="12"/>
  <c r="K1382" i="12"/>
  <c r="K1380" i="12"/>
  <c r="K1379" i="12"/>
  <c r="K1378" i="12"/>
  <c r="M1377" i="12"/>
  <c r="L1377" i="12"/>
  <c r="I1377" i="12"/>
  <c r="H1377" i="12"/>
  <c r="G1377" i="12"/>
  <c r="K1376" i="12"/>
  <c r="K1375" i="12"/>
  <c r="M1374" i="12"/>
  <c r="L1374" i="12"/>
  <c r="I1374" i="12"/>
  <c r="H1374" i="12"/>
  <c r="G1374" i="12"/>
  <c r="K1373" i="12"/>
  <c r="K1372" i="12"/>
  <c r="M1371" i="12"/>
  <c r="L1371" i="12"/>
  <c r="I1371" i="12"/>
  <c r="H1371" i="12"/>
  <c r="G1371" i="12"/>
  <c r="K1370" i="12"/>
  <c r="K1369" i="12"/>
  <c r="K1368" i="12"/>
  <c r="K1367" i="12"/>
  <c r="M1366" i="12"/>
  <c r="L1366" i="12"/>
  <c r="L1359" i="12" s="1"/>
  <c r="G1366" i="12"/>
  <c r="K1366" i="12" s="1"/>
  <c r="K1365" i="12"/>
  <c r="K1364" i="12"/>
  <c r="K1363" i="12"/>
  <c r="K1362" i="12"/>
  <c r="K1361" i="12"/>
  <c r="K1360" i="12"/>
  <c r="I1359" i="12"/>
  <c r="H1359" i="12"/>
  <c r="G1359" i="12"/>
  <c r="K1358" i="12"/>
  <c r="K1357" i="12"/>
  <c r="K1356" i="12"/>
  <c r="K1355" i="12"/>
  <c r="K1354" i="12"/>
  <c r="K1353" i="12"/>
  <c r="K1352" i="12"/>
  <c r="M1351" i="12"/>
  <c r="L1351" i="12"/>
  <c r="I1351" i="12"/>
  <c r="H1351" i="12"/>
  <c r="G1351" i="12"/>
  <c r="K1350" i="12"/>
  <c r="K1349" i="12"/>
  <c r="K1347" i="12"/>
  <c r="M1346" i="12"/>
  <c r="L1346" i="12"/>
  <c r="I1346" i="12"/>
  <c r="H1346" i="12"/>
  <c r="G1346" i="12"/>
  <c r="K1345" i="12"/>
  <c r="K1344" i="12"/>
  <c r="K1343" i="12"/>
  <c r="G1342" i="12"/>
  <c r="K1340" i="12"/>
  <c r="K1339" i="12"/>
  <c r="I1338" i="12"/>
  <c r="I1337" i="12" s="1"/>
  <c r="I1334" i="12" s="1"/>
  <c r="I1406" i="12" s="1"/>
  <c r="H1338" i="12"/>
  <c r="H1337" i="12" s="1"/>
  <c r="H1334" i="12" s="1"/>
  <c r="H1406" i="12" s="1"/>
  <c r="G1338" i="12"/>
  <c r="G1337" i="12" s="1"/>
  <c r="K1336" i="12"/>
  <c r="K1335" i="12"/>
  <c r="K1333" i="12"/>
  <c r="K1392" i="12" l="1"/>
  <c r="K1391" i="12" s="1"/>
  <c r="K1390" i="12" s="1"/>
  <c r="K1408" i="12" s="1"/>
  <c r="K1371" i="12"/>
  <c r="G1341" i="12"/>
  <c r="G1407" i="12" s="1"/>
  <c r="K1374" i="12"/>
  <c r="K1342" i="12"/>
  <c r="K1337" i="12"/>
  <c r="G1334" i="12"/>
  <c r="K1377" i="12"/>
  <c r="L1410" i="12"/>
  <c r="K1351" i="12"/>
  <c r="G1391" i="12"/>
  <c r="G1390" i="12" s="1"/>
  <c r="G1408" i="12" s="1"/>
  <c r="M1410" i="12"/>
  <c r="K1346" i="12"/>
  <c r="K1359" i="12"/>
  <c r="H1410" i="12"/>
  <c r="I1410" i="12"/>
  <c r="K1338" i="12"/>
  <c r="K1334" i="12" l="1"/>
  <c r="K1406" i="12" s="1"/>
  <c r="K1410" i="12" s="1"/>
  <c r="G1406" i="12"/>
  <c r="G1410" i="12" s="1"/>
  <c r="I98" i="12" l="1"/>
  <c r="H98" i="12"/>
  <c r="I102" i="12"/>
  <c r="H102" i="12"/>
  <c r="G102" i="12"/>
  <c r="G98" i="12"/>
  <c r="G14" i="12"/>
  <c r="K5" i="12"/>
  <c r="K104" i="12"/>
  <c r="K100" i="12"/>
  <c r="K103" i="12"/>
  <c r="K99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77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7" i="12"/>
  <c r="K55" i="12"/>
  <c r="K54" i="12"/>
  <c r="K48" i="12"/>
  <c r="K47" i="12"/>
  <c r="K46" i="12"/>
  <c r="K44" i="12"/>
  <c r="K43" i="12"/>
  <c r="K41" i="12"/>
  <c r="K40" i="12"/>
  <c r="K38" i="12"/>
  <c r="K37" i="12"/>
  <c r="K36" i="12"/>
  <c r="K31" i="12"/>
  <c r="K30" i="12"/>
  <c r="K29" i="12"/>
  <c r="K28" i="12"/>
  <c r="K27" i="12"/>
  <c r="K25" i="12"/>
  <c r="K24" i="12"/>
  <c r="K23" i="12"/>
  <c r="K22" i="12"/>
  <c r="K21" i="12"/>
  <c r="K20" i="12"/>
  <c r="K17" i="12"/>
  <c r="K16" i="12"/>
  <c r="K15" i="12"/>
  <c r="I76" i="12"/>
  <c r="I75" i="12" s="1"/>
  <c r="I58" i="12"/>
  <c r="I56" i="12"/>
  <c r="I53" i="12"/>
  <c r="I45" i="12"/>
  <c r="I42" i="12"/>
  <c r="I35" i="12"/>
  <c r="I26" i="12"/>
  <c r="I19" i="12"/>
  <c r="I14" i="12"/>
  <c r="H76" i="12"/>
  <c r="H75" i="12" s="1"/>
  <c r="H58" i="12"/>
  <c r="H56" i="12"/>
  <c r="H53" i="12"/>
  <c r="H45" i="12"/>
  <c r="H42" i="12"/>
  <c r="H35" i="12"/>
  <c r="H26" i="12"/>
  <c r="H19" i="12"/>
  <c r="H14" i="12"/>
  <c r="I13" i="12" l="1"/>
  <c r="H13" i="12"/>
  <c r="H118" i="12" s="1"/>
  <c r="I1903" i="12" l="1"/>
  <c r="H1903" i="12"/>
  <c r="I1900" i="12"/>
  <c r="H1900" i="12"/>
  <c r="I1891" i="12"/>
  <c r="H1891" i="12"/>
  <c r="I1883" i="12"/>
  <c r="H1883" i="12"/>
  <c r="I1879" i="12"/>
  <c r="H1879" i="12"/>
  <c r="K1936" i="12"/>
  <c r="K1934" i="12"/>
  <c r="K1932" i="12"/>
  <c r="K1928" i="12"/>
  <c r="K1924" i="12"/>
  <c r="K1920" i="12"/>
  <c r="I1908" i="12"/>
  <c r="H1908" i="12"/>
  <c r="K1914" i="12"/>
  <c r="K1913" i="12"/>
  <c r="K1912" i="12"/>
  <c r="K1911" i="12"/>
  <c r="K1910" i="12"/>
  <c r="K1909" i="12"/>
  <c r="K1905" i="12"/>
  <c r="K1904" i="12"/>
  <c r="K1902" i="12"/>
  <c r="K1901" i="12"/>
  <c r="K1899" i="12"/>
  <c r="K1898" i="12" s="1"/>
  <c r="I1898" i="12"/>
  <c r="H1898" i="12"/>
  <c r="K1897" i="12"/>
  <c r="K1896" i="12"/>
  <c r="K1895" i="12"/>
  <c r="K1894" i="12"/>
  <c r="K1893" i="12"/>
  <c r="K1892" i="12"/>
  <c r="K1890" i="12"/>
  <c r="K1889" i="12"/>
  <c r="K1888" i="12"/>
  <c r="K1887" i="12"/>
  <c r="K1886" i="12"/>
  <c r="K1885" i="12"/>
  <c r="K1882" i="12"/>
  <c r="K1881" i="12"/>
  <c r="K1880" i="12"/>
  <c r="K1878" i="12"/>
  <c r="K1877" i="12"/>
  <c r="I1876" i="12"/>
  <c r="H1876" i="12"/>
  <c r="K1876" i="12" l="1"/>
  <c r="K1900" i="12"/>
  <c r="K1908" i="12"/>
  <c r="K1879" i="12"/>
  <c r="K1903" i="12"/>
  <c r="K1891" i="12"/>
  <c r="I1875" i="12"/>
  <c r="H1875" i="12"/>
  <c r="K1883" i="12"/>
  <c r="K1919" i="12"/>
  <c r="K1918" i="12" s="1"/>
  <c r="K1917" i="12" s="1"/>
  <c r="K1875" i="12" l="1"/>
  <c r="E1350" i="16" l="1"/>
  <c r="D1350" i="16"/>
  <c r="F1348" i="16"/>
  <c r="F1350" i="16" s="1"/>
  <c r="E1348" i="16"/>
  <c r="D1348" i="16"/>
  <c r="C1348" i="16"/>
  <c r="J1347" i="16"/>
  <c r="I1347" i="16"/>
  <c r="H1347" i="16"/>
  <c r="G1347" i="16"/>
  <c r="K1347" i="16" s="1"/>
  <c r="J1346" i="16"/>
  <c r="I1346" i="16"/>
  <c r="H1346" i="16"/>
  <c r="G1346" i="16"/>
  <c r="K1346" i="16" s="1"/>
  <c r="J1345" i="16"/>
  <c r="I1345" i="16"/>
  <c r="H1345" i="16"/>
  <c r="G1345" i="16"/>
  <c r="K1345" i="16" s="1"/>
  <c r="J1344" i="16"/>
  <c r="I1344" i="16"/>
  <c r="H1344" i="16"/>
  <c r="G1344" i="16"/>
  <c r="K1344" i="16" s="1"/>
  <c r="J1343" i="16"/>
  <c r="I1343" i="16"/>
  <c r="H1343" i="16"/>
  <c r="G1343" i="16"/>
  <c r="K1343" i="16" s="1"/>
  <c r="J1342" i="16"/>
  <c r="I1342" i="16"/>
  <c r="H1342" i="16"/>
  <c r="G1342" i="16"/>
  <c r="K1342" i="16" s="1"/>
  <c r="J1341" i="16"/>
  <c r="I1341" i="16"/>
  <c r="H1341" i="16"/>
  <c r="G1341" i="16"/>
  <c r="K1341" i="16" s="1"/>
  <c r="J1340" i="16"/>
  <c r="I1340" i="16"/>
  <c r="H1340" i="16"/>
  <c r="G1340" i="16"/>
  <c r="K1340" i="16" s="1"/>
  <c r="J1339" i="16"/>
  <c r="I1339" i="16"/>
  <c r="H1339" i="16"/>
  <c r="G1339" i="16"/>
  <c r="K1339" i="16" s="1"/>
  <c r="J1338" i="16"/>
  <c r="I1338" i="16"/>
  <c r="H1338" i="16"/>
  <c r="G1338" i="16"/>
  <c r="K1338" i="16" s="1"/>
  <c r="J1337" i="16"/>
  <c r="I1337" i="16"/>
  <c r="H1337" i="16"/>
  <c r="G1337" i="16"/>
  <c r="K1337" i="16" s="1"/>
  <c r="J1336" i="16"/>
  <c r="I1336" i="16"/>
  <c r="H1336" i="16"/>
  <c r="G1336" i="16"/>
  <c r="K1336" i="16" s="1"/>
  <c r="J1335" i="16"/>
  <c r="I1335" i="16"/>
  <c r="H1335" i="16"/>
  <c r="G1335" i="16"/>
  <c r="K1335" i="16" s="1"/>
  <c r="J1334" i="16"/>
  <c r="I1334" i="16"/>
  <c r="H1334" i="16"/>
  <c r="G1334" i="16"/>
  <c r="K1334" i="16" s="1"/>
  <c r="J1333" i="16"/>
  <c r="I1333" i="16"/>
  <c r="H1333" i="16"/>
  <c r="G1333" i="16"/>
  <c r="K1333" i="16" s="1"/>
  <c r="J1332" i="16"/>
  <c r="J1348" i="16" s="1"/>
  <c r="I1332" i="16"/>
  <c r="H1332" i="16"/>
  <c r="H1348" i="16" s="1"/>
  <c r="G1332" i="16"/>
  <c r="G1348" i="16" s="1"/>
  <c r="E1330" i="16"/>
  <c r="D1330" i="16"/>
  <c r="C1330" i="16"/>
  <c r="J1329" i="16"/>
  <c r="I1329" i="16"/>
  <c r="H1329" i="16"/>
  <c r="G1329" i="16"/>
  <c r="K1329" i="16" s="1"/>
  <c r="J1328" i="16"/>
  <c r="I1328" i="16"/>
  <c r="H1328" i="16"/>
  <c r="G1328" i="16"/>
  <c r="K1328" i="16" s="1"/>
  <c r="J1327" i="16"/>
  <c r="I1327" i="16"/>
  <c r="H1327" i="16"/>
  <c r="G1327" i="16"/>
  <c r="K1327" i="16" s="1"/>
  <c r="J1326" i="16"/>
  <c r="I1326" i="16"/>
  <c r="H1326" i="16"/>
  <c r="G1326" i="16"/>
  <c r="K1326" i="16" s="1"/>
  <c r="J1325" i="16"/>
  <c r="I1325" i="16"/>
  <c r="H1325" i="16"/>
  <c r="G1325" i="16"/>
  <c r="K1325" i="16" s="1"/>
  <c r="J1324" i="16"/>
  <c r="I1324" i="16"/>
  <c r="H1324" i="16"/>
  <c r="G1324" i="16"/>
  <c r="K1324" i="16" s="1"/>
  <c r="J1323" i="16"/>
  <c r="I1323" i="16"/>
  <c r="H1323" i="16"/>
  <c r="G1323" i="16"/>
  <c r="K1323" i="16" s="1"/>
  <c r="J1322" i="16"/>
  <c r="I1322" i="16"/>
  <c r="H1322" i="16"/>
  <c r="G1322" i="16"/>
  <c r="K1322" i="16" s="1"/>
  <c r="J1321" i="16"/>
  <c r="I1321" i="16"/>
  <c r="H1321" i="16"/>
  <c r="G1321" i="16"/>
  <c r="K1321" i="16" s="1"/>
  <c r="J1320" i="16"/>
  <c r="I1320" i="16"/>
  <c r="H1320" i="16"/>
  <c r="H1330" i="16" s="1"/>
  <c r="G1320" i="16"/>
  <c r="G1330" i="16" s="1"/>
  <c r="H1350" i="16" l="1"/>
  <c r="G1835" i="9" s="1"/>
  <c r="C1350" i="16"/>
  <c r="I1330" i="16"/>
  <c r="I1348" i="16"/>
  <c r="J1330" i="16"/>
  <c r="J1350" i="16" s="1"/>
  <c r="G1838" i="9" s="1"/>
  <c r="G1350" i="16"/>
  <c r="K1320" i="16"/>
  <c r="K1330" i="16" s="1"/>
  <c r="K1332" i="16"/>
  <c r="K1348" i="16" s="1"/>
  <c r="H1835" i="9" l="1"/>
  <c r="H1838" i="9"/>
  <c r="I1350" i="16"/>
  <c r="G1839" i="9" s="1"/>
  <c r="K1350" i="16"/>
  <c r="E1061" i="16"/>
  <c r="D1061" i="16"/>
  <c r="F1059" i="16"/>
  <c r="F1061" i="16" s="1"/>
  <c r="E1059" i="16"/>
  <c r="D1059" i="16"/>
  <c r="C1059" i="16"/>
  <c r="J1058" i="16"/>
  <c r="I1058" i="16"/>
  <c r="H1058" i="16"/>
  <c r="G1058" i="16"/>
  <c r="K1058" i="16" s="1"/>
  <c r="J1057" i="16"/>
  <c r="I1057" i="16"/>
  <c r="H1057" i="16"/>
  <c r="G1057" i="16"/>
  <c r="K1057" i="16" s="1"/>
  <c r="J1056" i="16"/>
  <c r="I1056" i="16"/>
  <c r="H1056" i="16"/>
  <c r="G1056" i="16"/>
  <c r="K1056" i="16" s="1"/>
  <c r="J1055" i="16"/>
  <c r="I1055" i="16"/>
  <c r="H1055" i="16"/>
  <c r="G1055" i="16"/>
  <c r="K1055" i="16" s="1"/>
  <c r="J1054" i="16"/>
  <c r="I1054" i="16"/>
  <c r="H1054" i="16"/>
  <c r="G1054" i="16"/>
  <c r="K1054" i="16" s="1"/>
  <c r="J1053" i="16"/>
  <c r="I1053" i="16"/>
  <c r="H1053" i="16"/>
  <c r="G1053" i="16"/>
  <c r="K1053" i="16" s="1"/>
  <c r="J1052" i="16"/>
  <c r="I1052" i="16"/>
  <c r="H1052" i="16"/>
  <c r="G1052" i="16"/>
  <c r="K1052" i="16" s="1"/>
  <c r="J1051" i="16"/>
  <c r="I1051" i="16"/>
  <c r="H1051" i="16"/>
  <c r="G1051" i="16"/>
  <c r="K1051" i="16" s="1"/>
  <c r="J1050" i="16"/>
  <c r="I1050" i="16"/>
  <c r="H1050" i="16"/>
  <c r="G1050" i="16"/>
  <c r="K1050" i="16" s="1"/>
  <c r="J1049" i="16"/>
  <c r="I1049" i="16"/>
  <c r="H1049" i="16"/>
  <c r="G1049" i="16"/>
  <c r="K1049" i="16" s="1"/>
  <c r="J1048" i="16"/>
  <c r="I1048" i="16"/>
  <c r="H1048" i="16"/>
  <c r="G1048" i="16"/>
  <c r="K1048" i="16" s="1"/>
  <c r="J1047" i="16"/>
  <c r="I1047" i="16"/>
  <c r="H1047" i="16"/>
  <c r="G1047" i="16"/>
  <c r="K1047" i="16" s="1"/>
  <c r="J1046" i="16"/>
  <c r="I1046" i="16"/>
  <c r="H1046" i="16"/>
  <c r="G1046" i="16"/>
  <c r="K1046" i="16" s="1"/>
  <c r="J1045" i="16"/>
  <c r="I1045" i="16"/>
  <c r="H1045" i="16"/>
  <c r="G1045" i="16"/>
  <c r="K1045" i="16" s="1"/>
  <c r="J1044" i="16"/>
  <c r="I1044" i="16"/>
  <c r="H1044" i="16"/>
  <c r="G1044" i="16"/>
  <c r="K1044" i="16" s="1"/>
  <c r="J1043" i="16"/>
  <c r="J1059" i="16" s="1"/>
  <c r="I1043" i="16"/>
  <c r="H1043" i="16"/>
  <c r="G1043" i="16"/>
  <c r="E1041" i="16"/>
  <c r="D1041" i="16"/>
  <c r="C1041" i="16"/>
  <c r="J1040" i="16"/>
  <c r="I1040" i="16"/>
  <c r="H1040" i="16"/>
  <c r="G1040" i="16"/>
  <c r="K1040" i="16" s="1"/>
  <c r="J1039" i="16"/>
  <c r="I1039" i="16"/>
  <c r="H1039" i="16"/>
  <c r="G1039" i="16"/>
  <c r="K1039" i="16" s="1"/>
  <c r="J1038" i="16"/>
  <c r="I1038" i="16"/>
  <c r="H1038" i="16"/>
  <c r="G1038" i="16"/>
  <c r="K1038" i="16" s="1"/>
  <c r="J1037" i="16"/>
  <c r="I1037" i="16"/>
  <c r="H1037" i="16"/>
  <c r="G1037" i="16"/>
  <c r="K1037" i="16" s="1"/>
  <c r="J1036" i="16"/>
  <c r="I1036" i="16"/>
  <c r="H1036" i="16"/>
  <c r="G1036" i="16"/>
  <c r="K1036" i="16" s="1"/>
  <c r="J1035" i="16"/>
  <c r="I1035" i="16"/>
  <c r="H1035" i="16"/>
  <c r="G1035" i="16"/>
  <c r="K1035" i="16" s="1"/>
  <c r="J1034" i="16"/>
  <c r="I1034" i="16"/>
  <c r="H1034" i="16"/>
  <c r="G1034" i="16"/>
  <c r="K1034" i="16" s="1"/>
  <c r="J1033" i="16"/>
  <c r="I1033" i="16"/>
  <c r="H1033" i="16"/>
  <c r="G1033" i="16"/>
  <c r="K1033" i="16" s="1"/>
  <c r="J1032" i="16"/>
  <c r="I1032" i="16"/>
  <c r="H1032" i="16"/>
  <c r="G1032" i="16"/>
  <c r="K1032" i="16" s="1"/>
  <c r="J1031" i="16"/>
  <c r="I1031" i="16"/>
  <c r="H1031" i="16"/>
  <c r="G1031" i="16"/>
  <c r="K1031" i="16" s="1"/>
  <c r="J1030" i="16"/>
  <c r="I1030" i="16"/>
  <c r="H1030" i="16"/>
  <c r="G1030" i="16"/>
  <c r="K1030" i="16" s="1"/>
  <c r="J1029" i="16"/>
  <c r="I1029" i="16"/>
  <c r="H1029" i="16"/>
  <c r="G1029" i="16"/>
  <c r="K1029" i="16" s="1"/>
  <c r="J1028" i="16"/>
  <c r="I1028" i="16"/>
  <c r="H1028" i="16"/>
  <c r="G1028" i="16"/>
  <c r="K1028" i="16" s="1"/>
  <c r="J1027" i="16"/>
  <c r="I1027" i="16"/>
  <c r="H1027" i="16"/>
  <c r="G1027" i="16"/>
  <c r="K1027" i="16" s="1"/>
  <c r="J1026" i="16"/>
  <c r="I1026" i="16"/>
  <c r="H1026" i="16"/>
  <c r="G1026" i="16"/>
  <c r="K1026" i="16" s="1"/>
  <c r="J1025" i="16"/>
  <c r="I1025" i="16"/>
  <c r="H1025" i="16"/>
  <c r="G1025" i="16"/>
  <c r="K1025" i="16" s="1"/>
  <c r="J1024" i="16"/>
  <c r="I1024" i="16"/>
  <c r="H1024" i="16"/>
  <c r="G1024" i="16"/>
  <c r="K1024" i="16" s="1"/>
  <c r="J1023" i="16"/>
  <c r="I1023" i="16"/>
  <c r="H1023" i="16"/>
  <c r="G1023" i="16"/>
  <c r="K1023" i="16" s="1"/>
  <c r="J1022" i="16"/>
  <c r="I1022" i="16"/>
  <c r="H1022" i="16"/>
  <c r="G1022" i="16"/>
  <c r="K1022" i="16" s="1"/>
  <c r="J1021" i="16"/>
  <c r="I1021" i="16"/>
  <c r="H1021" i="16"/>
  <c r="G1021" i="16"/>
  <c r="K1021" i="16" s="1"/>
  <c r="J1020" i="16"/>
  <c r="I1020" i="16"/>
  <c r="H1020" i="16"/>
  <c r="G1020" i="16"/>
  <c r="K1020" i="16" s="1"/>
  <c r="J1019" i="16"/>
  <c r="I1019" i="16"/>
  <c r="H1019" i="16"/>
  <c r="G1019" i="16"/>
  <c r="K1019" i="16" s="1"/>
  <c r="J1018" i="16"/>
  <c r="I1018" i="16"/>
  <c r="H1018" i="16"/>
  <c r="G1018" i="16"/>
  <c r="K1018" i="16" s="1"/>
  <c r="J1017" i="16"/>
  <c r="I1017" i="16"/>
  <c r="H1017" i="16"/>
  <c r="G1017" i="16"/>
  <c r="K1017" i="16" s="1"/>
  <c r="J1016" i="16"/>
  <c r="I1016" i="16"/>
  <c r="H1016" i="16"/>
  <c r="G1016" i="16"/>
  <c r="K1016" i="16" s="1"/>
  <c r="J1015" i="16"/>
  <c r="I1015" i="16"/>
  <c r="H1015" i="16"/>
  <c r="G1015" i="16"/>
  <c r="K1015" i="16" s="1"/>
  <c r="J1014" i="16"/>
  <c r="I1014" i="16"/>
  <c r="H1014" i="16"/>
  <c r="G1014" i="16"/>
  <c r="K1014" i="16" s="1"/>
  <c r="J1013" i="16"/>
  <c r="I1013" i="16"/>
  <c r="H1013" i="16"/>
  <c r="G1013" i="16"/>
  <c r="K1013" i="16" s="1"/>
  <c r="J1012" i="16"/>
  <c r="I1012" i="16"/>
  <c r="H1012" i="16"/>
  <c r="G1012" i="16"/>
  <c r="K1012" i="16" s="1"/>
  <c r="J1011" i="16"/>
  <c r="I1011" i="16"/>
  <c r="H1011" i="16"/>
  <c r="G1011" i="16"/>
  <c r="K1011" i="16" s="1"/>
  <c r="J1010" i="16"/>
  <c r="I1010" i="16"/>
  <c r="H1010" i="16"/>
  <c r="G1010" i="16"/>
  <c r="K1010" i="16" s="1"/>
  <c r="J1009" i="16"/>
  <c r="I1009" i="16"/>
  <c r="H1009" i="16"/>
  <c r="G1009" i="16"/>
  <c r="K1009" i="16" s="1"/>
  <c r="J1008" i="16"/>
  <c r="I1008" i="16"/>
  <c r="H1008" i="16"/>
  <c r="G1008" i="16"/>
  <c r="K1008" i="16" s="1"/>
  <c r="J1007" i="16"/>
  <c r="I1007" i="16"/>
  <c r="H1007" i="16"/>
  <c r="G1007" i="16"/>
  <c r="K1007" i="16" s="1"/>
  <c r="J1006" i="16"/>
  <c r="I1006" i="16"/>
  <c r="H1006" i="16"/>
  <c r="G1006" i="16"/>
  <c r="K1006" i="16" s="1"/>
  <c r="J1005" i="16"/>
  <c r="I1005" i="16"/>
  <c r="H1005" i="16"/>
  <c r="G1005" i="16"/>
  <c r="K1005" i="16" s="1"/>
  <c r="J1004" i="16"/>
  <c r="I1004" i="16"/>
  <c r="H1004" i="16"/>
  <c r="G1004" i="16"/>
  <c r="K1004" i="16" s="1"/>
  <c r="J1003" i="16"/>
  <c r="I1003" i="16"/>
  <c r="H1003" i="16"/>
  <c r="G1003" i="16"/>
  <c r="K1003" i="16" s="1"/>
  <c r="J1002" i="16"/>
  <c r="I1002" i="16"/>
  <c r="H1002" i="16"/>
  <c r="G1002" i="16"/>
  <c r="K1002" i="16" s="1"/>
  <c r="J1001" i="16"/>
  <c r="I1001" i="16"/>
  <c r="H1001" i="16"/>
  <c r="G1001" i="16"/>
  <c r="K1001" i="16" s="1"/>
  <c r="J1000" i="16"/>
  <c r="I1000" i="16"/>
  <c r="H1000" i="16"/>
  <c r="G1000" i="16"/>
  <c r="K1000" i="16" s="1"/>
  <c r="J999" i="16"/>
  <c r="I999" i="16"/>
  <c r="H999" i="16"/>
  <c r="G999" i="16"/>
  <c r="K999" i="16" s="1"/>
  <c r="J998" i="16"/>
  <c r="I998" i="16"/>
  <c r="H998" i="16"/>
  <c r="G998" i="16"/>
  <c r="K998" i="16" s="1"/>
  <c r="J997" i="16"/>
  <c r="I997" i="16"/>
  <c r="H997" i="16"/>
  <c r="G997" i="16"/>
  <c r="K997" i="16" s="1"/>
  <c r="J996" i="16"/>
  <c r="I996" i="16"/>
  <c r="H996" i="16"/>
  <c r="G996" i="16"/>
  <c r="K996" i="16" s="1"/>
  <c r="J995" i="16"/>
  <c r="I995" i="16"/>
  <c r="H995" i="16"/>
  <c r="G995" i="16"/>
  <c r="K995" i="16" s="1"/>
  <c r="J994" i="16"/>
  <c r="I994" i="16"/>
  <c r="H994" i="16"/>
  <c r="G994" i="16"/>
  <c r="K994" i="16" s="1"/>
  <c r="J993" i="16"/>
  <c r="I993" i="16"/>
  <c r="H993" i="16"/>
  <c r="G993" i="16"/>
  <c r="K993" i="16" s="1"/>
  <c r="J992" i="16"/>
  <c r="I992" i="16"/>
  <c r="H992" i="16"/>
  <c r="G992" i="16"/>
  <c r="K992" i="16" s="1"/>
  <c r="J991" i="16"/>
  <c r="I991" i="16"/>
  <c r="H991" i="16"/>
  <c r="G991" i="16"/>
  <c r="K991" i="16" s="1"/>
  <c r="J990" i="16"/>
  <c r="I990" i="16"/>
  <c r="H990" i="16"/>
  <c r="G990" i="16"/>
  <c r="K990" i="16" s="1"/>
  <c r="J989" i="16"/>
  <c r="I989" i="16"/>
  <c r="H989" i="16"/>
  <c r="G989" i="16"/>
  <c r="K989" i="16" s="1"/>
  <c r="J988" i="16"/>
  <c r="I988" i="16"/>
  <c r="H988" i="16"/>
  <c r="G988" i="16"/>
  <c r="K988" i="16" s="1"/>
  <c r="J987" i="16"/>
  <c r="I987" i="16"/>
  <c r="H987" i="16"/>
  <c r="G987" i="16"/>
  <c r="K987" i="16" s="1"/>
  <c r="J986" i="16"/>
  <c r="I986" i="16"/>
  <c r="H986" i="16"/>
  <c r="G986" i="16"/>
  <c r="K986" i="16" s="1"/>
  <c r="J985" i="16"/>
  <c r="I985" i="16"/>
  <c r="H985" i="16"/>
  <c r="G985" i="16"/>
  <c r="K985" i="16" s="1"/>
  <c r="J984" i="16"/>
  <c r="I984" i="16"/>
  <c r="H984" i="16"/>
  <c r="G984" i="16"/>
  <c r="K984" i="16" s="1"/>
  <c r="J983" i="16"/>
  <c r="I983" i="16"/>
  <c r="H983" i="16"/>
  <c r="G983" i="16"/>
  <c r="K983" i="16" s="1"/>
  <c r="J982" i="16"/>
  <c r="I982" i="16"/>
  <c r="H982" i="16"/>
  <c r="G982" i="16"/>
  <c r="K982" i="16" s="1"/>
  <c r="J981" i="16"/>
  <c r="I981" i="16"/>
  <c r="H981" i="16"/>
  <c r="G981" i="16"/>
  <c r="K981" i="16" s="1"/>
  <c r="J980" i="16"/>
  <c r="I980" i="16"/>
  <c r="H980" i="16"/>
  <c r="G980" i="16"/>
  <c r="K980" i="16" s="1"/>
  <c r="J979" i="16"/>
  <c r="I979" i="16"/>
  <c r="H979" i="16"/>
  <c r="G979" i="16"/>
  <c r="K979" i="16" s="1"/>
  <c r="J978" i="16"/>
  <c r="I978" i="16"/>
  <c r="H978" i="16"/>
  <c r="G978" i="16"/>
  <c r="K978" i="16" s="1"/>
  <c r="J977" i="16"/>
  <c r="I977" i="16"/>
  <c r="H977" i="16"/>
  <c r="G977" i="16"/>
  <c r="K977" i="16" s="1"/>
  <c r="J976" i="16"/>
  <c r="I976" i="16"/>
  <c r="H976" i="16"/>
  <c r="G976" i="16"/>
  <c r="K976" i="16" s="1"/>
  <c r="J975" i="16"/>
  <c r="I975" i="16"/>
  <c r="H975" i="16"/>
  <c r="G975" i="16"/>
  <c r="K975" i="16" s="1"/>
  <c r="J974" i="16"/>
  <c r="I974" i="16"/>
  <c r="H974" i="16"/>
  <c r="G974" i="16"/>
  <c r="K974" i="16" s="1"/>
  <c r="J973" i="16"/>
  <c r="I973" i="16"/>
  <c r="H973" i="16"/>
  <c r="G973" i="16"/>
  <c r="K973" i="16" s="1"/>
  <c r="J972" i="16"/>
  <c r="I972" i="16"/>
  <c r="H972" i="16"/>
  <c r="G972" i="16"/>
  <c r="K972" i="16" s="1"/>
  <c r="J971" i="16"/>
  <c r="I971" i="16"/>
  <c r="H971" i="16"/>
  <c r="G971" i="16"/>
  <c r="K971" i="16" s="1"/>
  <c r="J970" i="16"/>
  <c r="I970" i="16"/>
  <c r="H970" i="16"/>
  <c r="G970" i="16"/>
  <c r="K970" i="16" s="1"/>
  <c r="J969" i="16"/>
  <c r="I969" i="16"/>
  <c r="H969" i="16"/>
  <c r="G969" i="16"/>
  <c r="K969" i="16" s="1"/>
  <c r="J968" i="16"/>
  <c r="I968" i="16"/>
  <c r="H968" i="16"/>
  <c r="G968" i="16"/>
  <c r="K968" i="16" s="1"/>
  <c r="J967" i="16"/>
  <c r="I967" i="16"/>
  <c r="H967" i="16"/>
  <c r="H1041" i="16" s="1"/>
  <c r="G967" i="16"/>
  <c r="K967" i="16" s="1"/>
  <c r="G1069" i="16"/>
  <c r="K1069" i="16" s="1"/>
  <c r="H1069" i="16"/>
  <c r="I1069" i="16"/>
  <c r="J1069" i="16"/>
  <c r="G1070" i="16"/>
  <c r="K1070" i="16" s="1"/>
  <c r="H1070" i="16"/>
  <c r="I1070" i="16"/>
  <c r="J1070" i="16"/>
  <c r="G1071" i="16"/>
  <c r="H1071" i="16"/>
  <c r="I1071" i="16"/>
  <c r="J1071" i="16"/>
  <c r="K1071" i="16"/>
  <c r="G1072" i="16"/>
  <c r="K1072" i="16" s="1"/>
  <c r="H1072" i="16"/>
  <c r="I1072" i="16"/>
  <c r="J1072" i="16"/>
  <c r="G1073" i="16"/>
  <c r="K1073" i="16" s="1"/>
  <c r="H1073" i="16"/>
  <c r="I1073" i="16"/>
  <c r="J1073" i="16"/>
  <c r="G1074" i="16"/>
  <c r="K1074" i="16" s="1"/>
  <c r="H1074" i="16"/>
  <c r="I1074" i="16"/>
  <c r="J1074" i="16"/>
  <c r="G1075" i="16"/>
  <c r="K1075" i="16" s="1"/>
  <c r="H1075" i="16"/>
  <c r="I1075" i="16"/>
  <c r="J1075" i="16"/>
  <c r="G1076" i="16"/>
  <c r="K1076" i="16" s="1"/>
  <c r="H1076" i="16"/>
  <c r="I1076" i="16"/>
  <c r="J1076" i="16"/>
  <c r="G1077" i="16"/>
  <c r="K1077" i="16" s="1"/>
  <c r="H1077" i="16"/>
  <c r="I1077" i="16"/>
  <c r="J1077" i="16"/>
  <c r="G1078" i="16"/>
  <c r="K1078" i="16" s="1"/>
  <c r="H1078" i="16"/>
  <c r="I1078" i="16"/>
  <c r="J1078" i="16"/>
  <c r="G1079" i="16"/>
  <c r="K1079" i="16" s="1"/>
  <c r="H1079" i="16"/>
  <c r="I1079" i="16"/>
  <c r="J1079" i="16"/>
  <c r="G1080" i="16"/>
  <c r="K1080" i="16" s="1"/>
  <c r="H1080" i="16"/>
  <c r="I1080" i="16"/>
  <c r="J1080" i="16"/>
  <c r="G1081" i="16"/>
  <c r="K1081" i="16" s="1"/>
  <c r="H1081" i="16"/>
  <c r="I1081" i="16"/>
  <c r="J1081" i="16"/>
  <c r="G1082" i="16"/>
  <c r="K1082" i="16" s="1"/>
  <c r="H1082" i="16"/>
  <c r="I1082" i="16"/>
  <c r="J1082" i="16"/>
  <c r="G1083" i="16"/>
  <c r="K1083" i="16" s="1"/>
  <c r="H1083" i="16"/>
  <c r="I1083" i="16"/>
  <c r="J1083" i="16"/>
  <c r="G1084" i="16"/>
  <c r="K1084" i="16" s="1"/>
  <c r="H1084" i="16"/>
  <c r="I1084" i="16"/>
  <c r="J1084" i="16"/>
  <c r="G1085" i="16"/>
  <c r="K1085" i="16" s="1"/>
  <c r="H1085" i="16"/>
  <c r="I1085" i="16"/>
  <c r="J1085" i="16"/>
  <c r="G1086" i="16"/>
  <c r="K1086" i="16" s="1"/>
  <c r="H1086" i="16"/>
  <c r="I1086" i="16"/>
  <c r="J1086" i="16"/>
  <c r="G1087" i="16"/>
  <c r="K1087" i="16" s="1"/>
  <c r="H1087" i="16"/>
  <c r="I1087" i="16"/>
  <c r="J1087" i="16"/>
  <c r="G1088" i="16"/>
  <c r="K1088" i="16" s="1"/>
  <c r="H1088" i="16"/>
  <c r="I1088" i="16"/>
  <c r="J1088" i="16"/>
  <c r="G1089" i="16"/>
  <c r="K1089" i="16" s="1"/>
  <c r="H1089" i="16"/>
  <c r="I1089" i="16"/>
  <c r="J1089" i="16"/>
  <c r="G1090" i="16"/>
  <c r="K1090" i="16" s="1"/>
  <c r="H1090" i="16"/>
  <c r="I1090" i="16"/>
  <c r="J1090" i="16"/>
  <c r="G1091" i="16"/>
  <c r="K1091" i="16" s="1"/>
  <c r="H1091" i="16"/>
  <c r="I1091" i="16"/>
  <c r="J1091" i="16"/>
  <c r="G1092" i="16"/>
  <c r="K1092" i="16" s="1"/>
  <c r="H1092" i="16"/>
  <c r="I1092" i="16"/>
  <c r="J1092" i="16"/>
  <c r="G1093" i="16"/>
  <c r="K1093" i="16" s="1"/>
  <c r="H1093" i="16"/>
  <c r="I1093" i="16"/>
  <c r="J1093" i="16"/>
  <c r="G1094" i="16"/>
  <c r="K1094" i="16" s="1"/>
  <c r="H1094" i="16"/>
  <c r="I1094" i="16"/>
  <c r="J1094" i="16"/>
  <c r="G1095" i="16"/>
  <c r="K1095" i="16" s="1"/>
  <c r="H1095" i="16"/>
  <c r="I1095" i="16"/>
  <c r="J1095" i="16"/>
  <c r="G1096" i="16"/>
  <c r="K1096" i="16" s="1"/>
  <c r="H1096" i="16"/>
  <c r="I1096" i="16"/>
  <c r="J1096" i="16"/>
  <c r="H1839" i="9" l="1"/>
  <c r="H1837" i="9" s="1"/>
  <c r="H1836" i="9" s="1"/>
  <c r="H1834" i="9" s="1"/>
  <c r="G1837" i="9"/>
  <c r="G1836" i="9" s="1"/>
  <c r="G1834" i="9" s="1"/>
  <c r="I1059" i="16"/>
  <c r="C1061" i="16"/>
  <c r="I1041" i="16"/>
  <c r="H1059" i="16"/>
  <c r="H1061" i="16" s="1"/>
  <c r="G1309" i="9" s="1"/>
  <c r="G1059" i="16"/>
  <c r="J1041" i="16"/>
  <c r="J1061" i="16" s="1"/>
  <c r="K1041" i="16"/>
  <c r="G1041" i="16"/>
  <c r="K1043" i="16"/>
  <c r="K1059" i="16" s="1"/>
  <c r="I1061" i="16" l="1"/>
  <c r="H1907" i="9"/>
  <c r="H1910" i="9" s="1"/>
  <c r="H1833" i="9"/>
  <c r="H1309" i="9"/>
  <c r="G1313" i="9"/>
  <c r="H1313" i="9"/>
  <c r="G1907" i="9"/>
  <c r="G1833" i="9"/>
  <c r="G1061" i="16"/>
  <c r="K1061" i="16"/>
  <c r="G1910" i="9" l="1"/>
  <c r="H1314" i="9"/>
  <c r="H1312" i="9" s="1"/>
  <c r="H1311" i="9" s="1"/>
  <c r="H1308" i="9" s="1"/>
  <c r="G1314" i="9"/>
  <c r="J956" i="16"/>
  <c r="I956" i="16"/>
  <c r="H956" i="16"/>
  <c r="J952" i="16"/>
  <c r="I952" i="16"/>
  <c r="H952" i="16"/>
  <c r="G952" i="16"/>
  <c r="K952" i="16" s="1"/>
  <c r="J951" i="16"/>
  <c r="I951" i="16"/>
  <c r="H951" i="16"/>
  <c r="G951" i="16"/>
  <c r="K951" i="16" s="1"/>
  <c r="J950" i="16"/>
  <c r="I950" i="16"/>
  <c r="H950" i="16"/>
  <c r="G950" i="16"/>
  <c r="K950" i="16" s="1"/>
  <c r="J949" i="16"/>
  <c r="I949" i="16"/>
  <c r="H949" i="16"/>
  <c r="G949" i="16"/>
  <c r="K949" i="16" s="1"/>
  <c r="H1307" i="9" l="1"/>
  <c r="H1394" i="9"/>
  <c r="H1397" i="9" s="1"/>
  <c r="I1394" i="9"/>
  <c r="I1397" i="9" s="1"/>
  <c r="G1312" i="9"/>
  <c r="K1311" i="12"/>
  <c r="K1303" i="12"/>
  <c r="K1298" i="12"/>
  <c r="K1275" i="12"/>
  <c r="I1317" i="12"/>
  <c r="I1316" i="12" s="1"/>
  <c r="I1307" i="12"/>
  <c r="I1305" i="12"/>
  <c r="I1301" i="12"/>
  <c r="I1297" i="12"/>
  <c r="I1294" i="12"/>
  <c r="I1291" i="12"/>
  <c r="I1286" i="12"/>
  <c r="I1283" i="12"/>
  <c r="I1278" i="12"/>
  <c r="H1317" i="12"/>
  <c r="H1316" i="12" s="1"/>
  <c r="H1307" i="12"/>
  <c r="H1305" i="12"/>
  <c r="H1301" i="12"/>
  <c r="H1297" i="12"/>
  <c r="H1294" i="12"/>
  <c r="H1291" i="12"/>
  <c r="H1286" i="12"/>
  <c r="H1283" i="12"/>
  <c r="H1278" i="12"/>
  <c r="G1269" i="12"/>
  <c r="G1268" i="12" s="1"/>
  <c r="G1266" i="12" s="1"/>
  <c r="G1323" i="12" s="1"/>
  <c r="K1264" i="12"/>
  <c r="K1259" i="12" s="1"/>
  <c r="K1258" i="12" s="1"/>
  <c r="L1317" i="12"/>
  <c r="L1316" i="12" s="1"/>
  <c r="L1307" i="12"/>
  <c r="L1305" i="12"/>
  <c r="L1301" i="12"/>
  <c r="L1297" i="12"/>
  <c r="L1294" i="12"/>
  <c r="L1291" i="12"/>
  <c r="L1286" i="12"/>
  <c r="L1283" i="12"/>
  <c r="L1278" i="12"/>
  <c r="G1311" i="9" l="1"/>
  <c r="G1653" i="12"/>
  <c r="G1664" i="12"/>
  <c r="G1670" i="12"/>
  <c r="K1672" i="12"/>
  <c r="K1647" i="12"/>
  <c r="L1712" i="12"/>
  <c r="L1711" i="12" s="1"/>
  <c r="L1703" i="12"/>
  <c r="L1702" i="12" s="1"/>
  <c r="L1698" i="12"/>
  <c r="L1697" i="12" s="1"/>
  <c r="L1674" i="12"/>
  <c r="L1667" i="12"/>
  <c r="L1663" i="12"/>
  <c r="L1662" i="12" s="1"/>
  <c r="L1661" i="12"/>
  <c r="L1658" i="12"/>
  <c r="L1657" i="12"/>
  <c r="L1656" i="12"/>
  <c r="L1655" i="12"/>
  <c r="L1654" i="12"/>
  <c r="L1652" i="12"/>
  <c r="L1651" i="12"/>
  <c r="L1650" i="12"/>
  <c r="L1648" i="12"/>
  <c r="L1645" i="12"/>
  <c r="L1643" i="12"/>
  <c r="L1642" i="12"/>
  <c r="L1641" i="12"/>
  <c r="I2314" i="12"/>
  <c r="I2311" i="12"/>
  <c r="I2307" i="12"/>
  <c r="I2302" i="12"/>
  <c r="I2299" i="12"/>
  <c r="I2291" i="12"/>
  <c r="I2280" i="12"/>
  <c r="I2271" i="12"/>
  <c r="H2314" i="12"/>
  <c r="H2311" i="12"/>
  <c r="H2307" i="12"/>
  <c r="H2302" i="12"/>
  <c r="H2299" i="12"/>
  <c r="H2291" i="12"/>
  <c r="H2280" i="12"/>
  <c r="H2271" i="12"/>
  <c r="G2311" i="12"/>
  <c r="G2307" i="12"/>
  <c r="G2302" i="12"/>
  <c r="G2291" i="12"/>
  <c r="G2280" i="12"/>
  <c r="G2271" i="12"/>
  <c r="L2264" i="12"/>
  <c r="L2263" i="12"/>
  <c r="L2260" i="12"/>
  <c r="L2314" i="12"/>
  <c r="L2311" i="12"/>
  <c r="L2307" i="12"/>
  <c r="L2302" i="12"/>
  <c r="L2299" i="12"/>
  <c r="L2291" i="12"/>
  <c r="L2280" i="12"/>
  <c r="L2271" i="12"/>
  <c r="I1855" i="12"/>
  <c r="I1854" i="12" s="1"/>
  <c r="I1850" i="12"/>
  <c r="I1849" i="12" s="1"/>
  <c r="H1855" i="12"/>
  <c r="H1854" i="12" s="1"/>
  <c r="H1850" i="12"/>
  <c r="H1849" i="12" s="1"/>
  <c r="I1830" i="12"/>
  <c r="I1828" i="12"/>
  <c r="I1824" i="12"/>
  <c r="I1821" i="12"/>
  <c r="I1818" i="12"/>
  <c r="H1830" i="12"/>
  <c r="H1828" i="12"/>
  <c r="H1824" i="12"/>
  <c r="H1821" i="12"/>
  <c r="H1818" i="12"/>
  <c r="K1962" i="12"/>
  <c r="I1961" i="12"/>
  <c r="I1960" i="12" s="1"/>
  <c r="I1952" i="12" s="1"/>
  <c r="I1957" i="12"/>
  <c r="I1953" i="12" s="1"/>
  <c r="H1960" i="12"/>
  <c r="H1952" i="12" s="1"/>
  <c r="H1957" i="12"/>
  <c r="H1953" i="12" s="1"/>
  <c r="K582" i="12"/>
  <c r="K580" i="12"/>
  <c r="K575" i="12"/>
  <c r="I585" i="12"/>
  <c r="I584" i="12" s="1"/>
  <c r="I583" i="12" s="1"/>
  <c r="I581" i="12"/>
  <c r="I577" i="12"/>
  <c r="H585" i="12"/>
  <c r="H584" i="12" s="1"/>
  <c r="H583" i="12" s="1"/>
  <c r="H581" i="12"/>
  <c r="H577" i="12"/>
  <c r="G1308" i="9" l="1"/>
  <c r="L1644" i="12"/>
  <c r="L1649" i="12"/>
  <c r="L2262" i="12"/>
  <c r="L2261" i="12" s="1"/>
  <c r="L2259" i="12" s="1"/>
  <c r="H1966" i="12"/>
  <c r="H1968" i="12" s="1"/>
  <c r="H2390" i="12"/>
  <c r="H2388" i="12"/>
  <c r="H2384" i="12"/>
  <c r="H2381" i="12"/>
  <c r="H2378" i="12"/>
  <c r="H2376" i="12"/>
  <c r="H2369" i="12"/>
  <c r="H2365" i="12"/>
  <c r="H2361" i="12"/>
  <c r="H2358" i="12"/>
  <c r="K844" i="12"/>
  <c r="K843" i="12" s="1"/>
  <c r="K829" i="12" s="1"/>
  <c r="K849" i="12" s="1"/>
  <c r="K852" i="12" s="1"/>
  <c r="K828" i="12" s="1"/>
  <c r="I844" i="12"/>
  <c r="I843" i="12" s="1"/>
  <c r="I829" i="12" s="1"/>
  <c r="I849" i="12" s="1"/>
  <c r="I852" i="12" s="1"/>
  <c r="I828" i="12" s="1"/>
  <c r="H844" i="12"/>
  <c r="H843" i="12" s="1"/>
  <c r="H836" i="12"/>
  <c r="H834" i="12"/>
  <c r="H830" i="12"/>
  <c r="L783" i="12"/>
  <c r="L782" i="12" s="1"/>
  <c r="L781" i="12" s="1"/>
  <c r="K782" i="12"/>
  <c r="K781" i="12" s="1"/>
  <c r="K767" i="12" s="1"/>
  <c r="K787" i="12" s="1"/>
  <c r="K790" i="12" s="1"/>
  <c r="I782" i="12"/>
  <c r="I781" i="12" s="1"/>
  <c r="I767" i="12" s="1"/>
  <c r="I787" i="12" s="1"/>
  <c r="I790" i="12" s="1"/>
  <c r="L752" i="12"/>
  <c r="K751" i="12"/>
  <c r="K750" i="12" s="1"/>
  <c r="K743" i="12"/>
  <c r="K741" i="12"/>
  <c r="K737" i="12"/>
  <c r="K735" i="12"/>
  <c r="K730" i="12"/>
  <c r="K724" i="12"/>
  <c r="K719" i="12"/>
  <c r="I751" i="12"/>
  <c r="I750" i="12" s="1"/>
  <c r="I743" i="12"/>
  <c r="I741" i="12"/>
  <c r="I737" i="12"/>
  <c r="I735" i="12"/>
  <c r="I730" i="12"/>
  <c r="I724" i="12"/>
  <c r="I719" i="12"/>
  <c r="L703" i="12"/>
  <c r="L702" i="12" s="1"/>
  <c r="L701" i="12" s="1"/>
  <c r="K702" i="12"/>
  <c r="K701" i="12" s="1"/>
  <c r="K700" i="12" s="1"/>
  <c r="I702" i="12"/>
  <c r="I701" i="12" s="1"/>
  <c r="I700" i="12" s="1"/>
  <c r="I707" i="12" s="1"/>
  <c r="I710" i="12" s="1"/>
  <c r="H702" i="12"/>
  <c r="H701" i="12" s="1"/>
  <c r="H700" i="12" s="1"/>
  <c r="H707" i="12" s="1"/>
  <c r="K669" i="12"/>
  <c r="K668" i="12" s="1"/>
  <c r="K667" i="12" s="1"/>
  <c r="K658" i="12"/>
  <c r="K657" i="12" s="1"/>
  <c r="K656" i="12"/>
  <c r="K655" i="12" s="1"/>
  <c r="K653" i="12"/>
  <c r="K652" i="12"/>
  <c r="L659" i="12"/>
  <c r="L668" i="12"/>
  <c r="I668" i="12"/>
  <c r="I667" i="12" s="1"/>
  <c r="H668" i="12"/>
  <c r="H667" i="12" s="1"/>
  <c r="G668" i="12"/>
  <c r="G667" i="12" s="1"/>
  <c r="I2142" i="12"/>
  <c r="I2136" i="12"/>
  <c r="I2134" i="12"/>
  <c r="I2132" i="12"/>
  <c r="I2126" i="12"/>
  <c r="I2120" i="12"/>
  <c r="I2116" i="12"/>
  <c r="I2113" i="12"/>
  <c r="H2142" i="12"/>
  <c r="H2136" i="12"/>
  <c r="H2134" i="12"/>
  <c r="H2132" i="12"/>
  <c r="H2126" i="12"/>
  <c r="H2120" i="12"/>
  <c r="H2116" i="12"/>
  <c r="H2113" i="12"/>
  <c r="K2118" i="12"/>
  <c r="K2148" i="12"/>
  <c r="K2147" i="12"/>
  <c r="K2146" i="12"/>
  <c r="K2145" i="12"/>
  <c r="K2144" i="12"/>
  <c r="K2143" i="12"/>
  <c r="I594" i="12"/>
  <c r="I573" i="12"/>
  <c r="H573" i="12"/>
  <c r="H8" i="12"/>
  <c r="G10" i="12"/>
  <c r="G9" i="12" s="1"/>
  <c r="G7" i="12" s="1"/>
  <c r="H11" i="12"/>
  <c r="I11" i="12" s="1"/>
  <c r="H12" i="12"/>
  <c r="M14" i="12"/>
  <c r="K14" i="12"/>
  <c r="G19" i="12"/>
  <c r="M19" i="12"/>
  <c r="K19" i="12"/>
  <c r="G26" i="12"/>
  <c r="M26" i="12"/>
  <c r="K26" i="12"/>
  <c r="G35" i="12"/>
  <c r="M35" i="12"/>
  <c r="K35" i="12"/>
  <c r="G42" i="12"/>
  <c r="M42" i="12"/>
  <c r="K42" i="12"/>
  <c r="G45" i="12"/>
  <c r="M45" i="12"/>
  <c r="K45" i="12"/>
  <c r="G53" i="12"/>
  <c r="M53" i="12"/>
  <c r="K53" i="12"/>
  <c r="G56" i="12"/>
  <c r="L56" i="12"/>
  <c r="L13" i="12" s="1"/>
  <c r="L118" i="12" s="1"/>
  <c r="M56" i="12"/>
  <c r="K56" i="12"/>
  <c r="G58" i="12"/>
  <c r="M58" i="12"/>
  <c r="K58" i="12"/>
  <c r="G76" i="12"/>
  <c r="G75" i="12" s="1"/>
  <c r="M76" i="12"/>
  <c r="M75" i="12" s="1"/>
  <c r="K76" i="12"/>
  <c r="K75" i="12" s="1"/>
  <c r="G81" i="12"/>
  <c r="G80" i="12" s="1"/>
  <c r="H81" i="12"/>
  <c r="H80" i="12" s="1"/>
  <c r="I81" i="12"/>
  <c r="I80" i="12" s="1"/>
  <c r="M81" i="12"/>
  <c r="M80" i="12" s="1"/>
  <c r="K81" i="12"/>
  <c r="K80" i="12" s="1"/>
  <c r="G97" i="12"/>
  <c r="H97" i="12"/>
  <c r="I97" i="12"/>
  <c r="M98" i="12"/>
  <c r="M97" i="12" s="1"/>
  <c r="K98" i="12"/>
  <c r="K97" i="12" s="1"/>
  <c r="I101" i="12"/>
  <c r="M102" i="12"/>
  <c r="M101" i="12" s="1"/>
  <c r="L117" i="12"/>
  <c r="M117" i="12"/>
  <c r="M118" i="12"/>
  <c r="L310" i="12"/>
  <c r="K249" i="12"/>
  <c r="K250" i="12"/>
  <c r="H251" i="12"/>
  <c r="I251" i="12"/>
  <c r="L251" i="12"/>
  <c r="M251" i="12"/>
  <c r="K253" i="12"/>
  <c r="K254" i="12"/>
  <c r="K255" i="12"/>
  <c r="K256" i="12"/>
  <c r="K257" i="12"/>
  <c r="K258" i="12"/>
  <c r="G259" i="12"/>
  <c r="H259" i="12"/>
  <c r="I259" i="12"/>
  <c r="L259" i="12"/>
  <c r="M259" i="12"/>
  <c r="K260" i="12"/>
  <c r="K261" i="12"/>
  <c r="K263" i="12"/>
  <c r="K264" i="12"/>
  <c r="H265" i="12"/>
  <c r="I265" i="12"/>
  <c r="L265" i="12"/>
  <c r="M265" i="12"/>
  <c r="G265" i="12"/>
  <c r="G267" i="12"/>
  <c r="H267" i="12"/>
  <c r="I267" i="12"/>
  <c r="L267" i="12"/>
  <c r="M267" i="12"/>
  <c r="K268" i="12"/>
  <c r="K267" i="12" s="1"/>
  <c r="G269" i="12"/>
  <c r="H269" i="12"/>
  <c r="I269" i="12"/>
  <c r="L269" i="12"/>
  <c r="M269" i="12"/>
  <c r="K270" i="12"/>
  <c r="K271" i="12"/>
  <c r="H272" i="12"/>
  <c r="I272" i="12"/>
  <c r="L272" i="12"/>
  <c r="M272" i="12"/>
  <c r="K273" i="12"/>
  <c r="K274" i="12"/>
  <c r="G272" i="12"/>
  <c r="K276" i="12"/>
  <c r="K277" i="12"/>
  <c r="K278" i="12"/>
  <c r="K279" i="12"/>
  <c r="G284" i="12"/>
  <c r="G283" i="12" s="1"/>
  <c r="H284" i="12"/>
  <c r="H283" i="12" s="1"/>
  <c r="I284" i="12"/>
  <c r="I283" i="12" s="1"/>
  <c r="L284" i="12"/>
  <c r="L283" i="12" s="1"/>
  <c r="M284" i="12"/>
  <c r="M283" i="12" s="1"/>
  <c r="K285" i="12"/>
  <c r="K286" i="12"/>
  <c r="K287" i="12"/>
  <c r="K288" i="12"/>
  <c r="K289" i="12"/>
  <c r="K290" i="12"/>
  <c r="K291" i="12"/>
  <c r="K292" i="12"/>
  <c r="K293" i="12"/>
  <c r="H295" i="12"/>
  <c r="H294" i="12" s="1"/>
  <c r="I295" i="12"/>
  <c r="I294" i="12" s="1"/>
  <c r="L295" i="12"/>
  <c r="L294" i="12" s="1"/>
  <c r="M295" i="12"/>
  <c r="M294" i="12" s="1"/>
  <c r="G295" i="12"/>
  <c r="G294" i="12" s="1"/>
  <c r="G298" i="12"/>
  <c r="G297" i="12" s="1"/>
  <c r="H298" i="12"/>
  <c r="H297" i="12" s="1"/>
  <c r="I298" i="12"/>
  <c r="I297" i="12" s="1"/>
  <c r="L298" i="12"/>
  <c r="L297" i="12" s="1"/>
  <c r="M298" i="12"/>
  <c r="M297" i="12" s="1"/>
  <c r="K299" i="12"/>
  <c r="K300" i="12"/>
  <c r="K301" i="12"/>
  <c r="K302" i="12"/>
  <c r="G304" i="12"/>
  <c r="G303" i="12" s="1"/>
  <c r="H304" i="12"/>
  <c r="H303" i="12" s="1"/>
  <c r="I304" i="12"/>
  <c r="I303" i="12" s="1"/>
  <c r="L304" i="12"/>
  <c r="L303" i="12" s="1"/>
  <c r="M304" i="12"/>
  <c r="M303" i="12" s="1"/>
  <c r="K305" i="12"/>
  <c r="K304" i="12" s="1"/>
  <c r="K303" i="12" s="1"/>
  <c r="G395" i="12"/>
  <c r="H395" i="12"/>
  <c r="H394" i="12" s="1"/>
  <c r="H393" i="12" s="1"/>
  <c r="I395" i="12"/>
  <c r="I394" i="12" s="1"/>
  <c r="I393" i="12" s="1"/>
  <c r="K395" i="12"/>
  <c r="K394" i="12" s="1"/>
  <c r="K393" i="12" s="1"/>
  <c r="L395" i="12"/>
  <c r="L394" i="12" s="1"/>
  <c r="L393" i="12" s="1"/>
  <c r="M395" i="12"/>
  <c r="M394" i="12" s="1"/>
  <c r="M393" i="12" s="1"/>
  <c r="I399" i="12"/>
  <c r="L402" i="12"/>
  <c r="L401" i="12" s="1"/>
  <c r="L398" i="12" s="1"/>
  <c r="L480" i="12" s="1"/>
  <c r="M402" i="12"/>
  <c r="M401" i="12" s="1"/>
  <c r="M398" i="12" s="1"/>
  <c r="G406" i="12"/>
  <c r="H406" i="12"/>
  <c r="K406" i="12"/>
  <c r="M406" i="12"/>
  <c r="G409" i="12"/>
  <c r="J409" i="12" s="1"/>
  <c r="K409" i="12"/>
  <c r="M409" i="12"/>
  <c r="G411" i="12"/>
  <c r="J411" i="12" s="1"/>
  <c r="K411" i="12"/>
  <c r="M411" i="12"/>
  <c r="G417" i="12"/>
  <c r="J417" i="12" s="1"/>
  <c r="K417" i="12"/>
  <c r="M417" i="12"/>
  <c r="G422" i="12"/>
  <c r="J422" i="12" s="1"/>
  <c r="K422" i="12"/>
  <c r="M422" i="12"/>
  <c r="G424" i="12"/>
  <c r="K424" i="12"/>
  <c r="M424" i="12"/>
  <c r="G428" i="12"/>
  <c r="J428" i="12" s="1"/>
  <c r="K428" i="12"/>
  <c r="M428" i="12"/>
  <c r="G430" i="12"/>
  <c r="J430" i="12" s="1"/>
  <c r="K430" i="12"/>
  <c r="M430" i="12"/>
  <c r="G432" i="12"/>
  <c r="J432" i="12" s="1"/>
  <c r="K432" i="12"/>
  <c r="M432" i="12"/>
  <c r="G446" i="12"/>
  <c r="K446" i="12"/>
  <c r="K445" i="12" s="1"/>
  <c r="M446" i="12"/>
  <c r="M445" i="12" s="1"/>
  <c r="G451" i="12"/>
  <c r="K451" i="12"/>
  <c r="K450" i="12" s="1"/>
  <c r="M451" i="12"/>
  <c r="M450" i="12" s="1"/>
  <c r="G460" i="12"/>
  <c r="K460" i="12"/>
  <c r="K459" i="12" s="1"/>
  <c r="M460" i="12"/>
  <c r="M459" i="12" s="1"/>
  <c r="G469" i="12"/>
  <c r="K469" i="12"/>
  <c r="K468" i="12" s="1"/>
  <c r="M469" i="12"/>
  <c r="M468" i="12" s="1"/>
  <c r="G473" i="12"/>
  <c r="K473" i="12"/>
  <c r="K472" i="12" s="1"/>
  <c r="M473" i="12"/>
  <c r="M472" i="12" s="1"/>
  <c r="L527" i="12"/>
  <c r="L526" i="12" s="1"/>
  <c r="L524" i="12" s="1"/>
  <c r="M527" i="12"/>
  <c r="M526" i="12" s="1"/>
  <c r="M524" i="12" s="1"/>
  <c r="G531" i="12"/>
  <c r="H531" i="12"/>
  <c r="I531" i="12"/>
  <c r="L531" i="12"/>
  <c r="M531" i="12"/>
  <c r="K532" i="12"/>
  <c r="K533" i="12"/>
  <c r="K534" i="12"/>
  <c r="G536" i="12"/>
  <c r="H536" i="12"/>
  <c r="I536" i="12"/>
  <c r="L536" i="12"/>
  <c r="M536" i="12"/>
  <c r="K537" i="12"/>
  <c r="K538" i="12"/>
  <c r="K539" i="12"/>
  <c r="G540" i="12"/>
  <c r="H540" i="12"/>
  <c r="I540" i="12"/>
  <c r="L540" i="12"/>
  <c r="M540" i="12"/>
  <c r="K541" i="12"/>
  <c r="K542" i="12"/>
  <c r="K543" i="12"/>
  <c r="K544" i="12"/>
  <c r="G547" i="12"/>
  <c r="H547" i="12"/>
  <c r="I547" i="12"/>
  <c r="L547" i="12"/>
  <c r="M547" i="12"/>
  <c r="K549" i="12"/>
  <c r="K552" i="12"/>
  <c r="G553" i="12"/>
  <c r="H553" i="12"/>
  <c r="I553" i="12"/>
  <c r="L553" i="12"/>
  <c r="M553" i="12"/>
  <c r="K554" i="12"/>
  <c r="L569" i="12"/>
  <c r="L568" i="12" s="1"/>
  <c r="L566" i="12" s="1"/>
  <c r="M569" i="12"/>
  <c r="M568" i="12" s="1"/>
  <c r="M566" i="12" s="1"/>
  <c r="G573" i="12"/>
  <c r="L573" i="12"/>
  <c r="M573" i="12"/>
  <c r="K574" i="12"/>
  <c r="K573" i="12" s="1"/>
  <c r="G577" i="12"/>
  <c r="L577" i="12"/>
  <c r="M577" i="12"/>
  <c r="K578" i="12"/>
  <c r="K579" i="12"/>
  <c r="G581" i="12"/>
  <c r="K581" i="12" s="1"/>
  <c r="G585" i="12"/>
  <c r="G584" i="12" s="1"/>
  <c r="G583" i="12" s="1"/>
  <c r="H594" i="12" s="1"/>
  <c r="L585" i="12"/>
  <c r="L584" i="12" s="1"/>
  <c r="L583" i="12" s="1"/>
  <c r="M585" i="12"/>
  <c r="M584" i="12" s="1"/>
  <c r="M583" i="12" s="1"/>
  <c r="M594" i="12" s="1"/>
  <c r="K586" i="12"/>
  <c r="K587" i="12"/>
  <c r="K588" i="12"/>
  <c r="K589" i="12"/>
  <c r="G610" i="12"/>
  <c r="I610" i="12"/>
  <c r="L610" i="12"/>
  <c r="M610" i="12"/>
  <c r="K611" i="12"/>
  <c r="K612" i="12"/>
  <c r="G613" i="12"/>
  <c r="L613" i="12"/>
  <c r="M613" i="12"/>
  <c r="K614" i="12"/>
  <c r="K617" i="12"/>
  <c r="G618" i="12"/>
  <c r="I618" i="12"/>
  <c r="L618" i="12"/>
  <c r="M618" i="12"/>
  <c r="K619" i="12"/>
  <c r="G621" i="12"/>
  <c r="I621" i="12"/>
  <c r="L621" i="12"/>
  <c r="M621" i="12"/>
  <c r="K622" i="12"/>
  <c r="G626" i="12"/>
  <c r="H626" i="12"/>
  <c r="H625" i="12" s="1"/>
  <c r="H624" i="12" s="1"/>
  <c r="I626" i="12"/>
  <c r="I625" i="12" s="1"/>
  <c r="I624" i="12" s="1"/>
  <c r="I637" i="12" s="1"/>
  <c r="L626" i="12"/>
  <c r="L625" i="12" s="1"/>
  <c r="L624" i="12" s="1"/>
  <c r="M626" i="12"/>
  <c r="M625" i="12" s="1"/>
  <c r="M624" i="12" s="1"/>
  <c r="M637" i="12" s="1"/>
  <c r="K627" i="12"/>
  <c r="K628" i="12"/>
  <c r="K629" i="12"/>
  <c r="K630" i="12"/>
  <c r="K631" i="12"/>
  <c r="G649" i="12"/>
  <c r="G648" i="12" s="1"/>
  <c r="G651" i="12"/>
  <c r="H651" i="12"/>
  <c r="I651" i="12"/>
  <c r="M651" i="12"/>
  <c r="G655" i="12"/>
  <c r="H655" i="12"/>
  <c r="M655" i="12"/>
  <c r="G657" i="12"/>
  <c r="H657" i="12"/>
  <c r="I657" i="12"/>
  <c r="L657" i="12"/>
  <c r="L650" i="12" s="1"/>
  <c r="L649" i="12" s="1"/>
  <c r="L648" i="12" s="1"/>
  <c r="M657" i="12"/>
  <c r="H661" i="12"/>
  <c r="G664" i="12"/>
  <c r="G663" i="12" s="1"/>
  <c r="M663" i="12"/>
  <c r="H665" i="12"/>
  <c r="H666" i="12"/>
  <c r="I666" i="12" s="1"/>
  <c r="H719" i="12"/>
  <c r="H724" i="12"/>
  <c r="H730" i="12"/>
  <c r="H735" i="12"/>
  <c r="H737" i="12"/>
  <c r="H741" i="12"/>
  <c r="H743" i="12"/>
  <c r="H751" i="12"/>
  <c r="H750" i="12" s="1"/>
  <c r="H768" i="12"/>
  <c r="H772" i="12"/>
  <c r="H774" i="12"/>
  <c r="H782" i="12"/>
  <c r="H781" i="12" s="1"/>
  <c r="L860" i="12"/>
  <c r="L859" i="12" s="1"/>
  <c r="L858" i="12" s="1"/>
  <c r="L857" i="12" s="1"/>
  <c r="H860" i="12"/>
  <c r="H859" i="12" s="1"/>
  <c r="H858" i="12" s="1"/>
  <c r="H857" i="12" s="1"/>
  <c r="I860" i="12"/>
  <c r="I859" i="12" s="1"/>
  <c r="I858" i="12" s="1"/>
  <c r="I857" i="12" s="1"/>
  <c r="M860" i="12"/>
  <c r="M859" i="12" s="1"/>
  <c r="M858" i="12" s="1"/>
  <c r="M857" i="12" s="1"/>
  <c r="K861" i="12"/>
  <c r="K860" i="12" s="1"/>
  <c r="K859" i="12" s="1"/>
  <c r="K858" i="12" s="1"/>
  <c r="K857" i="12" s="1"/>
  <c r="M864" i="12"/>
  <c r="M863" i="12" s="1"/>
  <c r="M868" i="12"/>
  <c r="M867" i="12" s="1"/>
  <c r="L872" i="12"/>
  <c r="M872" i="12"/>
  <c r="K873" i="12"/>
  <c r="K874" i="12"/>
  <c r="L875" i="12"/>
  <c r="M875" i="12"/>
  <c r="K876" i="12"/>
  <c r="K877" i="12"/>
  <c r="K878" i="12"/>
  <c r="K879" i="12"/>
  <c r="K880" i="12"/>
  <c r="K881" i="12"/>
  <c r="L882" i="12"/>
  <c r="M882" i="12"/>
  <c r="K883" i="12"/>
  <c r="K884" i="12"/>
  <c r="K885" i="12"/>
  <c r="K886" i="12"/>
  <c r="K887" i="12"/>
  <c r="L888" i="12"/>
  <c r="M888" i="12"/>
  <c r="K889" i="12"/>
  <c r="K890" i="12"/>
  <c r="K891" i="12"/>
  <c r="K892" i="12"/>
  <c r="L893" i="12"/>
  <c r="M893" i="12"/>
  <c r="K894" i="12"/>
  <c r="K895" i="12"/>
  <c r="L896" i="12"/>
  <c r="M896" i="12"/>
  <c r="K897" i="12"/>
  <c r="K896" i="12" s="1"/>
  <c r="L898" i="12"/>
  <c r="M898" i="12"/>
  <c r="K899" i="12"/>
  <c r="K900" i="12"/>
  <c r="L901" i="12"/>
  <c r="M901" i="12"/>
  <c r="K902" i="12"/>
  <c r="K901" i="12" s="1"/>
  <c r="L903" i="12"/>
  <c r="M903" i="12"/>
  <c r="K904" i="12"/>
  <c r="K905" i="12"/>
  <c r="K906" i="12"/>
  <c r="K907" i="12"/>
  <c r="K908" i="12"/>
  <c r="H929" i="12"/>
  <c r="H928" i="12" s="1"/>
  <c r="H923" i="12" s="1"/>
  <c r="I929" i="12"/>
  <c r="I928" i="12" s="1"/>
  <c r="I923" i="12" s="1"/>
  <c r="K929" i="12"/>
  <c r="K928" i="12" s="1"/>
  <c r="K923" i="12" s="1"/>
  <c r="H936" i="12"/>
  <c r="H935" i="12" s="1"/>
  <c r="H1011" i="12" s="1"/>
  <c r="H1015" i="12" s="1"/>
  <c r="I940" i="12"/>
  <c r="K940" i="12"/>
  <c r="H941" i="12"/>
  <c r="H940" i="12" s="1"/>
  <c r="H939" i="12" s="1"/>
  <c r="H942" i="12"/>
  <c r="H943" i="12"/>
  <c r="I943" i="12"/>
  <c r="K943" i="12"/>
  <c r="H947" i="12"/>
  <c r="I947" i="12"/>
  <c r="H953" i="12"/>
  <c r="I953" i="12"/>
  <c r="K953" i="12"/>
  <c r="H956" i="12"/>
  <c r="I956" i="12"/>
  <c r="K956" i="12"/>
  <c r="H962" i="12"/>
  <c r="I962" i="12"/>
  <c r="K962" i="12"/>
  <c r="H969" i="12"/>
  <c r="I969" i="12"/>
  <c r="K969" i="12"/>
  <c r="H976" i="12"/>
  <c r="I976" i="12"/>
  <c r="K976" i="12"/>
  <c r="H978" i="12"/>
  <c r="I978" i="12"/>
  <c r="K978" i="12"/>
  <c r="H981" i="12"/>
  <c r="I981" i="12"/>
  <c r="K981" i="12"/>
  <c r="H983" i="12"/>
  <c r="I983" i="12"/>
  <c r="K983" i="12"/>
  <c r="H986" i="12"/>
  <c r="I986" i="12"/>
  <c r="K986" i="12"/>
  <c r="H989" i="12"/>
  <c r="I989" i="12"/>
  <c r="K989" i="12"/>
  <c r="H997" i="12"/>
  <c r="I997" i="12"/>
  <c r="K997" i="12"/>
  <c r="H1000" i="12"/>
  <c r="I1000" i="12"/>
  <c r="K1000" i="12"/>
  <c r="H1004" i="12"/>
  <c r="I1004" i="12"/>
  <c r="K1004" i="12"/>
  <c r="H1014" i="12"/>
  <c r="I1014" i="12"/>
  <c r="K1014" i="12"/>
  <c r="L1024" i="12"/>
  <c r="L1023" i="12" s="1"/>
  <c r="L1021" i="12" s="1"/>
  <c r="M1024" i="12"/>
  <c r="M1023" i="12" s="1"/>
  <c r="M1021" i="12" s="1"/>
  <c r="G1028" i="12"/>
  <c r="H1028" i="12"/>
  <c r="I1028" i="12"/>
  <c r="L1028" i="12"/>
  <c r="M1028" i="12"/>
  <c r="K1029" i="12"/>
  <c r="K1030" i="12"/>
  <c r="G1031" i="12"/>
  <c r="H1031" i="12"/>
  <c r="I1031" i="12"/>
  <c r="L1031" i="12"/>
  <c r="M1031" i="12"/>
  <c r="K1032" i="12"/>
  <c r="K1033" i="12"/>
  <c r="H1034" i="12"/>
  <c r="I1034" i="12"/>
  <c r="L1034" i="12"/>
  <c r="M1034" i="12"/>
  <c r="K1035" i="12"/>
  <c r="K1037" i="12"/>
  <c r="K1038" i="12"/>
  <c r="K1039" i="12"/>
  <c r="K1040" i="12"/>
  <c r="G1041" i="12"/>
  <c r="H1041" i="12"/>
  <c r="I1041" i="12"/>
  <c r="L1041" i="12"/>
  <c r="M1041" i="12"/>
  <c r="K1042" i="12"/>
  <c r="K1044" i="12"/>
  <c r="K1045" i="12"/>
  <c r="K1046" i="12"/>
  <c r="G1047" i="12"/>
  <c r="H1047" i="12"/>
  <c r="I1047" i="12"/>
  <c r="L1047" i="12"/>
  <c r="M1047" i="12"/>
  <c r="K1048" i="12"/>
  <c r="K1049" i="12"/>
  <c r="G1050" i="12"/>
  <c r="H1050" i="12"/>
  <c r="I1050" i="12"/>
  <c r="L1050" i="12"/>
  <c r="M1050" i="12"/>
  <c r="K1051" i="12"/>
  <c r="K1052" i="12"/>
  <c r="K1053" i="12"/>
  <c r="K1054" i="12"/>
  <c r="G1059" i="12"/>
  <c r="G1058" i="12" s="1"/>
  <c r="G1057" i="12" s="1"/>
  <c r="H1059" i="12"/>
  <c r="H1058" i="12" s="1"/>
  <c r="H1057" i="12" s="1"/>
  <c r="I1059" i="12"/>
  <c r="I1058" i="12" s="1"/>
  <c r="I1057" i="12" s="1"/>
  <c r="L1059" i="12"/>
  <c r="L1058" i="12" s="1"/>
  <c r="L1057" i="12" s="1"/>
  <c r="M1059" i="12"/>
  <c r="M1058" i="12" s="1"/>
  <c r="M1057" i="12" s="1"/>
  <c r="K1060" i="12"/>
  <c r="K1061" i="12"/>
  <c r="K1062" i="12"/>
  <c r="K1063" i="12"/>
  <c r="K1064" i="12"/>
  <c r="K1066" i="12"/>
  <c r="K1067" i="12"/>
  <c r="K1068" i="12"/>
  <c r="K1069" i="12"/>
  <c r="G1090" i="12"/>
  <c r="H1090" i="12"/>
  <c r="I1090" i="12"/>
  <c r="L1090" i="12"/>
  <c r="M1090" i="12"/>
  <c r="K1091" i="12"/>
  <c r="K1092" i="12"/>
  <c r="G1093" i="12"/>
  <c r="H1093" i="12"/>
  <c r="I1093" i="12"/>
  <c r="L1093" i="12"/>
  <c r="M1093" i="12"/>
  <c r="K1094" i="12"/>
  <c r="K1095" i="12"/>
  <c r="G1096" i="12"/>
  <c r="H1096" i="12"/>
  <c r="I1096" i="12"/>
  <c r="L1096" i="12"/>
  <c r="M1096" i="12"/>
  <c r="K1097" i="12"/>
  <c r="K1098" i="12"/>
  <c r="K1099" i="12"/>
  <c r="K1100" i="12"/>
  <c r="K1101" i="12"/>
  <c r="G1102" i="12"/>
  <c r="H1102" i="12"/>
  <c r="I1102" i="12"/>
  <c r="L1102" i="12"/>
  <c r="M1102" i="12"/>
  <c r="K1103" i="12"/>
  <c r="K1104" i="12"/>
  <c r="K1105" i="12"/>
  <c r="K1106" i="12"/>
  <c r="G1107" i="12"/>
  <c r="H1107" i="12"/>
  <c r="I1107" i="12"/>
  <c r="L1107" i="12"/>
  <c r="M1107" i="12"/>
  <c r="K1108" i="12"/>
  <c r="K1107" i="12" s="1"/>
  <c r="G1109" i="12"/>
  <c r="H1109" i="12"/>
  <c r="I1109" i="12"/>
  <c r="L1109" i="12"/>
  <c r="M1109" i="12"/>
  <c r="K1110" i="12"/>
  <c r="K1111" i="12"/>
  <c r="G1112" i="12"/>
  <c r="H1112" i="12"/>
  <c r="I1112" i="12"/>
  <c r="L1112" i="12"/>
  <c r="M1112" i="12"/>
  <c r="K1113" i="12"/>
  <c r="K1112" i="12" s="1"/>
  <c r="G1114" i="12"/>
  <c r="H1114" i="12"/>
  <c r="I1114" i="12"/>
  <c r="L1114" i="12"/>
  <c r="M1114" i="12"/>
  <c r="K1115" i="12"/>
  <c r="K1116" i="12"/>
  <c r="K1117" i="12"/>
  <c r="K1118" i="12"/>
  <c r="K1119" i="12"/>
  <c r="K1120" i="12"/>
  <c r="L1137" i="12"/>
  <c r="L1136" i="12" s="1"/>
  <c r="L1134" i="12" s="1"/>
  <c r="M1137" i="12"/>
  <c r="M1136" i="12" s="1"/>
  <c r="M1134" i="12" s="1"/>
  <c r="L1141" i="12"/>
  <c r="M1141" i="12"/>
  <c r="K1142" i="12"/>
  <c r="K1143" i="12"/>
  <c r="K1144" i="12"/>
  <c r="G1145" i="12"/>
  <c r="H1145" i="12"/>
  <c r="I1145" i="12"/>
  <c r="L1145" i="12"/>
  <c r="M1145" i="12"/>
  <c r="K1146" i="12"/>
  <c r="K1147" i="12"/>
  <c r="K1148" i="12"/>
  <c r="G1149" i="12"/>
  <c r="H1149" i="12"/>
  <c r="I1149" i="12"/>
  <c r="L1149" i="12"/>
  <c r="M1149" i="12"/>
  <c r="K1150" i="12"/>
  <c r="K1151" i="12"/>
  <c r="G1152" i="12"/>
  <c r="H1152" i="12"/>
  <c r="I1152" i="12"/>
  <c r="L1152" i="12"/>
  <c r="M1152" i="12"/>
  <c r="K1153" i="12"/>
  <c r="K1154" i="12"/>
  <c r="K1155" i="12"/>
  <c r="G1156" i="12"/>
  <c r="H1156" i="12"/>
  <c r="I1156" i="12"/>
  <c r="L1156" i="12"/>
  <c r="M1156" i="12"/>
  <c r="K1157" i="12"/>
  <c r="K1156" i="12" s="1"/>
  <c r="G1158" i="12"/>
  <c r="H1158" i="12"/>
  <c r="I1158" i="12"/>
  <c r="L1158" i="12"/>
  <c r="M1158" i="12"/>
  <c r="K1159" i="12"/>
  <c r="K1158" i="12" s="1"/>
  <c r="G1160" i="12"/>
  <c r="H1160" i="12"/>
  <c r="I1160" i="12"/>
  <c r="L1160" i="12"/>
  <c r="M1160" i="12"/>
  <c r="K1161" i="12"/>
  <c r="K1162" i="12"/>
  <c r="K1163" i="12"/>
  <c r="K1165" i="12"/>
  <c r="K1166" i="12"/>
  <c r="K1167" i="12"/>
  <c r="L1269" i="12"/>
  <c r="L1268" i="12" s="1"/>
  <c r="L1266" i="12" s="1"/>
  <c r="M1269" i="12"/>
  <c r="M1268" i="12" s="1"/>
  <c r="M1266" i="12" s="1"/>
  <c r="G1273" i="12"/>
  <c r="H1273" i="12"/>
  <c r="I1273" i="12"/>
  <c r="K1273" i="12"/>
  <c r="L1273" i="12"/>
  <c r="M1273" i="12"/>
  <c r="G1278" i="12"/>
  <c r="M1278" i="12"/>
  <c r="K1279" i="12"/>
  <c r="K1280" i="12"/>
  <c r="K1281" i="12"/>
  <c r="K1282" i="12"/>
  <c r="G1283" i="12"/>
  <c r="M1283" i="12"/>
  <c r="K1284" i="12"/>
  <c r="K1285" i="12"/>
  <c r="G1286" i="12"/>
  <c r="M1286" i="12"/>
  <c r="K1287" i="12"/>
  <c r="K1288" i="12"/>
  <c r="K1289" i="12"/>
  <c r="K1290" i="12"/>
  <c r="G1291" i="12"/>
  <c r="M1291" i="12"/>
  <c r="K1292" i="12"/>
  <c r="K1293" i="12"/>
  <c r="G1294" i="12"/>
  <c r="M1294" i="12"/>
  <c r="K1295" i="12"/>
  <c r="K1296" i="12"/>
  <c r="G1297" i="12"/>
  <c r="M1297" i="12"/>
  <c r="K1299" i="12"/>
  <c r="K1300" i="12"/>
  <c r="G1301" i="12"/>
  <c r="M1301" i="12"/>
  <c r="K1302" i="12"/>
  <c r="K1304" i="12"/>
  <c r="G1305" i="12"/>
  <c r="M1305" i="12"/>
  <c r="K1306" i="12"/>
  <c r="K1305" i="12" s="1"/>
  <c r="G1307" i="12"/>
  <c r="M1307" i="12"/>
  <c r="M1323" i="12" s="1"/>
  <c r="M1326" i="12" s="1"/>
  <c r="K1308" i="12"/>
  <c r="K1309" i="12"/>
  <c r="K1310" i="12"/>
  <c r="K1312" i="12"/>
  <c r="K1313" i="12"/>
  <c r="K1314" i="12"/>
  <c r="G1317" i="12"/>
  <c r="G1316" i="12" s="1"/>
  <c r="K1317" i="12"/>
  <c r="K1316" i="12" s="1"/>
  <c r="M1317" i="12"/>
  <c r="M1316" i="12" s="1"/>
  <c r="K1185" i="12"/>
  <c r="K1186" i="12"/>
  <c r="K1187" i="12"/>
  <c r="K1190" i="12"/>
  <c r="K1191" i="12"/>
  <c r="K1192" i="12"/>
  <c r="K1193" i="12"/>
  <c r="K1198" i="12"/>
  <c r="K1199" i="12"/>
  <c r="K1202" i="12"/>
  <c r="K1204" i="12"/>
  <c r="K1205" i="12"/>
  <c r="K1206" i="12"/>
  <c r="K1207" i="12"/>
  <c r="K1208" i="12"/>
  <c r="K1209" i="12"/>
  <c r="K1210" i="12"/>
  <c r="K1212" i="12"/>
  <c r="K1211" i="12" s="1"/>
  <c r="K1219" i="12"/>
  <c r="K1216" i="12" s="1"/>
  <c r="K1227" i="12"/>
  <c r="K1228" i="12"/>
  <c r="K1229" i="12"/>
  <c r="L1252" i="12"/>
  <c r="M1251" i="12"/>
  <c r="M1252" i="12" s="1"/>
  <c r="L1636" i="12"/>
  <c r="L1635" i="12" s="1"/>
  <c r="L1632" i="12" s="1"/>
  <c r="L1719" i="12" s="1"/>
  <c r="M1636" i="12"/>
  <c r="M1635" i="12" s="1"/>
  <c r="M1632" i="12" s="1"/>
  <c r="H1640" i="12"/>
  <c r="I1640" i="12"/>
  <c r="L1640" i="12"/>
  <c r="M1640" i="12"/>
  <c r="K1641" i="12"/>
  <c r="K1642" i="12"/>
  <c r="K1643" i="12"/>
  <c r="H1644" i="12"/>
  <c r="I1644" i="12"/>
  <c r="M1644" i="12"/>
  <c r="K1646" i="12"/>
  <c r="K1648" i="12"/>
  <c r="H1649" i="12"/>
  <c r="I1649" i="12"/>
  <c r="M1649" i="12"/>
  <c r="K1651" i="12"/>
  <c r="K1652" i="12"/>
  <c r="H1653" i="12"/>
  <c r="I1653" i="12"/>
  <c r="M1653" i="12"/>
  <c r="K1654" i="12"/>
  <c r="K1655" i="12"/>
  <c r="K1656" i="12"/>
  <c r="K1657" i="12"/>
  <c r="K1658" i="12"/>
  <c r="K1659" i="12"/>
  <c r="K1660" i="12"/>
  <c r="K1661" i="12"/>
  <c r="H1662" i="12"/>
  <c r="I1662" i="12"/>
  <c r="M1662" i="12"/>
  <c r="I1664" i="12"/>
  <c r="M1664" i="12"/>
  <c r="K1665" i="12"/>
  <c r="K1666" i="12"/>
  <c r="G1667" i="12"/>
  <c r="H1667" i="12"/>
  <c r="I1667" i="12"/>
  <c r="M1667" i="12"/>
  <c r="K1668" i="12"/>
  <c r="K1669" i="12"/>
  <c r="H1670" i="12"/>
  <c r="I1670" i="12"/>
  <c r="M1670" i="12"/>
  <c r="K1671" i="12"/>
  <c r="K1673" i="12"/>
  <c r="G1674" i="12"/>
  <c r="H1674" i="12"/>
  <c r="I1674" i="12"/>
  <c r="M1674" i="12"/>
  <c r="K1675" i="12"/>
  <c r="K1676" i="12"/>
  <c r="K1677" i="12"/>
  <c r="K1678" i="12"/>
  <c r="K1679" i="12"/>
  <c r="K1680" i="12"/>
  <c r="K1681" i="12"/>
  <c r="G1686" i="12"/>
  <c r="G1685" i="12" s="1"/>
  <c r="H1686" i="12"/>
  <c r="H1685" i="12" s="1"/>
  <c r="I1686" i="12"/>
  <c r="I1685" i="12" s="1"/>
  <c r="L1686" i="12"/>
  <c r="L1685" i="12" s="1"/>
  <c r="M1686" i="12"/>
  <c r="M1685" i="12" s="1"/>
  <c r="K1687" i="12"/>
  <c r="K1688" i="12"/>
  <c r="K1689" i="12"/>
  <c r="K1690" i="12"/>
  <c r="K1691" i="12"/>
  <c r="K1692" i="12"/>
  <c r="K1693" i="12"/>
  <c r="K1694" i="12"/>
  <c r="K1695" i="12"/>
  <c r="K1696" i="12"/>
  <c r="G1698" i="12"/>
  <c r="G1697" i="12" s="1"/>
  <c r="H1698" i="12"/>
  <c r="H1697" i="12" s="1"/>
  <c r="I1698" i="12"/>
  <c r="I1697" i="12" s="1"/>
  <c r="M1698" i="12"/>
  <c r="M1697" i="12" s="1"/>
  <c r="K1699" i="12"/>
  <c r="K1700" i="12"/>
  <c r="K1701" i="12"/>
  <c r="G1703" i="12"/>
  <c r="G1702" i="12" s="1"/>
  <c r="H1703" i="12"/>
  <c r="H1702" i="12" s="1"/>
  <c r="I1703" i="12"/>
  <c r="I1702" i="12" s="1"/>
  <c r="M1703" i="12"/>
  <c r="M1702" i="12" s="1"/>
  <c r="K1704" i="12"/>
  <c r="K1705" i="12"/>
  <c r="K1706" i="12"/>
  <c r="K1707" i="12"/>
  <c r="K1708" i="12"/>
  <c r="K1709" i="12"/>
  <c r="K1710" i="12"/>
  <c r="G1712" i="12"/>
  <c r="G1711" i="12" s="1"/>
  <c r="H1712" i="12"/>
  <c r="H1711" i="12" s="1"/>
  <c r="I1712" i="12"/>
  <c r="I1711" i="12" s="1"/>
  <c r="M1712" i="12"/>
  <c r="M1711" i="12" s="1"/>
  <c r="K1713" i="12"/>
  <c r="K1714" i="12"/>
  <c r="L1733" i="12"/>
  <c r="L1732" i="12" s="1"/>
  <c r="L1730" i="12" s="1"/>
  <c r="M1733" i="12"/>
  <c r="M1732" i="12" s="1"/>
  <c r="M1730" i="12" s="1"/>
  <c r="G1737" i="12"/>
  <c r="H1737" i="12"/>
  <c r="I1737" i="12"/>
  <c r="L1737" i="12"/>
  <c r="M1737" i="12"/>
  <c r="K1738" i="12"/>
  <c r="G1739" i="12"/>
  <c r="H1739" i="12"/>
  <c r="I1739" i="12"/>
  <c r="L1739" i="12"/>
  <c r="M1739" i="12"/>
  <c r="K1740" i="12"/>
  <c r="G1741" i="12"/>
  <c r="H1741" i="12"/>
  <c r="I1741" i="12"/>
  <c r="L1741" i="12"/>
  <c r="M1741" i="12"/>
  <c r="K1742" i="12"/>
  <c r="K1743" i="12"/>
  <c r="K1744" i="12"/>
  <c r="K1745" i="12"/>
  <c r="K1746" i="12"/>
  <c r="K1747" i="12"/>
  <c r="G1748" i="12"/>
  <c r="H1748" i="12"/>
  <c r="I1748" i="12"/>
  <c r="L1748" i="12"/>
  <c r="M1748" i="12"/>
  <c r="K1749" i="12"/>
  <c r="K1750" i="12"/>
  <c r="K1751" i="12"/>
  <c r="K1752" i="12"/>
  <c r="K1753" i="12"/>
  <c r="K1754" i="12"/>
  <c r="G1755" i="12"/>
  <c r="H1755" i="12"/>
  <c r="I1755" i="12"/>
  <c r="L1755" i="12"/>
  <c r="M1755" i="12"/>
  <c r="K1756" i="12"/>
  <c r="K1757" i="12"/>
  <c r="G1758" i="12"/>
  <c r="H1758" i="12"/>
  <c r="I1758" i="12"/>
  <c r="L1758" i="12"/>
  <c r="M1758" i="12"/>
  <c r="K1759" i="12"/>
  <c r="G1760" i="12"/>
  <c r="H1760" i="12"/>
  <c r="I1760" i="12"/>
  <c r="L1760" i="12"/>
  <c r="M1760" i="12"/>
  <c r="K1761" i="12"/>
  <c r="G1762" i="12"/>
  <c r="H1762" i="12"/>
  <c r="I1762" i="12"/>
  <c r="L1762" i="12"/>
  <c r="M1762" i="12"/>
  <c r="K1763" i="12"/>
  <c r="K1764" i="12"/>
  <c r="G1765" i="12"/>
  <c r="H1765" i="12"/>
  <c r="I1765" i="12"/>
  <c r="L1765" i="12"/>
  <c r="M1765" i="12"/>
  <c r="K1766" i="12"/>
  <c r="K1767" i="12"/>
  <c r="K1768" i="12"/>
  <c r="K1769" i="12"/>
  <c r="K1770" i="12"/>
  <c r="K1771" i="12"/>
  <c r="G1775" i="12"/>
  <c r="G1774" i="12" s="1"/>
  <c r="H1775" i="12"/>
  <c r="H1774" i="12" s="1"/>
  <c r="I1775" i="12"/>
  <c r="I1774" i="12" s="1"/>
  <c r="M1775" i="12"/>
  <c r="M1774" i="12" s="1"/>
  <c r="K1776" i="12"/>
  <c r="L1776" i="12"/>
  <c r="L1775" i="12" s="1"/>
  <c r="L1774" i="12" s="1"/>
  <c r="K1777" i="12"/>
  <c r="K1778" i="12"/>
  <c r="K1779" i="12"/>
  <c r="K1780" i="12"/>
  <c r="K1781" i="12"/>
  <c r="G1783" i="12"/>
  <c r="G1782" i="12" s="1"/>
  <c r="H1783" i="12"/>
  <c r="H1782" i="12" s="1"/>
  <c r="I1783" i="12"/>
  <c r="L1783" i="12"/>
  <c r="L1782" i="12" s="1"/>
  <c r="M1783" i="12"/>
  <c r="M1782" i="12" s="1"/>
  <c r="K1784" i="12"/>
  <c r="K1785" i="12"/>
  <c r="K1786" i="12"/>
  <c r="G1788" i="12"/>
  <c r="H1788" i="12"/>
  <c r="H1787" i="12" s="1"/>
  <c r="I1788" i="12"/>
  <c r="I1787" i="12" s="1"/>
  <c r="L1788" i="12"/>
  <c r="L1787" i="12" s="1"/>
  <c r="M1788" i="12"/>
  <c r="M1787" i="12" s="1"/>
  <c r="K1789" i="12"/>
  <c r="K1790" i="12"/>
  <c r="K1791" i="12"/>
  <c r="K1792" i="12"/>
  <c r="G1794" i="12"/>
  <c r="G1793" i="12" s="1"/>
  <c r="H1794" i="12"/>
  <c r="H1793" i="12" s="1"/>
  <c r="I1794" i="12"/>
  <c r="I1793" i="12" s="1"/>
  <c r="L1794" i="12"/>
  <c r="L1793" i="12" s="1"/>
  <c r="M1794" i="12"/>
  <c r="M1793" i="12" s="1"/>
  <c r="K1795" i="12"/>
  <c r="K1796" i="12"/>
  <c r="L1811" i="12"/>
  <c r="L1809" i="12" s="1"/>
  <c r="M1812" i="12"/>
  <c r="M1811" i="12" s="1"/>
  <c r="M1809" i="12" s="1"/>
  <c r="G1816" i="12"/>
  <c r="H1816" i="12"/>
  <c r="I1816" i="12"/>
  <c r="L1816" i="12"/>
  <c r="M1816" i="12"/>
  <c r="K1817" i="12"/>
  <c r="G1818" i="12"/>
  <c r="L1818" i="12"/>
  <c r="M1818" i="12"/>
  <c r="K1819" i="12"/>
  <c r="K1820" i="12"/>
  <c r="G1821" i="12"/>
  <c r="L1821" i="12"/>
  <c r="M1821" i="12"/>
  <c r="K1822" i="12"/>
  <c r="K1823" i="12"/>
  <c r="G1824" i="12"/>
  <c r="L1824" i="12"/>
  <c r="M1824" i="12"/>
  <c r="K1825" i="12"/>
  <c r="K1826" i="12"/>
  <c r="K1827" i="12"/>
  <c r="G1828" i="12"/>
  <c r="L1828" i="12"/>
  <c r="M1828" i="12"/>
  <c r="K1829" i="12"/>
  <c r="G1830" i="12"/>
  <c r="L1830" i="12"/>
  <c r="M1830" i="12"/>
  <c r="K1831" i="12"/>
  <c r="K1832" i="12"/>
  <c r="K1833" i="12"/>
  <c r="G1838" i="12"/>
  <c r="G1837" i="12" s="1"/>
  <c r="H1838" i="12"/>
  <c r="H1837" i="12" s="1"/>
  <c r="I1838" i="12"/>
  <c r="I1837" i="12" s="1"/>
  <c r="L1838" i="12"/>
  <c r="L1837" i="12" s="1"/>
  <c r="M1838" i="12"/>
  <c r="M1837" i="12" s="1"/>
  <c r="K1839" i="12"/>
  <c r="K1840" i="12"/>
  <c r="K1841" i="12"/>
  <c r="K1842" i="12"/>
  <c r="K1843" i="12"/>
  <c r="K1844" i="12"/>
  <c r="K1845" i="12"/>
  <c r="K1846" i="12"/>
  <c r="K1847" i="12"/>
  <c r="K1848" i="12"/>
  <c r="G1850" i="12"/>
  <c r="L1850" i="12"/>
  <c r="L1849" i="12" s="1"/>
  <c r="M1850" i="12"/>
  <c r="M1849" i="12" s="1"/>
  <c r="K1851" i="12"/>
  <c r="K1852" i="12"/>
  <c r="K1853" i="12"/>
  <c r="G1855" i="12"/>
  <c r="G1854" i="12" s="1"/>
  <c r="L1855" i="12"/>
  <c r="L1854" i="12" s="1"/>
  <c r="M1855" i="12"/>
  <c r="M1854" i="12" s="1"/>
  <c r="K1856" i="12"/>
  <c r="K1857" i="12"/>
  <c r="G1876" i="12"/>
  <c r="G1879" i="12"/>
  <c r="G1883" i="12"/>
  <c r="G1891" i="12"/>
  <c r="G1898" i="12"/>
  <c r="G1900" i="12"/>
  <c r="G1903" i="12"/>
  <c r="G1908" i="12"/>
  <c r="G1944" i="12"/>
  <c r="H1944" i="12"/>
  <c r="H1945" i="12" s="1"/>
  <c r="I1944" i="12"/>
  <c r="I1945" i="12" s="1"/>
  <c r="L1944" i="12"/>
  <c r="K1957" i="12"/>
  <c r="K1956" i="12" s="1"/>
  <c r="L1957" i="12"/>
  <c r="L1953" i="12" s="1"/>
  <c r="L1952" i="12" s="1"/>
  <c r="M1957" i="12"/>
  <c r="M1953" i="12" s="1"/>
  <c r="G1961" i="12"/>
  <c r="L1961" i="12"/>
  <c r="M1961" i="12"/>
  <c r="K1977" i="12"/>
  <c r="H1982" i="12"/>
  <c r="H1981" i="12" s="1"/>
  <c r="H1976" i="12" s="1"/>
  <c r="H1975" i="12" s="1"/>
  <c r="I1982" i="12"/>
  <c r="I1981" i="12" s="1"/>
  <c r="I1976" i="12" s="1"/>
  <c r="I1975" i="12" s="1"/>
  <c r="K1982" i="12"/>
  <c r="K1981" i="12" s="1"/>
  <c r="K1986" i="12"/>
  <c r="I2027" i="12"/>
  <c r="K2027" i="12"/>
  <c r="K2030" i="12"/>
  <c r="H2040" i="12"/>
  <c r="I2040" i="12"/>
  <c r="K2040" i="12"/>
  <c r="H2043" i="12"/>
  <c r="I2043" i="12"/>
  <c r="K2043" i="12"/>
  <c r="H2047" i="12"/>
  <c r="I2047" i="12"/>
  <c r="K2047" i="12"/>
  <c r="H2057" i="12"/>
  <c r="I2057" i="12"/>
  <c r="K2057" i="12"/>
  <c r="H2066" i="12"/>
  <c r="I2066" i="12"/>
  <c r="K2066" i="12"/>
  <c r="H2069" i="12"/>
  <c r="I2069" i="12"/>
  <c r="K2069" i="12"/>
  <c r="H2073" i="12"/>
  <c r="I2073" i="12"/>
  <c r="K2073" i="12"/>
  <c r="H2075" i="12"/>
  <c r="I2075" i="12"/>
  <c r="K2075" i="12"/>
  <c r="H2078" i="12"/>
  <c r="K2078" i="12"/>
  <c r="H2080" i="12"/>
  <c r="I2080" i="12"/>
  <c r="K2080" i="12"/>
  <c r="H2090" i="12"/>
  <c r="H2089" i="12" s="1"/>
  <c r="H2098" i="12" s="1"/>
  <c r="I2090" i="12"/>
  <c r="I2089" i="12" s="1"/>
  <c r="I2098" i="12" s="1"/>
  <c r="K2090" i="12"/>
  <c r="K2089" i="12" s="1"/>
  <c r="K2098" i="12" s="1"/>
  <c r="K2106" i="12"/>
  <c r="K2107" i="12"/>
  <c r="G2113" i="12"/>
  <c r="K2114" i="12"/>
  <c r="K2115" i="12"/>
  <c r="G2116" i="12"/>
  <c r="K2117" i="12"/>
  <c r="K2119" i="12"/>
  <c r="G2120" i="12"/>
  <c r="K2121" i="12"/>
  <c r="K2123" i="12"/>
  <c r="K2125" i="12"/>
  <c r="G2126" i="12"/>
  <c r="K2127" i="12"/>
  <c r="K2128" i="12"/>
  <c r="K2129" i="12"/>
  <c r="K2130" i="12"/>
  <c r="K2131" i="12"/>
  <c r="G2132" i="12"/>
  <c r="K2133" i="12"/>
  <c r="G2134" i="12"/>
  <c r="K2135" i="12"/>
  <c r="G2136" i="12"/>
  <c r="K2137" i="12"/>
  <c r="K2139" i="12"/>
  <c r="K2141" i="12"/>
  <c r="G2142" i="12"/>
  <c r="M2261" i="12"/>
  <c r="M2259" i="12" s="1"/>
  <c r="G2266" i="12"/>
  <c r="H2266" i="12"/>
  <c r="I2266" i="12"/>
  <c r="L2266" i="12"/>
  <c r="L2265" i="12" s="1"/>
  <c r="M2266" i="12"/>
  <c r="K2267" i="12"/>
  <c r="K2268" i="12"/>
  <c r="K2269" i="12"/>
  <c r="K2270" i="12"/>
  <c r="M2271" i="12"/>
  <c r="K2272" i="12"/>
  <c r="K2273" i="12"/>
  <c r="K2274" i="12"/>
  <c r="K2275" i="12"/>
  <c r="M2280" i="12"/>
  <c r="K2281" i="12"/>
  <c r="K2282" i="12"/>
  <c r="K2283" i="12"/>
  <c r="K2285" i="12"/>
  <c r="K2286" i="12"/>
  <c r="K2287" i="12"/>
  <c r="M2291" i="12"/>
  <c r="K2293" i="12"/>
  <c r="K2294" i="12"/>
  <c r="K2295" i="12"/>
  <c r="K2296" i="12"/>
  <c r="G2299" i="12"/>
  <c r="M2299" i="12"/>
  <c r="K2300" i="12"/>
  <c r="M2302" i="12"/>
  <c r="K2306" i="12"/>
  <c r="M2307" i="12"/>
  <c r="K2309" i="12"/>
  <c r="K2310" i="12"/>
  <c r="M2311" i="12"/>
  <c r="K2312" i="12"/>
  <c r="G2314" i="12"/>
  <c r="L2324" i="12"/>
  <c r="M2314" i="12"/>
  <c r="M2324" i="12" s="1"/>
  <c r="K2315" i="12"/>
  <c r="K2317" i="12"/>
  <c r="K2318" i="12"/>
  <c r="K2320" i="12"/>
  <c r="K2325" i="12" s="1"/>
  <c r="G2336" i="12"/>
  <c r="G2335" i="12" s="1"/>
  <c r="H2336" i="12"/>
  <c r="I2336" i="12"/>
  <c r="G2341" i="12"/>
  <c r="H2341" i="12"/>
  <c r="I2341" i="12"/>
  <c r="G2343" i="12"/>
  <c r="G2345" i="12"/>
  <c r="G2355" i="12"/>
  <c r="H2355" i="12"/>
  <c r="I2355" i="12"/>
  <c r="L2357" i="12"/>
  <c r="G2358" i="12"/>
  <c r="G2361" i="12"/>
  <c r="G2365" i="12"/>
  <c r="K2365" i="12"/>
  <c r="G2369" i="12"/>
  <c r="K2369" i="12"/>
  <c r="G2376" i="12"/>
  <c r="G2378" i="12"/>
  <c r="K2378" i="12"/>
  <c r="G2381" i="12"/>
  <c r="K2381" i="12"/>
  <c r="G2384" i="12"/>
  <c r="K2384" i="12"/>
  <c r="G2388" i="12"/>
  <c r="K2388" i="12"/>
  <c r="G2390" i="12"/>
  <c r="H169" i="12"/>
  <c r="I169" i="12" s="1"/>
  <c r="K169" i="12" s="1"/>
  <c r="K170" i="12"/>
  <c r="G172" i="12"/>
  <c r="G171" i="12" s="1"/>
  <c r="G168" i="12" s="1"/>
  <c r="L172" i="12"/>
  <c r="L171" i="12" s="1"/>
  <c r="L168" i="12" s="1"/>
  <c r="M172" i="12"/>
  <c r="M171" i="12" s="1"/>
  <c r="M168" i="12" s="1"/>
  <c r="H173" i="12"/>
  <c r="H172" i="12" s="1"/>
  <c r="H171" i="12" s="1"/>
  <c r="K174" i="12"/>
  <c r="G176" i="12"/>
  <c r="H176" i="12"/>
  <c r="I176" i="12"/>
  <c r="L176" i="12"/>
  <c r="M176" i="12"/>
  <c r="K177" i="12"/>
  <c r="K178" i="12"/>
  <c r="G179" i="12"/>
  <c r="H179" i="12"/>
  <c r="I179" i="12"/>
  <c r="L179" i="12"/>
  <c r="M179" i="12"/>
  <c r="K180" i="12"/>
  <c r="K181" i="12"/>
  <c r="K182" i="12"/>
  <c r="G183" i="12"/>
  <c r="H183" i="12"/>
  <c r="I183" i="12"/>
  <c r="L183" i="12"/>
  <c r="M183" i="12"/>
  <c r="K184" i="12"/>
  <c r="K185" i="12"/>
  <c r="K186" i="12"/>
  <c r="K187" i="12"/>
  <c r="K188" i="12"/>
  <c r="K189" i="12"/>
  <c r="K190" i="12"/>
  <c r="K191" i="12"/>
  <c r="K192" i="12"/>
  <c r="K193" i="12"/>
  <c r="K194" i="12"/>
  <c r="G195" i="12"/>
  <c r="H195" i="12"/>
  <c r="I195" i="12"/>
  <c r="M195" i="12"/>
  <c r="K196" i="12"/>
  <c r="K197" i="12"/>
  <c r="K198" i="12"/>
  <c r="K199" i="12"/>
  <c r="K200" i="12"/>
  <c r="K201" i="12"/>
  <c r="K202" i="12"/>
  <c r="K203" i="12"/>
  <c r="G204" i="12"/>
  <c r="H204" i="12"/>
  <c r="I204" i="12"/>
  <c r="L204" i="12"/>
  <c r="M204" i="12"/>
  <c r="K205" i="12"/>
  <c r="K206" i="12"/>
  <c r="G207" i="12"/>
  <c r="H207" i="12"/>
  <c r="I207" i="12"/>
  <c r="L207" i="12"/>
  <c r="M207" i="12"/>
  <c r="K208" i="12"/>
  <c r="K209" i="12"/>
  <c r="G210" i="12"/>
  <c r="H210" i="12"/>
  <c r="I210" i="12"/>
  <c r="L210" i="12"/>
  <c r="M210" i="12"/>
  <c r="K211" i="12"/>
  <c r="K212" i="12"/>
  <c r="K213" i="12"/>
  <c r="G2544" i="12"/>
  <c r="H2544" i="12"/>
  <c r="I2544" i="12"/>
  <c r="L2544" i="12"/>
  <c r="M2544" i="12"/>
  <c r="K2545" i="12"/>
  <c r="K2544" i="12" s="1"/>
  <c r="G2546" i="12"/>
  <c r="H2546" i="12"/>
  <c r="I2546" i="12"/>
  <c r="L2546" i="12"/>
  <c r="M2546" i="12"/>
  <c r="K2547" i="12"/>
  <c r="K2549" i="12"/>
  <c r="G2550" i="12"/>
  <c r="L2550" i="12"/>
  <c r="M2550" i="12"/>
  <c r="K2551" i="12"/>
  <c r="K2553" i="12"/>
  <c r="K2554" i="12"/>
  <c r="G2556" i="12"/>
  <c r="H2556" i="12"/>
  <c r="I2556" i="12"/>
  <c r="L2556" i="12"/>
  <c r="M2556" i="12"/>
  <c r="K2557" i="12"/>
  <c r="K2558" i="12"/>
  <c r="K2559" i="12"/>
  <c r="K2560" i="12"/>
  <c r="G2561" i="12"/>
  <c r="H2561" i="12"/>
  <c r="I2561" i="12"/>
  <c r="L2561" i="12"/>
  <c r="M2561" i="12"/>
  <c r="K2562" i="12"/>
  <c r="K2561" i="12" s="1"/>
  <c r="G2563" i="12"/>
  <c r="H2563" i="12"/>
  <c r="I2563" i="12"/>
  <c r="K2564" i="12"/>
  <c r="K2563" i="12" s="1"/>
  <c r="G2565" i="12"/>
  <c r="K2567" i="12"/>
  <c r="K2568" i="12"/>
  <c r="G2569" i="12"/>
  <c r="L2569" i="12"/>
  <c r="M2569" i="12"/>
  <c r="L2590" i="12"/>
  <c r="L2589" i="12" s="1"/>
  <c r="L2586" i="12" s="1"/>
  <c r="M2590" i="12"/>
  <c r="M2589" i="12" s="1"/>
  <c r="M2586" i="12" s="1"/>
  <c r="H2591" i="12"/>
  <c r="I2591" i="12" s="1"/>
  <c r="G2594" i="12"/>
  <c r="H2594" i="12"/>
  <c r="I2594" i="12"/>
  <c r="L2594" i="12"/>
  <c r="M2594" i="12"/>
  <c r="K2595" i="12"/>
  <c r="K2596" i="12"/>
  <c r="G2597" i="12"/>
  <c r="H2597" i="12"/>
  <c r="I2597" i="12"/>
  <c r="L2597" i="12"/>
  <c r="M2597" i="12"/>
  <c r="K2598" i="12"/>
  <c r="K2599" i="12"/>
  <c r="G2600" i="12"/>
  <c r="H2600" i="12"/>
  <c r="I2600" i="12"/>
  <c r="L2600" i="12"/>
  <c r="M2600" i="12"/>
  <c r="K2601" i="12"/>
  <c r="K2600" i="12" s="1"/>
  <c r="G2603" i="12"/>
  <c r="H2603" i="12"/>
  <c r="I2603" i="12"/>
  <c r="L2603" i="12"/>
  <c r="M2603" i="12"/>
  <c r="K2604" i="12"/>
  <c r="K2605" i="12"/>
  <c r="K2607" i="12"/>
  <c r="K2608" i="12"/>
  <c r="G2609" i="12"/>
  <c r="K2612" i="12"/>
  <c r="G2613" i="12"/>
  <c r="H2613" i="12"/>
  <c r="I2613" i="12"/>
  <c r="L2613" i="12"/>
  <c r="M2613" i="12"/>
  <c r="K2614" i="12"/>
  <c r="K2615" i="12"/>
  <c r="G2616" i="12"/>
  <c r="H2616" i="12"/>
  <c r="I2616" i="12"/>
  <c r="L2616" i="12"/>
  <c r="M2616" i="12"/>
  <c r="K2617" i="12"/>
  <c r="K2618" i="12"/>
  <c r="K2619" i="12"/>
  <c r="K2620" i="12"/>
  <c r="G472" i="12" l="1"/>
  <c r="J472" i="12" s="1"/>
  <c r="J473" i="12"/>
  <c r="G445" i="12"/>
  <c r="J445" i="12" s="1"/>
  <c r="J446" i="12"/>
  <c r="G450" i="12"/>
  <c r="J450" i="12" s="1"/>
  <c r="J451" i="12"/>
  <c r="G394" i="12"/>
  <c r="J395" i="12"/>
  <c r="G468" i="12"/>
  <c r="J468" i="12" s="1"/>
  <c r="J469" i="12"/>
  <c r="G459" i="12"/>
  <c r="J459" i="12" s="1"/>
  <c r="J460" i="12"/>
  <c r="G2334" i="12"/>
  <c r="K1184" i="12"/>
  <c r="G1307" i="9"/>
  <c r="G1394" i="9"/>
  <c r="M242" i="12"/>
  <c r="L242" i="12"/>
  <c r="L311" i="12" s="1"/>
  <c r="I242" i="12"/>
  <c r="I311" i="12" s="1"/>
  <c r="H242" i="12"/>
  <c r="H311" i="12" s="1"/>
  <c r="K2565" i="12"/>
  <c r="K2550" i="12"/>
  <c r="I530" i="12"/>
  <c r="I558" i="12" s="1"/>
  <c r="H530" i="12"/>
  <c r="H558" i="12" s="1"/>
  <c r="M530" i="12"/>
  <c r="M523" i="12" s="1"/>
  <c r="G530" i="12"/>
  <c r="L530" i="12"/>
  <c r="L523" i="12" s="1"/>
  <c r="M79" i="12"/>
  <c r="M6" i="12" s="1"/>
  <c r="I8" i="12"/>
  <c r="K8" i="12" s="1"/>
  <c r="I79" i="12"/>
  <c r="I119" i="12" s="1"/>
  <c r="I12" i="12"/>
  <c r="K12" i="12" s="1"/>
  <c r="G101" i="12"/>
  <c r="G79" i="12" s="1"/>
  <c r="G119" i="12" s="1"/>
  <c r="K102" i="12"/>
  <c r="K2120" i="12"/>
  <c r="K13" i="12"/>
  <c r="G13" i="12"/>
  <c r="G118" i="12" s="1"/>
  <c r="L2258" i="12"/>
  <c r="K1961" i="12"/>
  <c r="G1960" i="12"/>
  <c r="H2357" i="12"/>
  <c r="H2398" i="12" s="1"/>
  <c r="H767" i="12"/>
  <c r="H829" i="12"/>
  <c r="I718" i="12"/>
  <c r="I756" i="12" s="1"/>
  <c r="I759" i="12" s="1"/>
  <c r="I717" i="12" s="1"/>
  <c r="L750" i="12"/>
  <c r="K718" i="12"/>
  <c r="K756" i="12" s="1"/>
  <c r="K759" i="12" s="1"/>
  <c r="K717" i="12" s="1"/>
  <c r="L751" i="12"/>
  <c r="H710" i="12"/>
  <c r="K707" i="12"/>
  <c r="K710" i="12" s="1"/>
  <c r="L700" i="12"/>
  <c r="K651" i="12"/>
  <c r="K650" i="12" s="1"/>
  <c r="K649" i="12" s="1"/>
  <c r="K2126" i="12"/>
  <c r="K2142" i="12"/>
  <c r="K2136" i="12"/>
  <c r="K2116" i="12"/>
  <c r="K2134" i="12"/>
  <c r="H2112" i="12"/>
  <c r="H2151" i="12" s="1"/>
  <c r="H2153" i="12" s="1"/>
  <c r="I2112" i="12"/>
  <c r="I2151" i="12" s="1"/>
  <c r="I2153" i="12" s="1"/>
  <c r="H572" i="12"/>
  <c r="K2132" i="12"/>
  <c r="K2113" i="12"/>
  <c r="I572" i="12"/>
  <c r="I593" i="12" s="1"/>
  <c r="G2112" i="12"/>
  <c r="H2335" i="12"/>
  <c r="H2334" i="12" s="1"/>
  <c r="K996" i="12"/>
  <c r="I939" i="12"/>
  <c r="I935" i="12" s="1"/>
  <c r="I1011" i="12" s="1"/>
  <c r="I406" i="12"/>
  <c r="J406" i="12" s="1"/>
  <c r="I1140" i="12"/>
  <c r="I1170" i="12" s="1"/>
  <c r="H650" i="12"/>
  <c r="H649" i="12" s="1"/>
  <c r="H648" i="12" s="1"/>
  <c r="K547" i="12"/>
  <c r="K449" i="12"/>
  <c r="L482" i="12" s="1"/>
  <c r="K2291" i="12"/>
  <c r="H996" i="12"/>
  <c r="K269" i="12"/>
  <c r="K248" i="12"/>
  <c r="K247" i="12" s="1"/>
  <c r="K2311" i="12"/>
  <c r="K1758" i="12"/>
  <c r="K1286" i="12"/>
  <c r="K1283" i="12"/>
  <c r="K1041" i="12"/>
  <c r="K2314" i="12"/>
  <c r="K2324" i="12" s="1"/>
  <c r="K2327" i="12" s="1"/>
  <c r="K1739" i="12"/>
  <c r="I1024" i="12"/>
  <c r="I1023" i="12" s="1"/>
  <c r="I1021" i="12" s="1"/>
  <c r="L916" i="12"/>
  <c r="I173" i="12"/>
  <c r="I172" i="12" s="1"/>
  <c r="I171" i="12" s="1"/>
  <c r="I168" i="12" s="1"/>
  <c r="K2299" i="12"/>
  <c r="H101" i="12"/>
  <c r="H79" i="12" s="1"/>
  <c r="H119" i="12" s="1"/>
  <c r="I2022" i="12"/>
  <c r="I2095" i="12" s="1"/>
  <c r="I2026" i="12"/>
  <c r="K210" i="12"/>
  <c r="K183" i="12"/>
  <c r="I2265" i="12"/>
  <c r="I2325" i="12" s="1"/>
  <c r="K1953" i="12"/>
  <c r="L1965" i="12" s="1"/>
  <c r="K1830" i="12"/>
  <c r="K1824" i="12"/>
  <c r="K1821" i="12"/>
  <c r="K1818" i="12"/>
  <c r="L1815" i="12"/>
  <c r="L1863" i="12" s="1"/>
  <c r="M1773" i="12"/>
  <c r="M1800" i="12" s="1"/>
  <c r="H1773" i="12"/>
  <c r="H1800" i="12" s="1"/>
  <c r="K1760" i="12"/>
  <c r="G660" i="12"/>
  <c r="K531" i="12"/>
  <c r="H168" i="12"/>
  <c r="H219" i="12" s="1"/>
  <c r="K1850" i="12"/>
  <c r="I1836" i="12"/>
  <c r="I1864" i="12" s="1"/>
  <c r="G1644" i="12"/>
  <c r="K1644" i="12" s="1"/>
  <c r="K1197" i="12"/>
  <c r="K1102" i="12"/>
  <c r="I673" i="12"/>
  <c r="K296" i="12"/>
  <c r="K295" i="12" s="1"/>
  <c r="K294" i="12" s="1"/>
  <c r="I282" i="12"/>
  <c r="I312" i="12" s="1"/>
  <c r="K2556" i="12"/>
  <c r="K2266" i="12"/>
  <c r="K2026" i="12"/>
  <c r="K2022" i="12" s="1"/>
  <c r="K2095" i="12" s="1"/>
  <c r="I1966" i="12"/>
  <c r="K898" i="12"/>
  <c r="K872" i="12"/>
  <c r="G572" i="12"/>
  <c r="M2593" i="12"/>
  <c r="M2629" i="12" s="1"/>
  <c r="G2593" i="12"/>
  <c r="G2629" i="12" s="1"/>
  <c r="G2543" i="12"/>
  <c r="G2577" i="12" s="1"/>
  <c r="G2579" i="12" s="1"/>
  <c r="K195" i="12"/>
  <c r="M175" i="12"/>
  <c r="M220" i="12" s="1"/>
  <c r="K176" i="12"/>
  <c r="K2307" i="12"/>
  <c r="H2265" i="12"/>
  <c r="H2325" i="12" s="1"/>
  <c r="L2325" i="12"/>
  <c r="L2327" i="12" s="1"/>
  <c r="G1849" i="12"/>
  <c r="K1849" i="12" s="1"/>
  <c r="M1836" i="12"/>
  <c r="M1864" i="12" s="1"/>
  <c r="L609" i="12"/>
  <c r="L602" i="12" s="1"/>
  <c r="L2593" i="12"/>
  <c r="L2629" i="12" s="1"/>
  <c r="L2543" i="12"/>
  <c r="L2542" i="12" s="1"/>
  <c r="L175" i="12"/>
  <c r="L220" i="12" s="1"/>
  <c r="K2357" i="12"/>
  <c r="H2039" i="12"/>
  <c r="H2096" i="12" s="1"/>
  <c r="K2039" i="12"/>
  <c r="K2096" i="12" s="1"/>
  <c r="I2039" i="12"/>
  <c r="I2096" i="12" s="1"/>
  <c r="K1788" i="12"/>
  <c r="G1787" i="12"/>
  <c r="G1773" i="12" s="1"/>
  <c r="G1800" i="12" s="1"/>
  <c r="K1114" i="12"/>
  <c r="K1090" i="12"/>
  <c r="H1089" i="12"/>
  <c r="H1088" i="12" s="1"/>
  <c r="K2597" i="12"/>
  <c r="K2594" i="12"/>
  <c r="I2593" i="12"/>
  <c r="I2629" i="12" s="1"/>
  <c r="I2543" i="12"/>
  <c r="I2577" i="12" s="1"/>
  <c r="I2579" i="12" s="1"/>
  <c r="K2546" i="12"/>
  <c r="H2543" i="12"/>
  <c r="H2577" i="12" s="1"/>
  <c r="H2579" i="12" s="1"/>
  <c r="K207" i="12"/>
  <c r="I175" i="12"/>
  <c r="I220" i="12" s="1"/>
  <c r="G2357" i="12"/>
  <c r="G2398" i="12" s="1"/>
  <c r="H2397" i="12"/>
  <c r="H2400" i="12" s="1"/>
  <c r="M1966" i="12"/>
  <c r="K1765" i="12"/>
  <c r="G1684" i="12"/>
  <c r="G1721" i="12" s="1"/>
  <c r="K2616" i="12"/>
  <c r="K2613" i="12"/>
  <c r="K2603" i="12"/>
  <c r="H2593" i="12"/>
  <c r="H2629" i="12" s="1"/>
  <c r="M2543" i="12"/>
  <c r="M2577" i="12" s="1"/>
  <c r="M2579" i="12" s="1"/>
  <c r="K204" i="12"/>
  <c r="K179" i="12"/>
  <c r="K2302" i="12"/>
  <c r="G2265" i="12"/>
  <c r="G2325" i="12" s="1"/>
  <c r="K1976" i="12"/>
  <c r="K1975" i="12" s="1"/>
  <c r="K1774" i="12"/>
  <c r="L1639" i="12"/>
  <c r="L1720" i="12" s="1"/>
  <c r="L1836" i="12"/>
  <c r="L1864" i="12" s="1"/>
  <c r="K1783" i="12"/>
  <c r="L1773" i="12"/>
  <c r="L1800" i="12" s="1"/>
  <c r="K1762" i="12"/>
  <c r="K1741" i="12"/>
  <c r="K1712" i="12"/>
  <c r="K1711" i="12" s="1"/>
  <c r="I1684" i="12"/>
  <c r="I1721" i="12" s="1"/>
  <c r="L1684" i="12"/>
  <c r="L1721" i="12" s="1"/>
  <c r="K1674" i="12"/>
  <c r="K1667" i="12"/>
  <c r="K1664" i="12"/>
  <c r="K1653" i="12"/>
  <c r="G1272" i="12"/>
  <c r="G1324" i="12" s="1"/>
  <c r="L1272" i="12"/>
  <c r="L1265" i="12" s="1"/>
  <c r="K1096" i="12"/>
  <c r="G1089" i="12"/>
  <c r="G1124" i="12" s="1"/>
  <c r="G1125" i="12" s="1"/>
  <c r="M1089" i="12"/>
  <c r="H1027" i="12"/>
  <c r="H1074" i="12" s="1"/>
  <c r="H952" i="12"/>
  <c r="H1012" i="12" s="1"/>
  <c r="K875" i="12"/>
  <c r="I871" i="12"/>
  <c r="I914" i="12" s="1"/>
  <c r="M2265" i="12"/>
  <c r="M2325" i="12" s="1"/>
  <c r="M2327" i="12" s="1"/>
  <c r="G1875" i="12"/>
  <c r="G1943" i="12" s="1"/>
  <c r="K1943" i="12" s="1"/>
  <c r="K1854" i="12"/>
  <c r="K1828" i="12"/>
  <c r="I1815" i="12"/>
  <c r="I1863" i="12" s="1"/>
  <c r="K1793" i="12"/>
  <c r="H1736" i="12"/>
  <c r="H1799" i="12" s="1"/>
  <c r="K1703" i="12"/>
  <c r="K1702" i="12" s="1"/>
  <c r="K1670" i="12"/>
  <c r="G1649" i="12"/>
  <c r="K1297" i="12"/>
  <c r="K1294" i="12"/>
  <c r="K1291" i="12"/>
  <c r="G1027" i="12"/>
  <c r="G1074" i="12" s="1"/>
  <c r="I118" i="12"/>
  <c r="H1836" i="12"/>
  <c r="H1864" i="12" s="1"/>
  <c r="G1815" i="12"/>
  <c r="G1863" i="12" s="1"/>
  <c r="M1736" i="12"/>
  <c r="M1799" i="12" s="1"/>
  <c r="K1737" i="12"/>
  <c r="H1684" i="12"/>
  <c r="H1721" i="12" s="1"/>
  <c r="K1203" i="12"/>
  <c r="K1189" i="12"/>
  <c r="H405" i="12"/>
  <c r="H481" i="12" s="1"/>
  <c r="K284" i="12"/>
  <c r="K283" i="12" s="1"/>
  <c r="M1027" i="12"/>
  <c r="M1074" i="12" s="1"/>
  <c r="I952" i="12"/>
  <c r="I1012" i="12" s="1"/>
  <c r="K888" i="12"/>
  <c r="K666" i="12"/>
  <c r="K613" i="12"/>
  <c r="K577" i="12"/>
  <c r="K553" i="12"/>
  <c r="G282" i="12"/>
  <c r="G312" i="12" s="1"/>
  <c r="K1149" i="12"/>
  <c r="M1140" i="12"/>
  <c r="M1171" i="12" s="1"/>
  <c r="K1059" i="12"/>
  <c r="K1058" i="12" s="1"/>
  <c r="K1050" i="12"/>
  <c r="K1047" i="12"/>
  <c r="L1027" i="12"/>
  <c r="L1074" i="12" s="1"/>
  <c r="K939" i="12"/>
  <c r="K935" i="12" s="1"/>
  <c r="K1011" i="12" s="1"/>
  <c r="H673" i="12"/>
  <c r="M650" i="12"/>
  <c r="M649" i="12" s="1"/>
  <c r="M648" i="12" s="1"/>
  <c r="H602" i="12"/>
  <c r="K594" i="12"/>
  <c r="M572" i="12"/>
  <c r="M593" i="12" s="1"/>
  <c r="K1160" i="12"/>
  <c r="K1145" i="12"/>
  <c r="L1140" i="12"/>
  <c r="L1171" i="12" s="1"/>
  <c r="I1089" i="12"/>
  <c r="H1075" i="12"/>
  <c r="K1034" i="12"/>
  <c r="K1031" i="12"/>
  <c r="H1024" i="12"/>
  <c r="H1023" i="12" s="1"/>
  <c r="H1021" i="12" s="1"/>
  <c r="K893" i="12"/>
  <c r="M609" i="12"/>
  <c r="M602" i="12" s="1"/>
  <c r="L572" i="12"/>
  <c r="L565" i="12" s="1"/>
  <c r="L282" i="12"/>
  <c r="L312" i="12" s="1"/>
  <c r="K259" i="12"/>
  <c r="M2628" i="12"/>
  <c r="L219" i="12"/>
  <c r="G219" i="12"/>
  <c r="L2628" i="12"/>
  <c r="M219" i="12"/>
  <c r="H175" i="12"/>
  <c r="H220" i="12" s="1"/>
  <c r="M1965" i="12"/>
  <c r="G175" i="12"/>
  <c r="G220" i="12" s="1"/>
  <c r="M1862" i="12"/>
  <c r="K2591" i="12"/>
  <c r="K1837" i="12"/>
  <c r="K2280" i="12"/>
  <c r="K2271" i="12"/>
  <c r="L1798" i="12"/>
  <c r="M1719" i="12"/>
  <c r="M1815" i="12"/>
  <c r="M1863" i="12" s="1"/>
  <c r="H1815" i="12"/>
  <c r="H1863" i="12" s="1"/>
  <c r="L1862" i="12"/>
  <c r="G1662" i="12"/>
  <c r="K1663" i="12"/>
  <c r="K1662" i="12" s="1"/>
  <c r="H1270" i="12"/>
  <c r="H1140" i="12"/>
  <c r="H1170" i="12" s="1"/>
  <c r="G1957" i="12"/>
  <c r="G1953" i="12" s="1"/>
  <c r="K1855" i="12"/>
  <c r="K1755" i="12"/>
  <c r="K1748" i="12"/>
  <c r="I1736" i="12"/>
  <c r="I1799" i="12" s="1"/>
  <c r="M1684" i="12"/>
  <c r="M1721" i="12" s="1"/>
  <c r="I1639" i="12"/>
  <c r="I1720" i="12" s="1"/>
  <c r="H1639" i="12"/>
  <c r="H1720" i="12" s="1"/>
  <c r="L1089" i="12"/>
  <c r="I1075" i="12"/>
  <c r="M1956" i="12"/>
  <c r="K1838" i="12"/>
  <c r="K1816" i="12"/>
  <c r="K1794" i="12"/>
  <c r="I1782" i="12"/>
  <c r="I1773" i="12" s="1"/>
  <c r="I1800" i="12" s="1"/>
  <c r="L1736" i="12"/>
  <c r="L1799" i="12" s="1"/>
  <c r="K1698" i="12"/>
  <c r="K1697" i="12" s="1"/>
  <c r="M1639" i="12"/>
  <c r="M1720" i="12" s="1"/>
  <c r="G1640" i="12"/>
  <c r="K1307" i="12"/>
  <c r="L1956" i="12"/>
  <c r="K1775" i="12"/>
  <c r="K1686" i="12"/>
  <c r="K1685" i="12" s="1"/>
  <c r="K1650" i="12"/>
  <c r="K1649" i="12" s="1"/>
  <c r="K1645" i="12"/>
  <c r="K1640" i="12"/>
  <c r="K1226" i="12"/>
  <c r="K1278" i="12"/>
  <c r="I1272" i="12"/>
  <c r="I1324" i="12" s="1"/>
  <c r="M1272" i="12"/>
  <c r="M1265" i="12" s="1"/>
  <c r="H1272" i="12"/>
  <c r="H1324" i="12" s="1"/>
  <c r="H1271" i="12"/>
  <c r="I1271" i="12" s="1"/>
  <c r="G1075" i="12"/>
  <c r="K952" i="12"/>
  <c r="K1012" i="12" s="1"/>
  <c r="H718" i="12"/>
  <c r="G673" i="12"/>
  <c r="K1109" i="12"/>
  <c r="K1028" i="12"/>
  <c r="M1073" i="12"/>
  <c r="I665" i="12"/>
  <c r="I664" i="12" s="1"/>
  <c r="I663" i="12" s="1"/>
  <c r="H664" i="12"/>
  <c r="H663" i="12" s="1"/>
  <c r="H660" i="12" s="1"/>
  <c r="H659" i="12" s="1"/>
  <c r="K618" i="12"/>
  <c r="I609" i="12"/>
  <c r="G1736" i="12"/>
  <c r="G1799" i="12" s="1"/>
  <c r="H1267" i="12"/>
  <c r="K1141" i="12"/>
  <c r="I996" i="12"/>
  <c r="M871" i="12"/>
  <c r="M914" i="12" s="1"/>
  <c r="M916" i="12" s="1"/>
  <c r="H871" i="12"/>
  <c r="H914" i="12" s="1"/>
  <c r="I650" i="12"/>
  <c r="I649" i="12" s="1"/>
  <c r="I648" i="12" s="1"/>
  <c r="K621" i="12"/>
  <c r="K1152" i="12"/>
  <c r="G1140" i="12"/>
  <c r="G1170" i="12" s="1"/>
  <c r="K1093" i="12"/>
  <c r="I1027" i="12"/>
  <c r="I1074" i="12" s="1"/>
  <c r="K903" i="12"/>
  <c r="K882" i="12"/>
  <c r="L871" i="12"/>
  <c r="I661" i="12"/>
  <c r="G625" i="12"/>
  <c r="K626" i="12"/>
  <c r="G609" i="12"/>
  <c r="K610" i="12"/>
  <c r="K585" i="12"/>
  <c r="K584" i="12" s="1"/>
  <c r="K583" i="12" s="1"/>
  <c r="M480" i="12"/>
  <c r="L6" i="12"/>
  <c r="L119" i="12"/>
  <c r="L121" i="12" s="1"/>
  <c r="K540" i="12"/>
  <c r="K536" i="12"/>
  <c r="M449" i="12"/>
  <c r="M482" i="12" s="1"/>
  <c r="K405" i="12"/>
  <c r="G117" i="12"/>
  <c r="G405" i="12"/>
  <c r="G481" i="12" s="1"/>
  <c r="M405" i="12"/>
  <c r="M481" i="12" s="1"/>
  <c r="M282" i="12"/>
  <c r="M312" i="12" s="1"/>
  <c r="H282" i="12"/>
  <c r="H312" i="12" s="1"/>
  <c r="G251" i="12"/>
  <c r="K252" i="12"/>
  <c r="K251" i="12" s="1"/>
  <c r="K266" i="12"/>
  <c r="K265" i="12" s="1"/>
  <c r="K11" i="12"/>
  <c r="H10" i="12"/>
  <c r="H9" i="12" s="1"/>
  <c r="H7" i="12" s="1"/>
  <c r="H117" i="12" s="1"/>
  <c r="K275" i="12"/>
  <c r="K272" i="12" s="1"/>
  <c r="M311" i="12"/>
  <c r="M310" i="12"/>
  <c r="M313" i="12" s="1"/>
  <c r="K298" i="12"/>
  <c r="K297" i="12" s="1"/>
  <c r="G393" i="12" l="1"/>
  <c r="J393" i="12" s="1"/>
  <c r="J394" i="12"/>
  <c r="G449" i="12"/>
  <c r="I2335" i="12"/>
  <c r="I2334" i="12" s="1"/>
  <c r="K1183" i="12"/>
  <c r="K1057" i="12"/>
  <c r="K1075" i="12" s="1"/>
  <c r="J1394" i="9"/>
  <c r="G1397" i="9"/>
  <c r="J1397" i="9" s="1"/>
  <c r="G242" i="12"/>
  <c r="G234" i="12" s="1"/>
  <c r="K242" i="12"/>
  <c r="K311" i="12" s="1"/>
  <c r="I234" i="12"/>
  <c r="L234" i="12"/>
  <c r="H234" i="12"/>
  <c r="I10" i="12"/>
  <c r="I9" i="12" s="1"/>
  <c r="I7" i="12" s="1"/>
  <c r="I117" i="12" s="1"/>
  <c r="K101" i="12"/>
  <c r="K79" i="12" s="1"/>
  <c r="L1133" i="12"/>
  <c r="K1271" i="12"/>
  <c r="M1133" i="12"/>
  <c r="K1324" i="12"/>
  <c r="M1802" i="12"/>
  <c r="M1729" i="12"/>
  <c r="K1960" i="12"/>
  <c r="G1952" i="12"/>
  <c r="K1952" i="12" s="1"/>
  <c r="G1966" i="12"/>
  <c r="K1966" i="12" s="1"/>
  <c r="G593" i="12"/>
  <c r="K572" i="12"/>
  <c r="H849" i="12"/>
  <c r="H852" i="12" s="1"/>
  <c r="L710" i="12"/>
  <c r="H756" i="12"/>
  <c r="L718" i="12"/>
  <c r="H787" i="12"/>
  <c r="L767" i="12"/>
  <c r="L707" i="12"/>
  <c r="G672" i="12"/>
  <c r="G676" i="12" s="1"/>
  <c r="G659" i="12"/>
  <c r="K648" i="12"/>
  <c r="H593" i="12"/>
  <c r="K119" i="12"/>
  <c r="L639" i="12"/>
  <c r="M565" i="12"/>
  <c r="M592" i="12" s="1"/>
  <c r="H1124" i="12"/>
  <c r="H1125" i="12" s="1"/>
  <c r="G1836" i="12"/>
  <c r="G1864" i="12" s="1"/>
  <c r="I2357" i="12"/>
  <c r="L1723" i="12"/>
  <c r="M2542" i="12"/>
  <c r="I660" i="12"/>
  <c r="M1020" i="12"/>
  <c r="I2099" i="12"/>
  <c r="H934" i="12"/>
  <c r="M119" i="12"/>
  <c r="M121" i="12" s="1"/>
  <c r="L1808" i="12"/>
  <c r="I2542" i="12"/>
  <c r="L1020" i="12"/>
  <c r="L2577" i="12"/>
  <c r="L2579" i="12" s="1"/>
  <c r="G1088" i="12"/>
  <c r="L167" i="12"/>
  <c r="L1077" i="12"/>
  <c r="L1631" i="12"/>
  <c r="K1836" i="12"/>
  <c r="K1864" i="12" s="1"/>
  <c r="M2258" i="12"/>
  <c r="I1965" i="12"/>
  <c r="I1968" i="12" s="1"/>
  <c r="M1088" i="12"/>
  <c r="H2347" i="12"/>
  <c r="K175" i="12"/>
  <c r="K220" i="12" s="1"/>
  <c r="L313" i="12"/>
  <c r="L1865" i="12"/>
  <c r="K2593" i="12"/>
  <c r="K2629" i="12" s="1"/>
  <c r="I2021" i="12"/>
  <c r="M167" i="12"/>
  <c r="M1077" i="12"/>
  <c r="I1015" i="12"/>
  <c r="K1815" i="12"/>
  <c r="K1863" i="12" s="1"/>
  <c r="L2631" i="12"/>
  <c r="G2542" i="12"/>
  <c r="H2542" i="12"/>
  <c r="K172" i="12"/>
  <c r="K171" i="12" s="1"/>
  <c r="K168" i="12" s="1"/>
  <c r="K219" i="12" s="1"/>
  <c r="K173" i="12"/>
  <c r="L2585" i="12"/>
  <c r="M636" i="12"/>
  <c r="M639" i="12" s="1"/>
  <c r="H636" i="12"/>
  <c r="K2543" i="12"/>
  <c r="K2577" i="12" s="1"/>
  <c r="K2579" i="12" s="1"/>
  <c r="K1027" i="12"/>
  <c r="K1074" i="12" s="1"/>
  <c r="K1787" i="12"/>
  <c r="K2099" i="12"/>
  <c r="M222" i="12"/>
  <c r="L222" i="12"/>
  <c r="M2631" i="12"/>
  <c r="K673" i="12"/>
  <c r="M1124" i="12"/>
  <c r="M1125" i="12" s="1"/>
  <c r="K2021" i="12"/>
  <c r="M2585" i="12"/>
  <c r="K282" i="12"/>
  <c r="K312" i="12" s="1"/>
  <c r="K9" i="12"/>
  <c r="K7" i="12" s="1"/>
  <c r="I934" i="12"/>
  <c r="K1272" i="12"/>
  <c r="K609" i="12"/>
  <c r="K636" i="12" s="1"/>
  <c r="K1089" i="12"/>
  <c r="K1088" i="12" s="1"/>
  <c r="K1684" i="12"/>
  <c r="K1721" i="12" s="1"/>
  <c r="G1639" i="12"/>
  <c r="G1720" i="12" s="1"/>
  <c r="K2265" i="12"/>
  <c r="H1073" i="12"/>
  <c r="H1077" i="12" s="1"/>
  <c r="H1020" i="12"/>
  <c r="K871" i="12"/>
  <c r="K914" i="12" s="1"/>
  <c r="K665" i="12"/>
  <c r="K664" i="12" s="1"/>
  <c r="K663" i="12" s="1"/>
  <c r="I405" i="12"/>
  <c r="K1736" i="12"/>
  <c r="K1799" i="12" s="1"/>
  <c r="I1088" i="12"/>
  <c r="I1124" i="12"/>
  <c r="I1125" i="12" s="1"/>
  <c r="G6" i="12"/>
  <c r="L676" i="12"/>
  <c r="H1252" i="12"/>
  <c r="G1965" i="12"/>
  <c r="G121" i="12"/>
  <c r="M484" i="12"/>
  <c r="G636" i="12"/>
  <c r="G624" i="12"/>
  <c r="K625" i="12"/>
  <c r="K624" i="12" s="1"/>
  <c r="K637" i="12" s="1"/>
  <c r="H672" i="12"/>
  <c r="H676" i="12" s="1"/>
  <c r="I1020" i="12"/>
  <c r="I1073" i="12"/>
  <c r="I1077" i="12" s="1"/>
  <c r="H1269" i="12"/>
  <c r="H1268" i="12" s="1"/>
  <c r="H1266" i="12" s="1"/>
  <c r="I1270" i="12"/>
  <c r="I1269" i="12" s="1"/>
  <c r="I1268" i="12" s="1"/>
  <c r="K2112" i="12"/>
  <c r="G2151" i="12"/>
  <c r="L1729" i="12"/>
  <c r="M1865" i="12"/>
  <c r="G222" i="12"/>
  <c r="M397" i="12"/>
  <c r="K1140" i="12"/>
  <c r="K1170" i="12" s="1"/>
  <c r="K1639" i="12"/>
  <c r="K1720" i="12" s="1"/>
  <c r="K1782" i="12"/>
  <c r="L1802" i="12"/>
  <c r="M1808" i="12"/>
  <c r="I167" i="12"/>
  <c r="I219" i="12"/>
  <c r="I222" i="12" s="1"/>
  <c r="H167" i="12"/>
  <c r="L481" i="12"/>
  <c r="L484" i="12" s="1"/>
  <c r="L397" i="12"/>
  <c r="K530" i="12"/>
  <c r="G558" i="12"/>
  <c r="K558" i="12" s="1"/>
  <c r="I1267" i="12"/>
  <c r="K661" i="12"/>
  <c r="G1251" i="12"/>
  <c r="G1252" i="12" s="1"/>
  <c r="K1015" i="12"/>
  <c r="L1125" i="12"/>
  <c r="L1088" i="12"/>
  <c r="M1723" i="12"/>
  <c r="H222" i="12"/>
  <c r="G1265" i="12"/>
  <c r="G1326" i="12"/>
  <c r="I602" i="12"/>
  <c r="I636" i="12"/>
  <c r="I639" i="12" s="1"/>
  <c r="K934" i="12"/>
  <c r="I1251" i="12"/>
  <c r="I1252" i="12" s="1"/>
  <c r="M1631" i="12"/>
  <c r="G167" i="12"/>
  <c r="G482" i="12" l="1"/>
  <c r="K482" i="12" s="1"/>
  <c r="J449" i="12"/>
  <c r="I481" i="12"/>
  <c r="J481" i="12" s="1"/>
  <c r="I2398" i="12"/>
  <c r="K234" i="12"/>
  <c r="G311" i="12"/>
  <c r="I1266" i="12"/>
  <c r="I1265" i="12" s="1"/>
  <c r="I121" i="12"/>
  <c r="K117" i="12"/>
  <c r="G1968" i="12"/>
  <c r="K10" i="12"/>
  <c r="I6" i="12"/>
  <c r="K6" i="12"/>
  <c r="K593" i="12"/>
  <c r="H1265" i="12"/>
  <c r="H1323" i="12"/>
  <c r="K1270" i="12"/>
  <c r="K1269" i="12" s="1"/>
  <c r="K1268" i="12" s="1"/>
  <c r="K1267" i="12"/>
  <c r="H790" i="12"/>
  <c r="L787" i="12"/>
  <c r="H828" i="12"/>
  <c r="H759" i="12"/>
  <c r="L756" i="12"/>
  <c r="I672" i="12"/>
  <c r="I676" i="12" s="1"/>
  <c r="I659" i="12"/>
  <c r="G2153" i="12"/>
  <c r="K2153" i="12" s="1"/>
  <c r="K2151" i="12"/>
  <c r="H6" i="12"/>
  <c r="H121" i="12"/>
  <c r="K222" i="12"/>
  <c r="K1965" i="12"/>
  <c r="K1968" i="12" s="1"/>
  <c r="K1124" i="12"/>
  <c r="K1125" i="12" s="1"/>
  <c r="K2542" i="12"/>
  <c r="K1773" i="12"/>
  <c r="K1800" i="12" s="1"/>
  <c r="K167" i="12"/>
  <c r="K118" i="12"/>
  <c r="K602" i="12"/>
  <c r="K660" i="12"/>
  <c r="K659" i="12" s="1"/>
  <c r="G637" i="12"/>
  <c r="H637" i="12"/>
  <c r="H639" i="12" s="1"/>
  <c r="K1251" i="12"/>
  <c r="K1252" i="12" s="1"/>
  <c r="G602" i="12"/>
  <c r="K481" i="12" l="1"/>
  <c r="I1323" i="12"/>
  <c r="I1326" i="12" s="1"/>
  <c r="K121" i="12"/>
  <c r="K1266" i="12"/>
  <c r="K1265" i="12" s="1"/>
  <c r="H1326" i="12"/>
  <c r="H766" i="12"/>
  <c r="L790" i="12"/>
  <c r="H717" i="12"/>
  <c r="L717" i="12" s="1"/>
  <c r="L759" i="12"/>
  <c r="K672" i="12"/>
  <c r="K676" i="12" s="1"/>
  <c r="K1323" i="12" l="1"/>
  <c r="K1326" i="12" s="1"/>
  <c r="F129" i="16"/>
  <c r="E129" i="16"/>
  <c r="G127" i="16"/>
  <c r="G129" i="16" s="1"/>
  <c r="F127" i="16"/>
  <c r="E127" i="16"/>
  <c r="D127" i="16"/>
  <c r="K126" i="16"/>
  <c r="J126" i="16"/>
  <c r="I126" i="16"/>
  <c r="H126" i="16"/>
  <c r="L126" i="16" s="1"/>
  <c r="K125" i="16"/>
  <c r="J125" i="16"/>
  <c r="I125" i="16"/>
  <c r="H125" i="16"/>
  <c r="L125" i="16" s="1"/>
  <c r="K124" i="16"/>
  <c r="J124" i="16"/>
  <c r="I124" i="16"/>
  <c r="H124" i="16"/>
  <c r="L124" i="16" s="1"/>
  <c r="K123" i="16"/>
  <c r="J123" i="16"/>
  <c r="I123" i="16"/>
  <c r="H123" i="16"/>
  <c r="L123" i="16" s="1"/>
  <c r="K122" i="16"/>
  <c r="J122" i="16"/>
  <c r="I122" i="16"/>
  <c r="H122" i="16"/>
  <c r="L122" i="16" s="1"/>
  <c r="K121" i="16"/>
  <c r="J121" i="16"/>
  <c r="I121" i="16"/>
  <c r="H121" i="16"/>
  <c r="L121" i="16" s="1"/>
  <c r="K120" i="16"/>
  <c r="J120" i="16"/>
  <c r="I120" i="16"/>
  <c r="H120" i="16"/>
  <c r="L120" i="16" s="1"/>
  <c r="K119" i="16"/>
  <c r="J119" i="16"/>
  <c r="I119" i="16"/>
  <c r="H119" i="16"/>
  <c r="L119" i="16" s="1"/>
  <c r="K118" i="16"/>
  <c r="J118" i="16"/>
  <c r="I118" i="16"/>
  <c r="H118" i="16"/>
  <c r="L118" i="16" s="1"/>
  <c r="K117" i="16"/>
  <c r="J117" i="16"/>
  <c r="I117" i="16"/>
  <c r="H117" i="16"/>
  <c r="L117" i="16" s="1"/>
  <c r="K116" i="16"/>
  <c r="J116" i="16"/>
  <c r="I116" i="16"/>
  <c r="H116" i="16"/>
  <c r="L116" i="16" s="1"/>
  <c r="K115" i="16"/>
  <c r="J115" i="16"/>
  <c r="I115" i="16"/>
  <c r="H115" i="16"/>
  <c r="L115" i="16" s="1"/>
  <c r="K114" i="16"/>
  <c r="J114" i="16"/>
  <c r="I114" i="16"/>
  <c r="H114" i="16"/>
  <c r="L114" i="16" s="1"/>
  <c r="K113" i="16"/>
  <c r="J113" i="16"/>
  <c r="I113" i="16"/>
  <c r="H113" i="16"/>
  <c r="L113" i="16" s="1"/>
  <c r="K112" i="16"/>
  <c r="J112" i="16"/>
  <c r="I112" i="16"/>
  <c r="H112" i="16"/>
  <c r="L112" i="16" s="1"/>
  <c r="K111" i="16"/>
  <c r="J111" i="16"/>
  <c r="I111" i="16"/>
  <c r="H111" i="16"/>
  <c r="F109" i="16"/>
  <c r="E109" i="16"/>
  <c r="D109" i="16"/>
  <c r="K108" i="16"/>
  <c r="J108" i="16"/>
  <c r="I108" i="16"/>
  <c r="H108" i="16"/>
  <c r="L108" i="16" s="1"/>
  <c r="K107" i="16"/>
  <c r="J107" i="16"/>
  <c r="I107" i="16"/>
  <c r="H107" i="16"/>
  <c r="L107" i="16" s="1"/>
  <c r="K106" i="16"/>
  <c r="J106" i="16"/>
  <c r="I106" i="16"/>
  <c r="H106" i="16"/>
  <c r="L106" i="16" s="1"/>
  <c r="K105" i="16"/>
  <c r="J105" i="16"/>
  <c r="I105" i="16"/>
  <c r="H105" i="16"/>
  <c r="L105" i="16" s="1"/>
  <c r="K104" i="16"/>
  <c r="J104" i="16"/>
  <c r="I104" i="16"/>
  <c r="H104" i="16"/>
  <c r="L104" i="16" s="1"/>
  <c r="K103" i="16"/>
  <c r="J103" i="16"/>
  <c r="I103" i="16"/>
  <c r="H103" i="16"/>
  <c r="L103" i="16" s="1"/>
  <c r="K102" i="16"/>
  <c r="J102" i="16"/>
  <c r="I102" i="16"/>
  <c r="H102" i="16"/>
  <c r="L102" i="16" s="1"/>
  <c r="K101" i="16"/>
  <c r="J101" i="16"/>
  <c r="I101" i="16"/>
  <c r="H101" i="16"/>
  <c r="L101" i="16" s="1"/>
  <c r="K100" i="16"/>
  <c r="J100" i="16"/>
  <c r="I100" i="16"/>
  <c r="H100" i="16"/>
  <c r="L100" i="16" s="1"/>
  <c r="K99" i="16"/>
  <c r="J99" i="16"/>
  <c r="I99" i="16"/>
  <c r="H99" i="16"/>
  <c r="L99" i="16" s="1"/>
  <c r="K98" i="16"/>
  <c r="J98" i="16"/>
  <c r="I98" i="16"/>
  <c r="H98" i="16"/>
  <c r="L98" i="16" s="1"/>
  <c r="K97" i="16"/>
  <c r="J97" i="16"/>
  <c r="I97" i="16"/>
  <c r="H97" i="16"/>
  <c r="L97" i="16" s="1"/>
  <c r="K96" i="16"/>
  <c r="J96" i="16"/>
  <c r="I96" i="16"/>
  <c r="H96" i="16"/>
  <c r="L96" i="16" s="1"/>
  <c r="K95" i="16"/>
  <c r="J95" i="16"/>
  <c r="I95" i="16"/>
  <c r="H95" i="16"/>
  <c r="L95" i="16" s="1"/>
  <c r="K94" i="16"/>
  <c r="J94" i="16"/>
  <c r="I94" i="16"/>
  <c r="H94" i="16"/>
  <c r="L94" i="16" s="1"/>
  <c r="K93" i="16"/>
  <c r="J93" i="16"/>
  <c r="I93" i="16"/>
  <c r="H93" i="16"/>
  <c r="L93" i="16" s="1"/>
  <c r="K92" i="16"/>
  <c r="J92" i="16"/>
  <c r="I92" i="16"/>
  <c r="H92" i="16"/>
  <c r="L92" i="16" s="1"/>
  <c r="K91" i="16"/>
  <c r="J91" i="16"/>
  <c r="I91" i="16"/>
  <c r="H91" i="16"/>
  <c r="L91" i="16" s="1"/>
  <c r="K90" i="16"/>
  <c r="J90" i="16"/>
  <c r="I90" i="16"/>
  <c r="H90" i="16"/>
  <c r="L90" i="16" s="1"/>
  <c r="K89" i="16"/>
  <c r="J89" i="16"/>
  <c r="I89" i="16"/>
  <c r="H89" i="16"/>
  <c r="L89" i="16" s="1"/>
  <c r="K88" i="16"/>
  <c r="J88" i="16"/>
  <c r="I88" i="16"/>
  <c r="H88" i="16"/>
  <c r="L88" i="16" s="1"/>
  <c r="K87" i="16"/>
  <c r="J87" i="16"/>
  <c r="I87" i="16"/>
  <c r="H87" i="16"/>
  <c r="L87" i="16" s="1"/>
  <c r="K86" i="16"/>
  <c r="J86" i="16"/>
  <c r="I86" i="16"/>
  <c r="H86" i="16"/>
  <c r="L86" i="16" s="1"/>
  <c r="K85" i="16"/>
  <c r="J85" i="16"/>
  <c r="I85" i="16"/>
  <c r="H85" i="16"/>
  <c r="L85" i="16" s="1"/>
  <c r="K84" i="16"/>
  <c r="J84" i="16"/>
  <c r="I84" i="16"/>
  <c r="H84" i="16"/>
  <c r="L84" i="16" s="1"/>
  <c r="K83" i="16"/>
  <c r="J83" i="16"/>
  <c r="I83" i="16"/>
  <c r="H83" i="16"/>
  <c r="L83" i="16" s="1"/>
  <c r="K82" i="16"/>
  <c r="J82" i="16"/>
  <c r="I82" i="16"/>
  <c r="H82" i="16"/>
  <c r="L82" i="16" s="1"/>
  <c r="K81" i="16"/>
  <c r="J81" i="16"/>
  <c r="I81" i="16"/>
  <c r="H81" i="16"/>
  <c r="L81" i="16" s="1"/>
  <c r="K80" i="16"/>
  <c r="J80" i="16"/>
  <c r="I80" i="16"/>
  <c r="H80" i="16"/>
  <c r="L80" i="16" s="1"/>
  <c r="K79" i="16"/>
  <c r="J79" i="16"/>
  <c r="I79" i="16"/>
  <c r="H79" i="16"/>
  <c r="L79" i="16" s="1"/>
  <c r="K78" i="16"/>
  <c r="J78" i="16"/>
  <c r="I78" i="16"/>
  <c r="H78" i="16"/>
  <c r="L78" i="16" s="1"/>
  <c r="K77" i="16"/>
  <c r="J77" i="16"/>
  <c r="I77" i="16"/>
  <c r="H77" i="16"/>
  <c r="L77" i="16" s="1"/>
  <c r="K76" i="16"/>
  <c r="J76" i="16"/>
  <c r="I76" i="16"/>
  <c r="H76" i="16"/>
  <c r="L76" i="16" s="1"/>
  <c r="K75" i="16"/>
  <c r="J75" i="16"/>
  <c r="I75" i="16"/>
  <c r="H75" i="16"/>
  <c r="L75" i="16" s="1"/>
  <c r="K74" i="16"/>
  <c r="J74" i="16"/>
  <c r="I74" i="16"/>
  <c r="H74" i="16"/>
  <c r="L74" i="16" s="1"/>
  <c r="K73" i="16"/>
  <c r="J73" i="16"/>
  <c r="I73" i="16"/>
  <c r="H73" i="16"/>
  <c r="L73" i="16" s="1"/>
  <c r="K72" i="16"/>
  <c r="J72" i="16"/>
  <c r="I72" i="16"/>
  <c r="H72" i="16"/>
  <c r="L72" i="16" s="1"/>
  <c r="K71" i="16"/>
  <c r="J71" i="16"/>
  <c r="I71" i="16"/>
  <c r="H71" i="16"/>
  <c r="L71" i="16" s="1"/>
  <c r="K70" i="16"/>
  <c r="J70" i="16"/>
  <c r="I70" i="16"/>
  <c r="H70" i="16"/>
  <c r="L70" i="16" s="1"/>
  <c r="K69" i="16"/>
  <c r="J69" i="16"/>
  <c r="I69" i="16"/>
  <c r="H69" i="16"/>
  <c r="L69" i="16" s="1"/>
  <c r="K68" i="16"/>
  <c r="J68" i="16"/>
  <c r="I68" i="16"/>
  <c r="H68" i="16"/>
  <c r="L68" i="16" s="1"/>
  <c r="K67" i="16"/>
  <c r="J67" i="16"/>
  <c r="I67" i="16"/>
  <c r="H67" i="16"/>
  <c r="L67" i="16" s="1"/>
  <c r="K66" i="16"/>
  <c r="J66" i="16"/>
  <c r="I66" i="16"/>
  <c r="H66" i="16"/>
  <c r="L66" i="16" s="1"/>
  <c r="K65" i="16"/>
  <c r="J65" i="16"/>
  <c r="I65" i="16"/>
  <c r="H65" i="16"/>
  <c r="L65" i="16" s="1"/>
  <c r="K64" i="16"/>
  <c r="J64" i="16"/>
  <c r="I64" i="16"/>
  <c r="H64" i="16"/>
  <c r="L64" i="16" s="1"/>
  <c r="K63" i="16"/>
  <c r="J63" i="16"/>
  <c r="I63" i="16"/>
  <c r="H63" i="16"/>
  <c r="L63" i="16" s="1"/>
  <c r="K62" i="16"/>
  <c r="J62" i="16"/>
  <c r="I62" i="16"/>
  <c r="H62" i="16"/>
  <c r="L62" i="16" s="1"/>
  <c r="K61" i="16"/>
  <c r="J61" i="16"/>
  <c r="I61" i="16"/>
  <c r="H61" i="16"/>
  <c r="L61" i="16" s="1"/>
  <c r="K60" i="16"/>
  <c r="J60" i="16"/>
  <c r="I60" i="16"/>
  <c r="H60" i="16"/>
  <c r="L60" i="16" s="1"/>
  <c r="K59" i="16"/>
  <c r="J59" i="16"/>
  <c r="I59" i="16"/>
  <c r="H59" i="16"/>
  <c r="L59" i="16" s="1"/>
  <c r="K58" i="16"/>
  <c r="J58" i="16"/>
  <c r="I58" i="16"/>
  <c r="H58" i="16"/>
  <c r="L58" i="16" s="1"/>
  <c r="K57" i="16"/>
  <c r="J57" i="16"/>
  <c r="I57" i="16"/>
  <c r="H57" i="16"/>
  <c r="L57" i="16" s="1"/>
  <c r="K56" i="16"/>
  <c r="J56" i="16"/>
  <c r="I56" i="16"/>
  <c r="H56" i="16"/>
  <c r="L56" i="16" s="1"/>
  <c r="K55" i="16"/>
  <c r="J55" i="16"/>
  <c r="I55" i="16"/>
  <c r="H55" i="16"/>
  <c r="L55" i="16" s="1"/>
  <c r="K54" i="16"/>
  <c r="J54" i="16"/>
  <c r="I54" i="16"/>
  <c r="H54" i="16"/>
  <c r="L54" i="16" s="1"/>
  <c r="K53" i="16"/>
  <c r="J53" i="16"/>
  <c r="I53" i="16"/>
  <c r="H53" i="16"/>
  <c r="L53" i="16" s="1"/>
  <c r="K52" i="16"/>
  <c r="J52" i="16"/>
  <c r="I52" i="16"/>
  <c r="H52" i="16"/>
  <c r="L52" i="16" s="1"/>
  <c r="K51" i="16"/>
  <c r="J51" i="16"/>
  <c r="I51" i="16"/>
  <c r="H51" i="16"/>
  <c r="L51" i="16" s="1"/>
  <c r="K50" i="16"/>
  <c r="J50" i="16"/>
  <c r="I50" i="16"/>
  <c r="H50" i="16"/>
  <c r="L50" i="16" s="1"/>
  <c r="K49" i="16"/>
  <c r="J49" i="16"/>
  <c r="I49" i="16"/>
  <c r="H49" i="16"/>
  <c r="L49" i="16" s="1"/>
  <c r="K48" i="16"/>
  <c r="J48" i="16"/>
  <c r="I48" i="16"/>
  <c r="H48" i="16"/>
  <c r="L48" i="16" s="1"/>
  <c r="K47" i="16"/>
  <c r="J47" i="16"/>
  <c r="I47" i="16"/>
  <c r="H47" i="16"/>
  <c r="L47" i="16" s="1"/>
  <c r="K46" i="16"/>
  <c r="J46" i="16"/>
  <c r="I46" i="16"/>
  <c r="H46" i="16"/>
  <c r="L46" i="16" s="1"/>
  <c r="K45" i="16"/>
  <c r="J45" i="16"/>
  <c r="I45" i="16"/>
  <c r="H45" i="16"/>
  <c r="L45" i="16" s="1"/>
  <c r="K44" i="16"/>
  <c r="J44" i="16"/>
  <c r="I44" i="16"/>
  <c r="H44" i="16"/>
  <c r="L44" i="16" s="1"/>
  <c r="K43" i="16"/>
  <c r="J43" i="16"/>
  <c r="I43" i="16"/>
  <c r="H43" i="16"/>
  <c r="L43" i="16" s="1"/>
  <c r="K42" i="16"/>
  <c r="J42" i="16"/>
  <c r="I42" i="16"/>
  <c r="H42" i="16"/>
  <c r="L42" i="16" s="1"/>
  <c r="K41" i="16"/>
  <c r="J41" i="16"/>
  <c r="I41" i="16"/>
  <c r="H41" i="16"/>
  <c r="L41" i="16" s="1"/>
  <c r="K40" i="16"/>
  <c r="J40" i="16"/>
  <c r="I40" i="16"/>
  <c r="H40" i="16"/>
  <c r="L40" i="16" s="1"/>
  <c r="K39" i="16"/>
  <c r="J39" i="16"/>
  <c r="I39" i="16"/>
  <c r="H39" i="16"/>
  <c r="L39" i="16" s="1"/>
  <c r="K38" i="16"/>
  <c r="J38" i="16"/>
  <c r="I38" i="16"/>
  <c r="H38" i="16"/>
  <c r="L38" i="16" s="1"/>
  <c r="K37" i="16"/>
  <c r="J37" i="16"/>
  <c r="I37" i="16"/>
  <c r="H37" i="16"/>
  <c r="L37" i="16" s="1"/>
  <c r="K36" i="16"/>
  <c r="J36" i="16"/>
  <c r="I36" i="16"/>
  <c r="H36" i="16"/>
  <c r="L36" i="16" s="1"/>
  <c r="K35" i="16"/>
  <c r="J35" i="16"/>
  <c r="I35" i="16"/>
  <c r="H35" i="16"/>
  <c r="L35" i="16" s="1"/>
  <c r="K34" i="16"/>
  <c r="J34" i="16"/>
  <c r="I34" i="16"/>
  <c r="H34" i="16"/>
  <c r="L34" i="16" s="1"/>
  <c r="K33" i="16"/>
  <c r="J33" i="16"/>
  <c r="I33" i="16"/>
  <c r="H33" i="16"/>
  <c r="L33" i="16" s="1"/>
  <c r="K32" i="16"/>
  <c r="J32" i="16"/>
  <c r="I32" i="16"/>
  <c r="H32" i="16"/>
  <c r="L32" i="16" s="1"/>
  <c r="K31" i="16"/>
  <c r="J31" i="16"/>
  <c r="I31" i="16"/>
  <c r="H31" i="16"/>
  <c r="L31" i="16" s="1"/>
  <c r="K30" i="16"/>
  <c r="J30" i="16"/>
  <c r="I30" i="16"/>
  <c r="H30" i="16"/>
  <c r="L30" i="16" s="1"/>
  <c r="K29" i="16"/>
  <c r="J29" i="16"/>
  <c r="I29" i="16"/>
  <c r="H29" i="16"/>
  <c r="L29" i="16" s="1"/>
  <c r="K28" i="16"/>
  <c r="J28" i="16"/>
  <c r="I28" i="16"/>
  <c r="H28" i="16"/>
  <c r="L28" i="16" s="1"/>
  <c r="K27" i="16"/>
  <c r="J27" i="16"/>
  <c r="I27" i="16"/>
  <c r="H27" i="16"/>
  <c r="L27" i="16" s="1"/>
  <c r="K26" i="16"/>
  <c r="J26" i="16"/>
  <c r="I26" i="16"/>
  <c r="H26" i="16"/>
  <c r="L26" i="16" s="1"/>
  <c r="K25" i="16"/>
  <c r="J25" i="16"/>
  <c r="I25" i="16"/>
  <c r="H25" i="16"/>
  <c r="L25" i="16" s="1"/>
  <c r="K24" i="16"/>
  <c r="J24" i="16"/>
  <c r="I24" i="16"/>
  <c r="H24" i="16"/>
  <c r="L24" i="16" s="1"/>
  <c r="K23" i="16"/>
  <c r="J23" i="16"/>
  <c r="I23" i="16"/>
  <c r="H23" i="16"/>
  <c r="L23" i="16" s="1"/>
  <c r="K22" i="16"/>
  <c r="J22" i="16"/>
  <c r="I22" i="16"/>
  <c r="H22" i="16"/>
  <c r="L22" i="16" s="1"/>
  <c r="K21" i="16"/>
  <c r="J21" i="16"/>
  <c r="I21" i="16"/>
  <c r="H21" i="16"/>
  <c r="L21" i="16" s="1"/>
  <c r="K20" i="16"/>
  <c r="J20" i="16"/>
  <c r="I20" i="16"/>
  <c r="H20" i="16"/>
  <c r="L20" i="16" s="1"/>
  <c r="K19" i="16"/>
  <c r="J19" i="16"/>
  <c r="I19" i="16"/>
  <c r="H19" i="16"/>
  <c r="L19" i="16" s="1"/>
  <c r="K18" i="16"/>
  <c r="J18" i="16"/>
  <c r="I18" i="16"/>
  <c r="H18" i="16"/>
  <c r="L18" i="16" s="1"/>
  <c r="K17" i="16"/>
  <c r="J17" i="16"/>
  <c r="I17" i="16"/>
  <c r="H17" i="16"/>
  <c r="L17" i="16" s="1"/>
  <c r="K16" i="16"/>
  <c r="J16" i="16"/>
  <c r="I16" i="16"/>
  <c r="H16" i="16"/>
  <c r="L16" i="16" s="1"/>
  <c r="K15" i="16"/>
  <c r="J15" i="16"/>
  <c r="I15" i="16"/>
  <c r="H15" i="16"/>
  <c r="L15" i="16" s="1"/>
  <c r="K14" i="16"/>
  <c r="J14" i="16"/>
  <c r="I14" i="16"/>
  <c r="H14" i="16"/>
  <c r="L14" i="16" s="1"/>
  <c r="K13" i="16"/>
  <c r="J13" i="16"/>
  <c r="I13" i="16"/>
  <c r="H13" i="16"/>
  <c r="L13" i="16" s="1"/>
  <c r="K12" i="16"/>
  <c r="J12" i="16"/>
  <c r="I12" i="16"/>
  <c r="H12" i="16"/>
  <c r="L12" i="16" s="1"/>
  <c r="K11" i="16"/>
  <c r="J11" i="16"/>
  <c r="I11" i="16"/>
  <c r="H11" i="16"/>
  <c r="L11" i="16" s="1"/>
  <c r="K10" i="16"/>
  <c r="J10" i="16"/>
  <c r="I10" i="16"/>
  <c r="H10" i="16"/>
  <c r="L10" i="16" s="1"/>
  <c r="K9" i="16"/>
  <c r="J9" i="16"/>
  <c r="I9" i="16"/>
  <c r="H9" i="16"/>
  <c r="L9" i="16" s="1"/>
  <c r="K8" i="16"/>
  <c r="J8" i="16"/>
  <c r="I8" i="16"/>
  <c r="H8" i="16"/>
  <c r="L8" i="16" s="1"/>
  <c r="K7" i="16"/>
  <c r="J7" i="16"/>
  <c r="I7" i="16"/>
  <c r="I109" i="16" s="1"/>
  <c r="H7" i="16"/>
  <c r="L7" i="16" s="1"/>
  <c r="I127" i="16" l="1"/>
  <c r="I129" i="16" s="1"/>
  <c r="G18" i="9" s="1"/>
  <c r="J127" i="16"/>
  <c r="D129" i="16"/>
  <c r="J109" i="16"/>
  <c r="H127" i="16"/>
  <c r="L109" i="16"/>
  <c r="K127" i="16"/>
  <c r="K109" i="16"/>
  <c r="H109" i="16"/>
  <c r="H129" i="16" s="1"/>
  <c r="L111" i="16"/>
  <c r="L127" i="16" s="1"/>
  <c r="J129" i="16" l="1"/>
  <c r="G23" i="9" s="1"/>
  <c r="K129" i="16"/>
  <c r="G22" i="9" s="1"/>
  <c r="L129" i="16"/>
  <c r="H21" i="9" l="1"/>
  <c r="H20" i="9" s="1"/>
  <c r="H17" i="9" s="1"/>
  <c r="H73" i="9" s="1"/>
  <c r="H77" i="9" s="1"/>
  <c r="G21" i="9"/>
  <c r="H16" i="9" l="1"/>
  <c r="G20" i="9"/>
  <c r="G17" i="9" s="1"/>
  <c r="G2349" i="12"/>
  <c r="G2353" i="12"/>
  <c r="I2353" i="12" l="1"/>
  <c r="K2353" i="12" s="1"/>
  <c r="I2349" i="12"/>
  <c r="K2349" i="12" s="1"/>
  <c r="G73" i="9"/>
  <c r="G77" i="9" s="1"/>
  <c r="G16" i="9"/>
  <c r="G2354" i="12"/>
  <c r="I2354" i="12" s="1"/>
  <c r="G2352" i="12" l="1"/>
  <c r="I2352" i="12" s="1"/>
  <c r="K2354" i="12"/>
  <c r="G2351" i="12" l="1"/>
  <c r="I2351" i="12" s="1"/>
  <c r="K2352" i="12"/>
  <c r="G2348" i="12" l="1"/>
  <c r="I2348" i="12" s="1"/>
  <c r="I2397" i="12" s="1"/>
  <c r="I2400" i="12" s="1"/>
  <c r="K2351" i="12"/>
  <c r="G2347" i="12" l="1"/>
  <c r="K2348" i="12"/>
  <c r="G2397" i="12"/>
  <c r="G2400" i="12" s="1"/>
  <c r="I2347" i="12" l="1"/>
  <c r="K2347" i="12" s="1"/>
  <c r="E238" i="16"/>
  <c r="G237" i="16"/>
  <c r="K237" i="16" s="1"/>
  <c r="I237" i="16"/>
  <c r="D238" i="16"/>
  <c r="H237" i="16"/>
  <c r="C238" i="16"/>
  <c r="J237" i="16"/>
  <c r="G1154" i="16" l="1"/>
  <c r="K1154" i="16" s="1"/>
  <c r="I1154" i="16"/>
  <c r="H1154" i="16"/>
  <c r="J1154" i="16"/>
  <c r="E1162" i="16"/>
  <c r="G1161" i="16"/>
  <c r="K1161" i="16" s="1"/>
  <c r="I1161" i="16"/>
  <c r="G1160" i="16"/>
  <c r="K1160" i="16" s="1"/>
  <c r="I1160" i="16"/>
  <c r="G1159" i="16"/>
  <c r="K1159" i="16" s="1"/>
  <c r="I1159" i="16"/>
  <c r="G1158" i="16"/>
  <c r="K1158" i="16" s="1"/>
  <c r="I1158" i="16"/>
  <c r="G1157" i="16"/>
  <c r="K1157" i="16" s="1"/>
  <c r="I1157" i="16"/>
  <c r="G1156" i="16"/>
  <c r="K1156" i="16" s="1"/>
  <c r="I1156" i="16"/>
  <c r="G1155" i="16"/>
  <c r="K1155" i="16" s="1"/>
  <c r="I1155" i="16"/>
  <c r="G1153" i="16"/>
  <c r="K1153" i="16" s="1"/>
  <c r="I1153" i="16"/>
  <c r="D1162" i="16"/>
  <c r="H1161" i="16"/>
  <c r="C1162" i="16"/>
  <c r="J1161" i="16"/>
  <c r="H1160" i="16"/>
  <c r="J1160" i="16"/>
  <c r="H1159" i="16"/>
  <c r="J1159" i="16"/>
  <c r="H1158" i="16"/>
  <c r="J1158" i="16"/>
  <c r="H1157" i="16"/>
  <c r="J1157" i="16"/>
  <c r="H1156" i="16"/>
  <c r="J1156" i="16"/>
  <c r="H1155" i="16"/>
  <c r="J1155" i="16"/>
  <c r="H1153" i="16"/>
  <c r="J1153" i="16"/>
  <c r="C1405" i="16" l="1"/>
  <c r="J1404" i="16"/>
  <c r="I1404" i="16"/>
  <c r="H1404" i="16"/>
  <c r="G1404" i="16"/>
  <c r="K1404" i="16" s="1"/>
  <c r="J1403" i="16"/>
  <c r="I1403" i="16"/>
  <c r="H1403" i="16"/>
  <c r="G1403" i="16"/>
  <c r="K1403" i="16" s="1"/>
  <c r="J1400" i="16"/>
  <c r="I1400" i="16"/>
  <c r="H1400" i="16"/>
  <c r="G1400" i="16"/>
  <c r="K1400" i="16" s="1"/>
  <c r="J1395" i="16"/>
  <c r="I1395" i="16"/>
  <c r="H1395" i="16"/>
  <c r="G1395" i="16"/>
  <c r="K1395" i="16" s="1"/>
  <c r="E1608" i="16" l="1"/>
  <c r="G1607" i="16"/>
  <c r="K1607" i="16" s="1"/>
  <c r="I1607" i="16"/>
  <c r="D1608" i="16"/>
  <c r="H1607" i="16"/>
  <c r="C1608" i="16"/>
  <c r="J1607" i="16"/>
  <c r="G1606" i="16"/>
  <c r="K1606" i="16" s="1"/>
  <c r="I1606" i="16"/>
  <c r="H1606" i="16"/>
  <c r="J1606" i="16"/>
  <c r="G1605" i="16"/>
  <c r="K1605" i="16" s="1"/>
  <c r="I1605" i="16"/>
  <c r="H1605" i="16"/>
  <c r="J1605" i="16"/>
  <c r="G1604" i="16"/>
  <c r="K1604" i="16" s="1"/>
  <c r="I1604" i="16"/>
  <c r="H1604" i="16"/>
  <c r="J1604" i="16"/>
  <c r="G1603" i="16"/>
  <c r="K1603" i="16" s="1"/>
  <c r="I1603" i="16"/>
  <c r="H1603" i="16"/>
  <c r="J1603" i="16"/>
  <c r="G1602" i="16"/>
  <c r="K1602" i="16" s="1"/>
  <c r="I1602" i="16"/>
  <c r="H1602" i="16"/>
  <c r="J1602" i="16"/>
  <c r="G1601" i="16"/>
  <c r="K1601" i="16" s="1"/>
  <c r="I1601" i="16"/>
  <c r="H1601" i="16"/>
  <c r="J1601" i="16"/>
  <c r="G490" i="16"/>
  <c r="K490" i="16" s="1"/>
  <c r="I490" i="16"/>
  <c r="H490" i="16"/>
  <c r="J490" i="16"/>
  <c r="G511" i="16"/>
  <c r="K511" i="16" s="1"/>
  <c r="I511" i="16"/>
  <c r="H511" i="16"/>
  <c r="C512" i="16"/>
  <c r="J511" i="16"/>
  <c r="G510" i="16"/>
  <c r="K510" i="16" s="1"/>
  <c r="I510" i="16"/>
  <c r="H510" i="16"/>
  <c r="J510" i="16"/>
  <c r="G509" i="16"/>
  <c r="K509" i="16" s="1"/>
  <c r="I509" i="16"/>
  <c r="H509" i="16"/>
  <c r="J509" i="16"/>
  <c r="G508" i="16"/>
  <c r="K508" i="16" s="1"/>
  <c r="I508" i="16"/>
  <c r="H508" i="16"/>
  <c r="J508" i="16"/>
  <c r="G507" i="16"/>
  <c r="K507" i="16" s="1"/>
  <c r="I507" i="16"/>
  <c r="H507" i="16"/>
  <c r="J507" i="16"/>
  <c r="G506" i="16"/>
  <c r="K506" i="16" s="1"/>
  <c r="I506" i="16"/>
  <c r="H506" i="16"/>
  <c r="J506" i="16"/>
  <c r="G505" i="16"/>
  <c r="K505" i="16" s="1"/>
  <c r="I505" i="16"/>
  <c r="H505" i="16"/>
  <c r="J505" i="16"/>
  <c r="G504" i="16"/>
  <c r="K504" i="16" s="1"/>
  <c r="I504" i="16"/>
  <c r="H504" i="16"/>
  <c r="J504" i="16"/>
  <c r="G503" i="16"/>
  <c r="K503" i="16" s="1"/>
  <c r="I503" i="16"/>
  <c r="H503" i="16"/>
  <c r="J503" i="16"/>
  <c r="G502" i="16"/>
  <c r="K502" i="16" s="1"/>
  <c r="I502" i="16"/>
  <c r="H502" i="16"/>
  <c r="J502" i="16"/>
  <c r="G501" i="16"/>
  <c r="K501" i="16" s="1"/>
  <c r="I501" i="16"/>
  <c r="H501" i="16"/>
  <c r="J501" i="16"/>
  <c r="G500" i="16"/>
  <c r="K500" i="16" s="1"/>
  <c r="I500" i="16"/>
  <c r="H500" i="16"/>
  <c r="J500" i="16"/>
  <c r="G499" i="16"/>
  <c r="K499" i="16" s="1"/>
  <c r="I499" i="16"/>
  <c r="H499" i="16"/>
  <c r="J499" i="16"/>
  <c r="G148" i="16" l="1"/>
  <c r="K148" i="16" s="1"/>
  <c r="I148" i="16"/>
  <c r="H148" i="16"/>
  <c r="G162" i="16"/>
  <c r="K162" i="16" s="1"/>
  <c r="I162" i="16"/>
  <c r="H162" i="16"/>
  <c r="J162" i="16"/>
  <c r="G608" i="12" l="1"/>
  <c r="G607" i="12" l="1"/>
  <c r="G603" i="12" s="1"/>
  <c r="K608" i="12"/>
  <c r="G755" i="16"/>
  <c r="K755" i="16" s="1"/>
  <c r="I755" i="16"/>
  <c r="H755" i="16"/>
  <c r="J755" i="16"/>
  <c r="G635" i="12" l="1"/>
  <c r="K603" i="12"/>
  <c r="G606" i="12"/>
  <c r="K606" i="12" s="1"/>
  <c r="K607" i="12"/>
  <c r="G639" i="12" l="1"/>
  <c r="K635" i="12"/>
  <c r="K639" i="12" s="1"/>
  <c r="J361" i="16" l="1"/>
  <c r="I361" i="16"/>
  <c r="H361" i="16"/>
  <c r="G361" i="16"/>
  <c r="K361" i="16" s="1"/>
  <c r="J360" i="16"/>
  <c r="I360" i="16"/>
  <c r="H360" i="16"/>
  <c r="G360" i="16"/>
  <c r="K360" i="16" s="1"/>
  <c r="J359" i="16"/>
  <c r="I359" i="16"/>
  <c r="H359" i="16"/>
  <c r="G359" i="16"/>
  <c r="K359" i="16" s="1"/>
  <c r="J358" i="16"/>
  <c r="I358" i="16"/>
  <c r="H358" i="16"/>
  <c r="G358" i="16"/>
  <c r="K358" i="16" s="1"/>
  <c r="J357" i="16"/>
  <c r="I357" i="16"/>
  <c r="H357" i="16"/>
  <c r="G357" i="16"/>
  <c r="K357" i="16" s="1"/>
  <c r="J356" i="16"/>
  <c r="I356" i="16"/>
  <c r="H356" i="16"/>
  <c r="G356" i="16"/>
  <c r="K356" i="16" s="1"/>
  <c r="J355" i="16"/>
  <c r="I355" i="16"/>
  <c r="H355" i="16"/>
  <c r="G355" i="16"/>
  <c r="K355" i="16" s="1"/>
  <c r="J354" i="16"/>
  <c r="I354" i="16"/>
  <c r="H354" i="16"/>
  <c r="G354" i="16"/>
  <c r="K354" i="16" s="1"/>
  <c r="J353" i="16"/>
  <c r="I353" i="16"/>
  <c r="H353" i="16"/>
  <c r="G353" i="16"/>
  <c r="K353" i="16" s="1"/>
  <c r="J352" i="16"/>
  <c r="I352" i="16"/>
  <c r="H352" i="16"/>
  <c r="G352" i="16"/>
  <c r="K352" i="16" s="1"/>
  <c r="J351" i="16"/>
  <c r="I351" i="16"/>
  <c r="H351" i="16"/>
  <c r="G351" i="16"/>
  <c r="K351" i="16" s="1"/>
  <c r="J350" i="16"/>
  <c r="I350" i="16"/>
  <c r="H350" i="16"/>
  <c r="G350" i="16"/>
  <c r="K350" i="16" s="1"/>
  <c r="J349" i="16"/>
  <c r="I349" i="16"/>
  <c r="H349" i="16"/>
  <c r="G349" i="16"/>
  <c r="K349" i="16" s="1"/>
  <c r="J348" i="16"/>
  <c r="I348" i="16"/>
  <c r="H348" i="16"/>
  <c r="G348" i="16"/>
  <c r="K348" i="16" s="1"/>
  <c r="J347" i="16"/>
  <c r="I347" i="16"/>
  <c r="H347" i="16"/>
  <c r="G347" i="16"/>
  <c r="K347" i="16" s="1"/>
  <c r="J346" i="16"/>
  <c r="I346" i="16"/>
  <c r="H346" i="16"/>
  <c r="G346" i="16"/>
  <c r="K346" i="16" s="1"/>
  <c r="J345" i="16"/>
  <c r="I345" i="16"/>
  <c r="H345" i="16"/>
  <c r="G345" i="16"/>
  <c r="K345" i="16" s="1"/>
  <c r="J344" i="16"/>
  <c r="I344" i="16"/>
  <c r="H344" i="16"/>
  <c r="G344" i="16"/>
  <c r="K344" i="16" s="1"/>
  <c r="J343" i="16"/>
  <c r="I343" i="16"/>
  <c r="H343" i="16"/>
  <c r="G343" i="16"/>
  <c r="K343" i="16" s="1"/>
  <c r="J342" i="16"/>
  <c r="I342" i="16"/>
  <c r="H342" i="16"/>
  <c r="G342" i="16"/>
  <c r="K342" i="16" s="1"/>
  <c r="J341" i="16"/>
  <c r="I341" i="16"/>
  <c r="H341" i="16"/>
  <c r="G341" i="16"/>
  <c r="K341" i="16" s="1"/>
  <c r="J340" i="16"/>
  <c r="I340" i="16"/>
  <c r="H340" i="16"/>
  <c r="G340" i="16"/>
  <c r="K340" i="16" s="1"/>
  <c r="J339" i="16"/>
  <c r="I339" i="16"/>
  <c r="H339" i="16"/>
  <c r="G339" i="16"/>
  <c r="K339" i="16" s="1"/>
  <c r="J338" i="16"/>
  <c r="I338" i="16"/>
  <c r="H338" i="16"/>
  <c r="G338" i="16"/>
  <c r="K338" i="16" s="1"/>
  <c r="C1695" i="16"/>
  <c r="J1688" i="16"/>
  <c r="I1688" i="16"/>
  <c r="H1688" i="16"/>
  <c r="G1688" i="16"/>
  <c r="K1688" i="16" s="1"/>
  <c r="J1687" i="16"/>
  <c r="I1687" i="16"/>
  <c r="H1687" i="16"/>
  <c r="G1687" i="16"/>
  <c r="K1687" i="16" s="1"/>
  <c r="J1686" i="16"/>
  <c r="I1686" i="16"/>
  <c r="H1686" i="16"/>
  <c r="G1686" i="16"/>
  <c r="K1686" i="16" s="1"/>
  <c r="J1685" i="16"/>
  <c r="I1685" i="16"/>
  <c r="H1685" i="16"/>
  <c r="G1685" i="16"/>
  <c r="K1685" i="16" s="1"/>
  <c r="J1684" i="16"/>
  <c r="I1684" i="16"/>
  <c r="H1684" i="16"/>
  <c r="G1684" i="16"/>
  <c r="K1684" i="16" s="1"/>
  <c r="J1683" i="16"/>
  <c r="I1683" i="16"/>
  <c r="H1683" i="16"/>
  <c r="G1683" i="16"/>
  <c r="K1683" i="16" s="1"/>
  <c r="J1467" i="16"/>
  <c r="I1467" i="16"/>
  <c r="H1467" i="16"/>
  <c r="G1467" i="16"/>
  <c r="K1467" i="16" s="1"/>
  <c r="J1466" i="16"/>
  <c r="I1466" i="16"/>
  <c r="H1466" i="16"/>
  <c r="G1466" i="16"/>
  <c r="K1466" i="16" s="1"/>
  <c r="J1465" i="16"/>
  <c r="I1465" i="16"/>
  <c r="H1465" i="16"/>
  <c r="G1465" i="16"/>
  <c r="K1465" i="16" s="1"/>
  <c r="J1464" i="16"/>
  <c r="I1464" i="16"/>
  <c r="H1464" i="16"/>
  <c r="G1464" i="16"/>
  <c r="K1464" i="16" s="1"/>
  <c r="J1463" i="16"/>
  <c r="I1463" i="16"/>
  <c r="H1463" i="16"/>
  <c r="G1463" i="16"/>
  <c r="K1463" i="16" s="1"/>
  <c r="J1462" i="16"/>
  <c r="I1462" i="16"/>
  <c r="H1462" i="16"/>
  <c r="G1462" i="16"/>
  <c r="K1462" i="16" s="1"/>
  <c r="J1461" i="16"/>
  <c r="I1461" i="16"/>
  <c r="H1461" i="16"/>
  <c r="G1461" i="16"/>
  <c r="K1461" i="16" s="1"/>
  <c r="C1197" i="16"/>
  <c r="J1652" i="16" l="1"/>
  <c r="I1652" i="16"/>
  <c r="H1652" i="16"/>
  <c r="G1652" i="16"/>
  <c r="K1652" i="16" s="1"/>
  <c r="J1651" i="16"/>
  <c r="I1651" i="16"/>
  <c r="H1651" i="16"/>
  <c r="G1651" i="16"/>
  <c r="K1651" i="16" s="1"/>
  <c r="J1650" i="16"/>
  <c r="I1650" i="16"/>
  <c r="H1650" i="16"/>
  <c r="G1650" i="16"/>
  <c r="K1650" i="16" s="1"/>
  <c r="J1649" i="16"/>
  <c r="I1649" i="16"/>
  <c r="H1649" i="16"/>
  <c r="G1649" i="16"/>
  <c r="K1649" i="16" s="1"/>
  <c r="J1648" i="16"/>
  <c r="I1648" i="16"/>
  <c r="H1648" i="16"/>
  <c r="G1648" i="16"/>
  <c r="K1648" i="16" s="1"/>
  <c r="J1647" i="16"/>
  <c r="I1647" i="16"/>
  <c r="H1647" i="16"/>
  <c r="G1647" i="16"/>
  <c r="K1647" i="16" s="1"/>
  <c r="J1646" i="16"/>
  <c r="I1646" i="16"/>
  <c r="H1646" i="16"/>
  <c r="G1646" i="16"/>
  <c r="K1646" i="16" s="1"/>
  <c r="J1645" i="16"/>
  <c r="I1645" i="16"/>
  <c r="H1645" i="16"/>
  <c r="G1645" i="16"/>
  <c r="K1645" i="16" s="1"/>
  <c r="E1520" i="16"/>
  <c r="G1519" i="16"/>
  <c r="K1519" i="16" s="1"/>
  <c r="I1519" i="16"/>
  <c r="G1518" i="16"/>
  <c r="K1518" i="16" s="1"/>
  <c r="I1518" i="16"/>
  <c r="G1517" i="16"/>
  <c r="K1517" i="16" s="1"/>
  <c r="I1517" i="16"/>
  <c r="G1516" i="16"/>
  <c r="K1516" i="16" s="1"/>
  <c r="I1516" i="16"/>
  <c r="D1520" i="16"/>
  <c r="H1519" i="16"/>
  <c r="C1520" i="16"/>
  <c r="J1519" i="16"/>
  <c r="H1518" i="16"/>
  <c r="J1518" i="16"/>
  <c r="H1517" i="16"/>
  <c r="J1517" i="16"/>
  <c r="H1516" i="16"/>
  <c r="J1516" i="16"/>
  <c r="F1801" i="16"/>
  <c r="G1800" i="16"/>
  <c r="K1800" i="16" s="1"/>
  <c r="J1800" i="16"/>
  <c r="E1801" i="16"/>
  <c r="I1800" i="16"/>
  <c r="G1799" i="16"/>
  <c r="K1799" i="16" s="1"/>
  <c r="I1799" i="16"/>
  <c r="G1798" i="16"/>
  <c r="K1798" i="16" s="1"/>
  <c r="I1798" i="16"/>
  <c r="G1797" i="16"/>
  <c r="K1797" i="16" s="1"/>
  <c r="I1797" i="16"/>
  <c r="G1796" i="16"/>
  <c r="K1796" i="16" s="1"/>
  <c r="I1796" i="16"/>
  <c r="G1795" i="16"/>
  <c r="K1795" i="16" s="1"/>
  <c r="I1795" i="16"/>
  <c r="G1794" i="16"/>
  <c r="K1794" i="16" s="1"/>
  <c r="I1794" i="16"/>
  <c r="G1793" i="16"/>
  <c r="K1793" i="16" s="1"/>
  <c r="I1793" i="16"/>
  <c r="G1792" i="16"/>
  <c r="K1792" i="16" s="1"/>
  <c r="I1792" i="16"/>
  <c r="G1791" i="16"/>
  <c r="K1791" i="16" s="1"/>
  <c r="I1791" i="16"/>
  <c r="G1790" i="16"/>
  <c r="K1790" i="16" s="1"/>
  <c r="I1790" i="16"/>
  <c r="G1789" i="16"/>
  <c r="K1789" i="16" s="1"/>
  <c r="I1789" i="16"/>
  <c r="G1788" i="16"/>
  <c r="K1788" i="16" s="1"/>
  <c r="I1788" i="16"/>
  <c r="G1787" i="16"/>
  <c r="K1787" i="16" s="1"/>
  <c r="I1787" i="16"/>
  <c r="G1786" i="16"/>
  <c r="K1786" i="16" s="1"/>
  <c r="I1786" i="16"/>
  <c r="D1801" i="16"/>
  <c r="H1800" i="16"/>
  <c r="C1801" i="16"/>
  <c r="J1799" i="16"/>
  <c r="H1799" i="16"/>
  <c r="J1798" i="16"/>
  <c r="H1798" i="16"/>
  <c r="J1797" i="16"/>
  <c r="H1797" i="16"/>
  <c r="J1796" i="16"/>
  <c r="H1796" i="16"/>
  <c r="J1795" i="16"/>
  <c r="H1795" i="16"/>
  <c r="J1794" i="16"/>
  <c r="H1794" i="16"/>
  <c r="J1793" i="16"/>
  <c r="H1793" i="16"/>
  <c r="J1792" i="16"/>
  <c r="H1792" i="16"/>
  <c r="J1791" i="16"/>
  <c r="H1791" i="16"/>
  <c r="J1790" i="16"/>
  <c r="H1790" i="16"/>
  <c r="J1789" i="16"/>
  <c r="H1789" i="16"/>
  <c r="J1788" i="16"/>
  <c r="H1788" i="16"/>
  <c r="J1787" i="16"/>
  <c r="H1787" i="16"/>
  <c r="J1786" i="16"/>
  <c r="H1786" i="16"/>
  <c r="G1722" i="16"/>
  <c r="K1722" i="16" s="1"/>
  <c r="I1722" i="16"/>
  <c r="H1722" i="16"/>
  <c r="J1722" i="16"/>
  <c r="G628" i="16" l="1"/>
  <c r="I628" i="16"/>
  <c r="G627" i="16"/>
  <c r="I627" i="16"/>
  <c r="G626" i="16"/>
  <c r="K626" i="16" s="1"/>
  <c r="I626" i="16"/>
  <c r="G625" i="16"/>
  <c r="K625" i="16" s="1"/>
  <c r="I625" i="16"/>
  <c r="H628" i="16"/>
  <c r="C629" i="16"/>
  <c r="J628" i="16"/>
  <c r="H627" i="16"/>
  <c r="J627" i="16"/>
  <c r="H626" i="16"/>
  <c r="J626" i="16"/>
  <c r="H625" i="16"/>
  <c r="J625" i="16"/>
  <c r="G624" i="16"/>
  <c r="K624" i="16" s="1"/>
  <c r="I624" i="16"/>
  <c r="H624" i="16"/>
  <c r="J624" i="16"/>
  <c r="J1558" i="16"/>
  <c r="I1558" i="16"/>
  <c r="H1558" i="16"/>
  <c r="G1558" i="16"/>
  <c r="K1558" i="16" s="1"/>
  <c r="J1557" i="16"/>
  <c r="I1557" i="16"/>
  <c r="H1557" i="16"/>
  <c r="G1557" i="16"/>
  <c r="K1557" i="16" s="1"/>
  <c r="J1556" i="16"/>
  <c r="I1556" i="16"/>
  <c r="H1556" i="16"/>
  <c r="G1556" i="16"/>
  <c r="K1556" i="16" s="1"/>
  <c r="J1555" i="16"/>
  <c r="I1555" i="16"/>
  <c r="H1555" i="16"/>
  <c r="G1555" i="16"/>
  <c r="K1555" i="16" s="1"/>
  <c r="J1554" i="16"/>
  <c r="I1554" i="16"/>
  <c r="H1554" i="16"/>
  <c r="G1554" i="16"/>
  <c r="K1554" i="16" s="1"/>
  <c r="J1553" i="16"/>
  <c r="I1553" i="16"/>
  <c r="H1553" i="16"/>
  <c r="G1553" i="16"/>
  <c r="K1553" i="16" s="1"/>
  <c r="J1552" i="16"/>
  <c r="I1552" i="16"/>
  <c r="H1552" i="16"/>
  <c r="G1552" i="16"/>
  <c r="K1552" i="16" s="1"/>
  <c r="J1551" i="16"/>
  <c r="I1551" i="16"/>
  <c r="H1551" i="16"/>
  <c r="G1551" i="16"/>
  <c r="K1551" i="16" s="1"/>
  <c r="J1550" i="16"/>
  <c r="I1550" i="16"/>
  <c r="H1550" i="16"/>
  <c r="G1550" i="16"/>
  <c r="K1550" i="16" s="1"/>
  <c r="J1549" i="16"/>
  <c r="I1549" i="16"/>
  <c r="H1549" i="16"/>
  <c r="G1549" i="16"/>
  <c r="K1549" i="16" s="1"/>
  <c r="J1548" i="16"/>
  <c r="I1548" i="16"/>
  <c r="H1548" i="16"/>
  <c r="G1548" i="16"/>
  <c r="K1548" i="16" s="1"/>
  <c r="J1547" i="16"/>
  <c r="I1547" i="16"/>
  <c r="H1547" i="16"/>
  <c r="G1547" i="16"/>
  <c r="K1547" i="16" s="1"/>
  <c r="J1546" i="16"/>
  <c r="I1546" i="16"/>
  <c r="H1546" i="16"/>
  <c r="G1546" i="16"/>
  <c r="K1546" i="16" s="1"/>
  <c r="J1545" i="16"/>
  <c r="I1545" i="16"/>
  <c r="H1545" i="16"/>
  <c r="G1545" i="16"/>
  <c r="K1545" i="16" s="1"/>
  <c r="J1544" i="16"/>
  <c r="I1544" i="16"/>
  <c r="H1544" i="16"/>
  <c r="G1544" i="16"/>
  <c r="K1544" i="16" s="1"/>
  <c r="J1543" i="16"/>
  <c r="I1543" i="16"/>
  <c r="H1543" i="16"/>
  <c r="G1543" i="16"/>
  <c r="K1543" i="16" s="1"/>
  <c r="J1542" i="16"/>
  <c r="I1542" i="16"/>
  <c r="H1542" i="16"/>
  <c r="G1542" i="16"/>
  <c r="K1542" i="16" s="1"/>
  <c r="J1541" i="16"/>
  <c r="I1541" i="16"/>
  <c r="H1541" i="16"/>
  <c r="G1541" i="16"/>
  <c r="K1541" i="16" s="1"/>
  <c r="J1540" i="16"/>
  <c r="I1540" i="16"/>
  <c r="H1540" i="16"/>
  <c r="G1540" i="16"/>
  <c r="K1540" i="16" s="1"/>
  <c r="J1539" i="16"/>
  <c r="I1539" i="16"/>
  <c r="H1539" i="16"/>
  <c r="G1539" i="16"/>
  <c r="K1539" i="16" s="1"/>
  <c r="J1538" i="16"/>
  <c r="I1538" i="16"/>
  <c r="H1538" i="16"/>
  <c r="G1538" i="16"/>
  <c r="K1538" i="16" s="1"/>
  <c r="J1537" i="16"/>
  <c r="I1537" i="16"/>
  <c r="H1537" i="16"/>
  <c r="G1537" i="16"/>
  <c r="K1537" i="16" s="1"/>
  <c r="J1536" i="16"/>
  <c r="I1536" i="16"/>
  <c r="H1536" i="16"/>
  <c r="G1536" i="16"/>
  <c r="K1536" i="16" s="1"/>
  <c r="J1535" i="16"/>
  <c r="I1535" i="16"/>
  <c r="H1535" i="16"/>
  <c r="G1535" i="16"/>
  <c r="K1535" i="16" s="1"/>
  <c r="K628" i="16" l="1"/>
  <c r="K627" i="16"/>
  <c r="J439" i="16" l="1"/>
  <c r="I439" i="16"/>
  <c r="H439" i="16"/>
  <c r="G439" i="16"/>
  <c r="K439" i="16" s="1"/>
  <c r="C437" i="16"/>
  <c r="J436" i="16"/>
  <c r="I436" i="16"/>
  <c r="H436" i="16"/>
  <c r="G436" i="16"/>
  <c r="K436" i="16" s="1"/>
  <c r="J435" i="16"/>
  <c r="I435" i="16"/>
  <c r="H435" i="16"/>
  <c r="G435" i="16"/>
  <c r="K435" i="16" s="1"/>
  <c r="J434" i="16"/>
  <c r="I434" i="16"/>
  <c r="H434" i="16"/>
  <c r="G434" i="16"/>
  <c r="K434" i="16" s="1"/>
  <c r="J433" i="16"/>
  <c r="I433" i="16"/>
  <c r="H433" i="16"/>
  <c r="G433" i="16"/>
  <c r="K433" i="16" s="1"/>
  <c r="J432" i="16"/>
  <c r="I432" i="16"/>
  <c r="H432" i="16"/>
  <c r="G432" i="16"/>
  <c r="K432" i="16" s="1"/>
  <c r="J431" i="16"/>
  <c r="I431" i="16"/>
  <c r="H431" i="16"/>
  <c r="G431" i="16"/>
  <c r="K431" i="16" s="1"/>
  <c r="J430" i="16"/>
  <c r="I430" i="16"/>
  <c r="H430" i="16"/>
  <c r="G430" i="16"/>
  <c r="K430" i="16" s="1"/>
  <c r="J429" i="16"/>
  <c r="I429" i="16"/>
  <c r="H429" i="16"/>
  <c r="G429" i="16"/>
  <c r="K429" i="16" s="1"/>
  <c r="J428" i="16"/>
  <c r="I428" i="16"/>
  <c r="H428" i="16"/>
  <c r="G428" i="16"/>
  <c r="K428" i="16" s="1"/>
  <c r="J427" i="16"/>
  <c r="I427" i="16"/>
  <c r="H427" i="16"/>
  <c r="G427" i="16"/>
  <c r="K427" i="16" s="1"/>
  <c r="J426" i="16"/>
  <c r="I426" i="16"/>
  <c r="H426" i="16"/>
  <c r="G426" i="16"/>
  <c r="K426" i="16" s="1"/>
  <c r="J425" i="16"/>
  <c r="I425" i="16"/>
  <c r="H425" i="16"/>
  <c r="G425" i="16"/>
  <c r="K425" i="16" s="1"/>
  <c r="J424" i="16"/>
  <c r="I424" i="16"/>
  <c r="H424" i="16"/>
  <c r="G424" i="16"/>
  <c r="K424" i="16" s="1"/>
  <c r="J423" i="16"/>
  <c r="I423" i="16"/>
  <c r="H423" i="16"/>
  <c r="G423" i="16"/>
  <c r="K423" i="16" s="1"/>
  <c r="J422" i="16"/>
  <c r="I422" i="16"/>
  <c r="H422" i="16"/>
  <c r="G422" i="16"/>
  <c r="K422" i="16" s="1"/>
  <c r="J421" i="16"/>
  <c r="I421" i="16"/>
  <c r="H421" i="16"/>
  <c r="G421" i="16"/>
  <c r="K421" i="16" s="1"/>
  <c r="J420" i="16"/>
  <c r="I420" i="16"/>
  <c r="H420" i="16"/>
  <c r="G420" i="16"/>
  <c r="K420" i="16" s="1"/>
  <c r="J419" i="16"/>
  <c r="I419" i="16"/>
  <c r="H419" i="16"/>
  <c r="G419" i="16"/>
  <c r="K419" i="16" s="1"/>
  <c r="J418" i="16"/>
  <c r="I418" i="16"/>
  <c r="H418" i="16"/>
  <c r="G418" i="16"/>
  <c r="K418" i="16" s="1"/>
  <c r="J417" i="16"/>
  <c r="I417" i="16"/>
  <c r="H417" i="16"/>
  <c r="G417" i="16"/>
  <c r="K417" i="16" s="1"/>
  <c r="J416" i="16"/>
  <c r="I416" i="16"/>
  <c r="H416" i="16"/>
  <c r="G416" i="16"/>
  <c r="K416" i="16" s="1"/>
  <c r="J415" i="16"/>
  <c r="I415" i="16"/>
  <c r="H415" i="16"/>
  <c r="G415" i="16"/>
  <c r="K415" i="16" s="1"/>
  <c r="J414" i="16"/>
  <c r="I414" i="16"/>
  <c r="H414" i="16"/>
  <c r="G414" i="16"/>
  <c r="K414" i="16" s="1"/>
  <c r="J413" i="16"/>
  <c r="I413" i="16"/>
  <c r="H413" i="16"/>
  <c r="G413" i="16"/>
  <c r="K413" i="16" s="1"/>
  <c r="J412" i="16"/>
  <c r="I412" i="16"/>
  <c r="H412" i="16"/>
  <c r="G412" i="16"/>
  <c r="K412" i="16" s="1"/>
  <c r="J411" i="16"/>
  <c r="I411" i="16"/>
  <c r="H411" i="16"/>
  <c r="G411" i="16"/>
  <c r="K411" i="16" s="1"/>
  <c r="J410" i="16"/>
  <c r="I410" i="16"/>
  <c r="H410" i="16"/>
  <c r="G410" i="16"/>
  <c r="K410" i="16" s="1"/>
  <c r="J409" i="16"/>
  <c r="I409" i="16"/>
  <c r="H409" i="16"/>
  <c r="G409" i="16"/>
  <c r="K409" i="16" s="1"/>
  <c r="J408" i="16"/>
  <c r="I408" i="16"/>
  <c r="H408" i="16"/>
  <c r="G408" i="16"/>
  <c r="K408" i="16" s="1"/>
  <c r="J407" i="16"/>
  <c r="I407" i="16"/>
  <c r="H407" i="16"/>
  <c r="G407" i="16"/>
  <c r="K407" i="16" s="1"/>
  <c r="J406" i="16"/>
  <c r="I406" i="16"/>
  <c r="H406" i="16"/>
  <c r="G406" i="16"/>
  <c r="K406" i="16" s="1"/>
  <c r="J405" i="16"/>
  <c r="I405" i="16"/>
  <c r="H405" i="16"/>
  <c r="G405" i="16"/>
  <c r="K405" i="16" s="1"/>
  <c r="J404" i="16"/>
  <c r="I404" i="16"/>
  <c r="H404" i="16"/>
  <c r="G404" i="16"/>
  <c r="K404" i="16" s="1"/>
  <c r="J403" i="16"/>
  <c r="I403" i="16"/>
  <c r="H403" i="16"/>
  <c r="G403" i="16"/>
  <c r="K403" i="16" s="1"/>
  <c r="J402" i="16"/>
  <c r="I402" i="16"/>
  <c r="H402" i="16"/>
  <c r="G402" i="16"/>
  <c r="K402" i="16" s="1"/>
  <c r="J401" i="16"/>
  <c r="I401" i="16"/>
  <c r="H401" i="16"/>
  <c r="G401" i="16"/>
  <c r="K401" i="16" s="1"/>
  <c r="H437" i="16" l="1"/>
  <c r="K437" i="16"/>
  <c r="G878" i="16" l="1"/>
  <c r="K878" i="16" s="1"/>
  <c r="I878" i="16"/>
  <c r="H878" i="16"/>
  <c r="J878" i="16"/>
  <c r="G908" i="16"/>
  <c r="K908" i="16" s="1"/>
  <c r="I908" i="16"/>
  <c r="H908" i="16"/>
  <c r="J908" i="16"/>
  <c r="G907" i="16"/>
  <c r="K907" i="16" s="1"/>
  <c r="I907" i="16"/>
  <c r="H907" i="16"/>
  <c r="J907" i="16"/>
  <c r="G903" i="16"/>
  <c r="K903" i="16" s="1"/>
  <c r="I903" i="16"/>
  <c r="H903" i="16"/>
  <c r="J903" i="16"/>
  <c r="G900" i="16"/>
  <c r="K900" i="16" s="1"/>
  <c r="I900" i="16"/>
  <c r="H900" i="16"/>
  <c r="J900" i="16"/>
  <c r="G899" i="16"/>
  <c r="K899" i="16" s="1"/>
  <c r="I899" i="16"/>
  <c r="H899" i="16"/>
  <c r="J899" i="16"/>
  <c r="G896" i="16"/>
  <c r="K896" i="16" s="1"/>
  <c r="I896" i="16"/>
  <c r="H896" i="16"/>
  <c r="J896" i="16"/>
  <c r="G894" i="16"/>
  <c r="K894" i="16" s="1"/>
  <c r="I894" i="16"/>
  <c r="H894" i="16"/>
  <c r="J894" i="16"/>
  <c r="G893" i="16"/>
  <c r="K893" i="16" s="1"/>
  <c r="I893" i="16"/>
  <c r="H893" i="16"/>
  <c r="J893" i="16"/>
  <c r="G889" i="16"/>
  <c r="K889" i="16" s="1"/>
  <c r="I889" i="16"/>
  <c r="H889" i="16"/>
  <c r="J889" i="16"/>
  <c r="G886" i="16"/>
  <c r="K886" i="16" s="1"/>
  <c r="I886" i="16"/>
  <c r="H886" i="16"/>
  <c r="J886" i="16"/>
  <c r="G536" i="16"/>
  <c r="I536" i="16"/>
  <c r="H536" i="16"/>
  <c r="C537" i="16"/>
  <c r="J536" i="16"/>
  <c r="G535" i="16"/>
  <c r="I535" i="16"/>
  <c r="H535" i="16"/>
  <c r="J535" i="16"/>
  <c r="G534" i="16"/>
  <c r="I534" i="16"/>
  <c r="H534" i="16"/>
  <c r="J534" i="16"/>
  <c r="G533" i="16"/>
  <c r="I533" i="16"/>
  <c r="H533" i="16"/>
  <c r="J533" i="16"/>
  <c r="F727" i="16"/>
  <c r="G726" i="16"/>
  <c r="K726" i="16" s="1"/>
  <c r="J726" i="16"/>
  <c r="E727" i="16"/>
  <c r="I726" i="16"/>
  <c r="D727" i="16"/>
  <c r="H726" i="16"/>
  <c r="C727" i="16"/>
  <c r="G725" i="16"/>
  <c r="K725" i="16" s="1"/>
  <c r="J725" i="16"/>
  <c r="I725" i="16"/>
  <c r="H725" i="16"/>
  <c r="G724" i="16"/>
  <c r="K724" i="16" s="1"/>
  <c r="J724" i="16"/>
  <c r="I724" i="16"/>
  <c r="H724" i="16"/>
  <c r="G723" i="16"/>
  <c r="K723" i="16" s="1"/>
  <c r="J723" i="16"/>
  <c r="I723" i="16"/>
  <c r="H723" i="16"/>
  <c r="G722" i="16"/>
  <c r="K722" i="16" s="1"/>
  <c r="J722" i="16"/>
  <c r="I722" i="16"/>
  <c r="H722" i="16"/>
  <c r="G721" i="16"/>
  <c r="K721" i="16" s="1"/>
  <c r="J721" i="16"/>
  <c r="I721" i="16"/>
  <c r="H721" i="16"/>
  <c r="G720" i="16"/>
  <c r="K720" i="16" s="1"/>
  <c r="J720" i="16"/>
  <c r="I720" i="16"/>
  <c r="H720" i="16"/>
  <c r="G719" i="16"/>
  <c r="K719" i="16" s="1"/>
  <c r="J719" i="16"/>
  <c r="I719" i="16"/>
  <c r="H719" i="16"/>
  <c r="G718" i="16"/>
  <c r="K718" i="16" s="1"/>
  <c r="J718" i="16"/>
  <c r="I718" i="16"/>
  <c r="H718" i="16"/>
  <c r="G717" i="16"/>
  <c r="K717" i="16" s="1"/>
  <c r="J717" i="16"/>
  <c r="I717" i="16"/>
  <c r="H717" i="16"/>
  <c r="G716" i="16"/>
  <c r="K716" i="16" s="1"/>
  <c r="J716" i="16"/>
  <c r="I716" i="16"/>
  <c r="H716" i="16"/>
  <c r="G715" i="16"/>
  <c r="K715" i="16" s="1"/>
  <c r="J715" i="16"/>
  <c r="I715" i="16"/>
  <c r="H715" i="16"/>
  <c r="G714" i="16"/>
  <c r="K714" i="16" s="1"/>
  <c r="J714" i="16"/>
  <c r="I714" i="16"/>
  <c r="H714" i="16"/>
  <c r="G713" i="16"/>
  <c r="K713" i="16" s="1"/>
  <c r="J713" i="16"/>
  <c r="I713" i="16"/>
  <c r="H713" i="16"/>
  <c r="G712" i="16"/>
  <c r="K712" i="16" s="1"/>
  <c r="J712" i="16"/>
  <c r="I712" i="16"/>
  <c r="H712" i="16"/>
  <c r="E385" i="16"/>
  <c r="D385" i="16"/>
  <c r="C385" i="16"/>
  <c r="G383" i="16"/>
  <c r="K383" i="16" s="1"/>
  <c r="H383" i="16"/>
  <c r="I383" i="16"/>
  <c r="J383" i="16"/>
  <c r="K536" i="16" l="1"/>
  <c r="K535" i="16"/>
  <c r="K534" i="16"/>
  <c r="K533" i="16"/>
  <c r="I1375" i="16" l="1"/>
  <c r="J1402" i="16"/>
  <c r="I1402" i="16"/>
  <c r="H1402" i="16"/>
  <c r="G1402" i="16"/>
  <c r="K1402" i="16" s="1"/>
  <c r="J1401" i="16"/>
  <c r="I1401" i="16"/>
  <c r="H1401" i="16"/>
  <c r="G1401" i="16"/>
  <c r="K1401" i="16" s="1"/>
  <c r="J1399" i="16"/>
  <c r="I1399" i="16"/>
  <c r="H1399" i="16"/>
  <c r="G1399" i="16"/>
  <c r="K1399" i="16" s="1"/>
  <c r="J1398" i="16"/>
  <c r="I1398" i="16"/>
  <c r="H1398" i="16"/>
  <c r="G1398" i="16"/>
  <c r="K1398" i="16" s="1"/>
  <c r="J1397" i="16"/>
  <c r="I1397" i="16"/>
  <c r="H1397" i="16"/>
  <c r="G1397" i="16"/>
  <c r="K1397" i="16" s="1"/>
  <c r="J1396" i="16"/>
  <c r="I1396" i="16"/>
  <c r="H1396" i="16"/>
  <c r="G1396" i="16"/>
  <c r="K1396" i="16" s="1"/>
  <c r="J1394" i="16"/>
  <c r="I1394" i="16"/>
  <c r="H1394" i="16"/>
  <c r="G1394" i="16"/>
  <c r="K1394" i="16" s="1"/>
  <c r="J1393" i="16"/>
  <c r="I1393" i="16"/>
  <c r="H1393" i="16"/>
  <c r="G1393" i="16"/>
  <c r="K1393" i="16" s="1"/>
  <c r="J1392" i="16"/>
  <c r="I1392" i="16"/>
  <c r="H1392" i="16"/>
  <c r="G1392" i="16"/>
  <c r="K1392" i="16" s="1"/>
  <c r="J1391" i="16"/>
  <c r="I1391" i="16"/>
  <c r="H1391" i="16"/>
  <c r="G1391" i="16"/>
  <c r="K1391" i="16" s="1"/>
  <c r="H1375" i="16"/>
  <c r="J1375" i="16"/>
  <c r="D1405" i="16"/>
  <c r="F1405" i="16"/>
  <c r="G1359" i="16" l="1"/>
  <c r="K1359" i="16" s="1"/>
  <c r="H1359" i="16"/>
  <c r="I1359" i="16"/>
  <c r="J1359" i="16"/>
  <c r="G1360" i="16"/>
  <c r="K1360" i="16" s="1"/>
  <c r="H1360" i="16"/>
  <c r="I1360" i="16"/>
  <c r="J1360" i="16"/>
  <c r="G1361" i="16"/>
  <c r="K1361" i="16" s="1"/>
  <c r="H1361" i="16"/>
  <c r="I1361" i="16"/>
  <c r="J1361" i="16"/>
  <c r="G1362" i="16"/>
  <c r="K1362" i="16" s="1"/>
  <c r="H1362" i="16"/>
  <c r="I1362" i="16"/>
  <c r="J1362" i="16"/>
  <c r="G1363" i="16"/>
  <c r="K1363" i="16" s="1"/>
  <c r="H1363" i="16"/>
  <c r="I1363" i="16"/>
  <c r="J1363" i="16"/>
  <c r="G1364" i="16"/>
  <c r="K1364" i="16" s="1"/>
  <c r="H1364" i="16"/>
  <c r="I1364" i="16"/>
  <c r="J1364" i="16"/>
  <c r="G1365" i="16"/>
  <c r="K1365" i="16" s="1"/>
  <c r="H1365" i="16"/>
  <c r="I1365" i="16"/>
  <c r="J1365" i="16"/>
  <c r="G1366" i="16"/>
  <c r="K1366" i="16" s="1"/>
  <c r="H1366" i="16"/>
  <c r="I1366" i="16"/>
  <c r="J1366" i="16"/>
  <c r="G1367" i="16"/>
  <c r="K1367" i="16" s="1"/>
  <c r="H1367" i="16"/>
  <c r="I1367" i="16"/>
  <c r="J1367" i="16"/>
  <c r="G1368" i="16"/>
  <c r="K1368" i="16" s="1"/>
  <c r="H1368" i="16"/>
  <c r="I1368" i="16"/>
  <c r="J1368" i="16"/>
  <c r="G1369" i="16"/>
  <c r="K1369" i="16" s="1"/>
  <c r="H1369" i="16"/>
  <c r="I1369" i="16"/>
  <c r="J1369" i="16"/>
  <c r="G1370" i="16"/>
  <c r="K1370" i="16" s="1"/>
  <c r="H1370" i="16"/>
  <c r="I1370" i="16"/>
  <c r="J1370" i="16"/>
  <c r="G1371" i="16"/>
  <c r="K1371" i="16" s="1"/>
  <c r="H1371" i="16"/>
  <c r="I1371" i="16"/>
  <c r="J1371" i="16"/>
  <c r="G1372" i="16"/>
  <c r="K1372" i="16" s="1"/>
  <c r="H1372" i="16"/>
  <c r="I1372" i="16"/>
  <c r="J1372" i="16"/>
  <c r="G1373" i="16"/>
  <c r="K1373" i="16" s="1"/>
  <c r="H1373" i="16"/>
  <c r="I1373" i="16"/>
  <c r="J1373" i="16"/>
  <c r="G1374" i="16"/>
  <c r="K1374" i="16" s="1"/>
  <c r="H1374" i="16"/>
  <c r="I1374" i="16"/>
  <c r="J1374" i="16"/>
  <c r="G1376" i="16"/>
  <c r="K1376" i="16" s="1"/>
  <c r="H1376" i="16"/>
  <c r="I1376" i="16"/>
  <c r="J1376" i="16"/>
  <c r="G1377" i="16"/>
  <c r="K1377" i="16" s="1"/>
  <c r="H1377" i="16"/>
  <c r="I1377" i="16"/>
  <c r="J1377" i="16"/>
  <c r="G1378" i="16"/>
  <c r="K1378" i="16" s="1"/>
  <c r="H1378" i="16"/>
  <c r="I1378" i="16"/>
  <c r="J1378" i="16"/>
  <c r="G1379" i="16"/>
  <c r="K1379" i="16" s="1"/>
  <c r="H1379" i="16"/>
  <c r="I1379" i="16"/>
  <c r="J1379" i="16"/>
  <c r="G1380" i="16"/>
  <c r="K1380" i="16" s="1"/>
  <c r="H1380" i="16"/>
  <c r="I1380" i="16"/>
  <c r="J1380" i="16"/>
  <c r="G1381" i="16"/>
  <c r="K1381" i="16" s="1"/>
  <c r="H1381" i="16"/>
  <c r="I1381" i="16"/>
  <c r="J1381" i="16"/>
  <c r="G1382" i="16"/>
  <c r="K1382" i="16" s="1"/>
  <c r="H1382" i="16"/>
  <c r="I1382" i="16"/>
  <c r="J1382" i="16"/>
  <c r="G1383" i="16"/>
  <c r="K1383" i="16" s="1"/>
  <c r="H1383" i="16"/>
  <c r="I1383" i="16"/>
  <c r="J1383" i="16"/>
  <c r="G1384" i="16"/>
  <c r="K1384" i="16" s="1"/>
  <c r="H1384" i="16"/>
  <c r="I1384" i="16"/>
  <c r="J1384" i="16"/>
  <c r="G1385" i="16"/>
  <c r="K1385" i="16" s="1"/>
  <c r="H1385" i="16"/>
  <c r="I1385" i="16"/>
  <c r="J1385" i="16"/>
  <c r="G1386" i="16"/>
  <c r="K1386" i="16" s="1"/>
  <c r="H1386" i="16"/>
  <c r="I1386" i="16"/>
  <c r="J1386" i="16"/>
  <c r="G1387" i="16"/>
  <c r="K1387" i="16" s="1"/>
  <c r="H1387" i="16"/>
  <c r="I1387" i="16"/>
  <c r="J1387" i="16"/>
  <c r="G1388" i="16"/>
  <c r="K1388" i="16" s="1"/>
  <c r="H1388" i="16"/>
  <c r="I1388" i="16"/>
  <c r="J1388" i="16"/>
  <c r="G1389" i="16"/>
  <c r="K1389" i="16" s="1"/>
  <c r="H1389" i="16"/>
  <c r="I1389" i="16"/>
  <c r="J1389" i="16"/>
  <c r="G1390" i="16"/>
  <c r="K1390" i="16" s="1"/>
  <c r="H1390" i="16"/>
  <c r="I1390" i="16"/>
  <c r="J1390" i="16"/>
  <c r="E1405" i="16"/>
  <c r="G1407" i="16"/>
  <c r="K1407" i="16" s="1"/>
  <c r="H1407" i="16"/>
  <c r="I1407" i="16"/>
  <c r="J1407" i="16"/>
  <c r="G1408" i="16"/>
  <c r="K1408" i="16" s="1"/>
  <c r="H1408" i="16"/>
  <c r="I1408" i="16"/>
  <c r="J1408" i="16"/>
  <c r="C1409" i="16"/>
  <c r="C1411" i="16" s="1"/>
  <c r="D1409" i="16"/>
  <c r="E1409" i="16"/>
  <c r="F1409" i="16"/>
  <c r="G1420" i="16"/>
  <c r="K1420" i="16" s="1"/>
  <c r="H1420" i="16"/>
  <c r="I1420" i="16"/>
  <c r="J1420" i="16"/>
  <c r="G1421" i="16"/>
  <c r="K1421" i="16" s="1"/>
  <c r="H1421" i="16"/>
  <c r="I1421" i="16"/>
  <c r="J1421" i="16"/>
  <c r="G1422" i="16"/>
  <c r="K1422" i="16" s="1"/>
  <c r="H1422" i="16"/>
  <c r="I1422" i="16"/>
  <c r="J1422" i="16"/>
  <c r="G1423" i="16"/>
  <c r="K1423" i="16" s="1"/>
  <c r="H1423" i="16"/>
  <c r="I1423" i="16"/>
  <c r="J1423" i="16"/>
  <c r="G1424" i="16"/>
  <c r="K1424" i="16" s="1"/>
  <c r="H1424" i="16"/>
  <c r="I1424" i="16"/>
  <c r="J1424" i="16"/>
  <c r="G1425" i="16"/>
  <c r="K1425" i="16" s="1"/>
  <c r="H1425" i="16"/>
  <c r="I1425" i="16"/>
  <c r="J1425" i="16"/>
  <c r="G1426" i="16"/>
  <c r="K1426" i="16" s="1"/>
  <c r="H1426" i="16"/>
  <c r="I1426" i="16"/>
  <c r="J1426" i="16"/>
  <c r="G1427" i="16"/>
  <c r="K1427" i="16" s="1"/>
  <c r="H1427" i="16"/>
  <c r="I1427" i="16"/>
  <c r="J1427" i="16"/>
  <c r="G1428" i="16"/>
  <c r="K1428" i="16" s="1"/>
  <c r="H1428" i="16"/>
  <c r="I1428" i="16"/>
  <c r="J1428" i="16"/>
  <c r="G1429" i="16"/>
  <c r="K1429" i="16" s="1"/>
  <c r="H1429" i="16"/>
  <c r="I1429" i="16"/>
  <c r="J1429" i="16"/>
  <c r="G1430" i="16"/>
  <c r="K1430" i="16" s="1"/>
  <c r="H1430" i="16"/>
  <c r="I1430" i="16"/>
  <c r="J1430" i="16"/>
  <c r="G1431" i="16"/>
  <c r="K1431" i="16" s="1"/>
  <c r="H1431" i="16"/>
  <c r="I1431" i="16"/>
  <c r="J1431" i="16"/>
  <c r="G1432" i="16"/>
  <c r="K1432" i="16" s="1"/>
  <c r="H1432" i="16"/>
  <c r="I1432" i="16"/>
  <c r="J1432" i="16"/>
  <c r="G1433" i="16"/>
  <c r="K1433" i="16" s="1"/>
  <c r="H1433" i="16"/>
  <c r="I1433" i="16"/>
  <c r="J1433" i="16"/>
  <c r="G1434" i="16"/>
  <c r="K1434" i="16" s="1"/>
  <c r="H1434" i="16"/>
  <c r="I1434" i="16"/>
  <c r="J1434" i="16"/>
  <c r="G1435" i="16"/>
  <c r="K1435" i="16" s="1"/>
  <c r="H1435" i="16"/>
  <c r="I1435" i="16"/>
  <c r="J1435" i="16"/>
  <c r="G1436" i="16"/>
  <c r="K1436" i="16" s="1"/>
  <c r="H1436" i="16"/>
  <c r="I1436" i="16"/>
  <c r="J1436" i="16"/>
  <c r="G1437" i="16"/>
  <c r="K1437" i="16" s="1"/>
  <c r="H1437" i="16"/>
  <c r="I1437" i="16"/>
  <c r="J1437" i="16"/>
  <c r="G1438" i="16"/>
  <c r="K1438" i="16" s="1"/>
  <c r="H1438" i="16"/>
  <c r="I1438" i="16"/>
  <c r="J1438" i="16"/>
  <c r="G1439" i="16"/>
  <c r="K1439" i="16" s="1"/>
  <c r="H1439" i="16"/>
  <c r="I1439" i="16"/>
  <c r="J1439" i="16"/>
  <c r="G1440" i="16"/>
  <c r="K1440" i="16" s="1"/>
  <c r="H1440" i="16"/>
  <c r="I1440" i="16"/>
  <c r="J1440" i="16"/>
  <c r="G1441" i="16"/>
  <c r="K1441" i="16" s="1"/>
  <c r="H1441" i="16"/>
  <c r="I1441" i="16"/>
  <c r="J1441" i="16"/>
  <c r="G1442" i="16"/>
  <c r="K1442" i="16" s="1"/>
  <c r="H1442" i="16"/>
  <c r="I1442" i="16"/>
  <c r="J1442" i="16"/>
  <c r="G1443" i="16"/>
  <c r="K1443" i="16" s="1"/>
  <c r="H1443" i="16"/>
  <c r="I1443" i="16"/>
  <c r="J1443" i="16"/>
  <c r="G1444" i="16"/>
  <c r="K1444" i="16" s="1"/>
  <c r="H1444" i="16"/>
  <c r="I1444" i="16"/>
  <c r="J1444" i="16"/>
  <c r="G1445" i="16"/>
  <c r="K1445" i="16" s="1"/>
  <c r="H1445" i="16"/>
  <c r="I1445" i="16"/>
  <c r="J1445" i="16"/>
  <c r="G1446" i="16"/>
  <c r="K1446" i="16" s="1"/>
  <c r="H1446" i="16"/>
  <c r="I1446" i="16"/>
  <c r="J1446" i="16"/>
  <c r="G1447" i="16"/>
  <c r="K1447" i="16" s="1"/>
  <c r="H1447" i="16"/>
  <c r="I1447" i="16"/>
  <c r="J1447" i="16"/>
  <c r="G1448" i="16"/>
  <c r="K1448" i="16" s="1"/>
  <c r="H1448" i="16"/>
  <c r="I1448" i="16"/>
  <c r="J1448" i="16"/>
  <c r="G1449" i="16"/>
  <c r="K1449" i="16" s="1"/>
  <c r="H1449" i="16"/>
  <c r="I1449" i="16"/>
  <c r="J1449" i="16"/>
  <c r="G1450" i="16"/>
  <c r="K1450" i="16" s="1"/>
  <c r="H1450" i="16"/>
  <c r="I1450" i="16"/>
  <c r="J1450" i="16"/>
  <c r="G1451" i="16"/>
  <c r="K1451" i="16" s="1"/>
  <c r="H1451" i="16"/>
  <c r="I1451" i="16"/>
  <c r="J1451" i="16"/>
  <c r="G1452" i="16"/>
  <c r="K1452" i="16" s="1"/>
  <c r="H1452" i="16"/>
  <c r="I1452" i="16"/>
  <c r="J1452" i="16"/>
  <c r="G1453" i="16"/>
  <c r="K1453" i="16" s="1"/>
  <c r="H1453" i="16"/>
  <c r="I1453" i="16"/>
  <c r="J1453" i="16"/>
  <c r="G1454" i="16"/>
  <c r="K1454" i="16" s="1"/>
  <c r="H1454" i="16"/>
  <c r="I1454" i="16"/>
  <c r="J1454" i="16"/>
  <c r="G1455" i="16"/>
  <c r="K1455" i="16" s="1"/>
  <c r="H1455" i="16"/>
  <c r="I1455" i="16"/>
  <c r="J1455" i="16"/>
  <c r="G1456" i="16"/>
  <c r="K1456" i="16" s="1"/>
  <c r="H1456" i="16"/>
  <c r="I1456" i="16"/>
  <c r="J1456" i="16"/>
  <c r="G1457" i="16"/>
  <c r="K1457" i="16" s="1"/>
  <c r="H1457" i="16"/>
  <c r="I1457" i="16"/>
  <c r="J1457" i="16"/>
  <c r="G1458" i="16"/>
  <c r="K1458" i="16" s="1"/>
  <c r="H1458" i="16"/>
  <c r="I1458" i="16"/>
  <c r="J1458" i="16"/>
  <c r="G1459" i="16"/>
  <c r="K1459" i="16" s="1"/>
  <c r="H1459" i="16"/>
  <c r="I1459" i="16"/>
  <c r="J1459" i="16"/>
  <c r="G1460" i="16"/>
  <c r="K1460" i="16" s="1"/>
  <c r="H1460" i="16"/>
  <c r="I1460" i="16"/>
  <c r="J1460" i="16"/>
  <c r="G1468" i="16"/>
  <c r="K1468" i="16" s="1"/>
  <c r="H1468" i="16"/>
  <c r="I1468" i="16"/>
  <c r="J1468" i="16"/>
  <c r="G1469" i="16"/>
  <c r="K1469" i="16" s="1"/>
  <c r="H1469" i="16"/>
  <c r="I1469" i="16"/>
  <c r="J1469" i="16"/>
  <c r="G1470" i="16"/>
  <c r="K1470" i="16" s="1"/>
  <c r="H1470" i="16"/>
  <c r="I1470" i="16"/>
  <c r="J1470" i="16"/>
  <c r="C1471" i="16"/>
  <c r="D1471" i="16"/>
  <c r="E1471" i="16"/>
  <c r="F1471" i="16"/>
  <c r="G1473" i="16"/>
  <c r="K1473" i="16" s="1"/>
  <c r="H1473" i="16"/>
  <c r="I1473" i="16"/>
  <c r="J1473" i="16"/>
  <c r="G1474" i="16"/>
  <c r="K1474" i="16" s="1"/>
  <c r="H1474" i="16"/>
  <c r="I1474" i="16"/>
  <c r="J1474" i="16"/>
  <c r="C1475" i="16"/>
  <c r="D1475" i="16"/>
  <c r="E1475" i="16"/>
  <c r="F1475" i="16"/>
  <c r="G1486" i="16"/>
  <c r="K1486" i="16" s="1"/>
  <c r="H1486" i="16"/>
  <c r="I1486" i="16"/>
  <c r="J1486" i="16"/>
  <c r="G1487" i="16"/>
  <c r="K1487" i="16" s="1"/>
  <c r="H1487" i="16"/>
  <c r="I1487" i="16"/>
  <c r="J1487" i="16"/>
  <c r="G1488" i="16"/>
  <c r="K1488" i="16" s="1"/>
  <c r="H1488" i="16"/>
  <c r="I1488" i="16"/>
  <c r="J1488" i="16"/>
  <c r="G1489" i="16"/>
  <c r="K1489" i="16" s="1"/>
  <c r="H1489" i="16"/>
  <c r="I1489" i="16"/>
  <c r="J1489" i="16"/>
  <c r="G1490" i="16"/>
  <c r="K1490" i="16" s="1"/>
  <c r="H1490" i="16"/>
  <c r="I1490" i="16"/>
  <c r="J1490" i="16"/>
  <c r="G1491" i="16"/>
  <c r="K1491" i="16" s="1"/>
  <c r="H1491" i="16"/>
  <c r="I1491" i="16"/>
  <c r="J1491" i="16"/>
  <c r="G1492" i="16"/>
  <c r="K1492" i="16" s="1"/>
  <c r="H1492" i="16"/>
  <c r="I1492" i="16"/>
  <c r="J1492" i="16"/>
  <c r="G1493" i="16"/>
  <c r="K1493" i="16" s="1"/>
  <c r="H1493" i="16"/>
  <c r="I1493" i="16"/>
  <c r="J1493" i="16"/>
  <c r="G1494" i="16"/>
  <c r="K1494" i="16" s="1"/>
  <c r="H1494" i="16"/>
  <c r="I1494" i="16"/>
  <c r="J1494" i="16"/>
  <c r="G1495" i="16"/>
  <c r="K1495" i="16" s="1"/>
  <c r="H1495" i="16"/>
  <c r="I1495" i="16"/>
  <c r="J1495" i="16"/>
  <c r="G1496" i="16"/>
  <c r="K1496" i="16" s="1"/>
  <c r="H1496" i="16"/>
  <c r="I1496" i="16"/>
  <c r="J1496" i="16"/>
  <c r="G1497" i="16"/>
  <c r="K1497" i="16" s="1"/>
  <c r="H1497" i="16"/>
  <c r="I1497" i="16"/>
  <c r="J1497" i="16"/>
  <c r="G1498" i="16"/>
  <c r="K1498" i="16" s="1"/>
  <c r="H1498" i="16"/>
  <c r="I1498" i="16"/>
  <c r="J1498" i="16"/>
  <c r="G1499" i="16"/>
  <c r="K1499" i="16" s="1"/>
  <c r="H1499" i="16"/>
  <c r="I1499" i="16"/>
  <c r="J1499" i="16"/>
  <c r="G1500" i="16"/>
  <c r="K1500" i="16" s="1"/>
  <c r="H1500" i="16"/>
  <c r="I1500" i="16"/>
  <c r="J1500" i="16"/>
  <c r="G1501" i="16"/>
  <c r="K1501" i="16" s="1"/>
  <c r="H1501" i="16"/>
  <c r="I1501" i="16"/>
  <c r="J1501" i="16"/>
  <c r="G1502" i="16"/>
  <c r="K1502" i="16" s="1"/>
  <c r="H1502" i="16"/>
  <c r="I1502" i="16"/>
  <c r="J1502" i="16"/>
  <c r="G1503" i="16"/>
  <c r="K1503" i="16" s="1"/>
  <c r="H1503" i="16"/>
  <c r="I1503" i="16"/>
  <c r="J1503" i="16"/>
  <c r="G1504" i="16"/>
  <c r="K1504" i="16" s="1"/>
  <c r="H1504" i="16"/>
  <c r="I1504" i="16"/>
  <c r="J1504" i="16"/>
  <c r="G1505" i="16"/>
  <c r="K1505" i="16" s="1"/>
  <c r="H1505" i="16"/>
  <c r="I1505" i="16"/>
  <c r="J1505" i="16"/>
  <c r="G1506" i="16"/>
  <c r="K1506" i="16" s="1"/>
  <c r="H1506" i="16"/>
  <c r="I1506" i="16"/>
  <c r="J1506" i="16"/>
  <c r="G1507" i="16"/>
  <c r="K1507" i="16" s="1"/>
  <c r="H1507" i="16"/>
  <c r="I1507" i="16"/>
  <c r="J1507" i="16"/>
  <c r="G1508" i="16"/>
  <c r="K1508" i="16" s="1"/>
  <c r="H1508" i="16"/>
  <c r="I1508" i="16"/>
  <c r="J1508" i="16"/>
  <c r="G1509" i="16"/>
  <c r="K1509" i="16" s="1"/>
  <c r="H1509" i="16"/>
  <c r="I1509" i="16"/>
  <c r="J1509" i="16"/>
  <c r="G1510" i="16"/>
  <c r="K1510" i="16" s="1"/>
  <c r="H1510" i="16"/>
  <c r="I1510" i="16"/>
  <c r="J1510" i="16"/>
  <c r="G1511" i="16"/>
  <c r="K1511" i="16" s="1"/>
  <c r="H1511" i="16"/>
  <c r="I1511" i="16"/>
  <c r="J1511" i="16"/>
  <c r="G1512" i="16"/>
  <c r="K1512" i="16" s="1"/>
  <c r="H1512" i="16"/>
  <c r="I1512" i="16"/>
  <c r="J1512" i="16"/>
  <c r="G1513" i="16"/>
  <c r="K1513" i="16" s="1"/>
  <c r="H1513" i="16"/>
  <c r="I1513" i="16"/>
  <c r="J1513" i="16"/>
  <c r="G1514" i="16"/>
  <c r="K1514" i="16" s="1"/>
  <c r="H1514" i="16"/>
  <c r="I1514" i="16"/>
  <c r="J1514" i="16"/>
  <c r="G1515" i="16"/>
  <c r="K1515" i="16" s="1"/>
  <c r="H1515" i="16"/>
  <c r="I1515" i="16"/>
  <c r="J1515" i="16"/>
  <c r="F1520" i="16"/>
  <c r="G1522" i="16"/>
  <c r="K1522" i="16" s="1"/>
  <c r="H1522" i="16"/>
  <c r="I1522" i="16"/>
  <c r="J1522" i="16"/>
  <c r="G1523" i="16"/>
  <c r="K1523" i="16" s="1"/>
  <c r="H1523" i="16"/>
  <c r="I1523" i="16"/>
  <c r="J1523" i="16"/>
  <c r="C1524" i="16"/>
  <c r="D1524" i="16"/>
  <c r="E1524" i="16"/>
  <c r="F1524" i="16"/>
  <c r="C1559" i="16"/>
  <c r="D1559" i="16"/>
  <c r="E1559" i="16"/>
  <c r="F1559" i="16"/>
  <c r="G1561" i="16"/>
  <c r="K1561" i="16" s="1"/>
  <c r="H1561" i="16"/>
  <c r="I1561" i="16"/>
  <c r="J1561" i="16"/>
  <c r="G1562" i="16"/>
  <c r="K1562" i="16" s="1"/>
  <c r="H1562" i="16"/>
  <c r="I1562" i="16"/>
  <c r="J1562" i="16"/>
  <c r="C1563" i="16"/>
  <c r="D1563" i="16"/>
  <c r="E1563" i="16"/>
  <c r="F1563" i="16"/>
  <c r="G1574" i="16"/>
  <c r="K1574" i="16" s="1"/>
  <c r="H1574" i="16"/>
  <c r="I1574" i="16"/>
  <c r="J1574" i="16"/>
  <c r="G1575" i="16"/>
  <c r="K1575" i="16" s="1"/>
  <c r="H1575" i="16"/>
  <c r="I1575" i="16"/>
  <c r="J1575" i="16"/>
  <c r="G1576" i="16"/>
  <c r="K1576" i="16" s="1"/>
  <c r="H1576" i="16"/>
  <c r="I1576" i="16"/>
  <c r="J1576" i="16"/>
  <c r="G1577" i="16"/>
  <c r="K1577" i="16" s="1"/>
  <c r="H1577" i="16"/>
  <c r="I1577" i="16"/>
  <c r="J1577" i="16"/>
  <c r="G1578" i="16"/>
  <c r="K1578" i="16" s="1"/>
  <c r="H1578" i="16"/>
  <c r="I1578" i="16"/>
  <c r="J1578" i="16"/>
  <c r="G1579" i="16"/>
  <c r="K1579" i="16" s="1"/>
  <c r="H1579" i="16"/>
  <c r="I1579" i="16"/>
  <c r="J1579" i="16"/>
  <c r="G1580" i="16"/>
  <c r="K1580" i="16" s="1"/>
  <c r="H1580" i="16"/>
  <c r="I1580" i="16"/>
  <c r="J1580" i="16"/>
  <c r="G1581" i="16"/>
  <c r="K1581" i="16" s="1"/>
  <c r="H1581" i="16"/>
  <c r="I1581" i="16"/>
  <c r="J1581" i="16"/>
  <c r="G1582" i="16"/>
  <c r="K1582" i="16" s="1"/>
  <c r="H1582" i="16"/>
  <c r="I1582" i="16"/>
  <c r="J1582" i="16"/>
  <c r="G1583" i="16"/>
  <c r="K1583" i="16" s="1"/>
  <c r="H1583" i="16"/>
  <c r="I1583" i="16"/>
  <c r="J1583" i="16"/>
  <c r="G1584" i="16"/>
  <c r="K1584" i="16" s="1"/>
  <c r="H1584" i="16"/>
  <c r="I1584" i="16"/>
  <c r="J1584" i="16"/>
  <c r="G1585" i="16"/>
  <c r="K1585" i="16" s="1"/>
  <c r="H1585" i="16"/>
  <c r="I1585" i="16"/>
  <c r="J1585" i="16"/>
  <c r="G1586" i="16"/>
  <c r="K1586" i="16" s="1"/>
  <c r="H1586" i="16"/>
  <c r="I1586" i="16"/>
  <c r="J1586" i="16"/>
  <c r="G1587" i="16"/>
  <c r="K1587" i="16" s="1"/>
  <c r="H1587" i="16"/>
  <c r="I1587" i="16"/>
  <c r="J1587" i="16"/>
  <c r="G1588" i="16"/>
  <c r="K1588" i="16" s="1"/>
  <c r="H1588" i="16"/>
  <c r="I1588" i="16"/>
  <c r="J1588" i="16"/>
  <c r="G1589" i="16"/>
  <c r="K1589" i="16" s="1"/>
  <c r="H1589" i="16"/>
  <c r="I1589" i="16"/>
  <c r="J1589" i="16"/>
  <c r="G1590" i="16"/>
  <c r="K1590" i="16" s="1"/>
  <c r="H1590" i="16"/>
  <c r="I1590" i="16"/>
  <c r="J1590" i="16"/>
  <c r="G1591" i="16"/>
  <c r="K1591" i="16" s="1"/>
  <c r="H1591" i="16"/>
  <c r="I1591" i="16"/>
  <c r="J1591" i="16"/>
  <c r="G1592" i="16"/>
  <c r="K1592" i="16" s="1"/>
  <c r="H1592" i="16"/>
  <c r="I1592" i="16"/>
  <c r="J1592" i="16"/>
  <c r="G1593" i="16"/>
  <c r="K1593" i="16" s="1"/>
  <c r="H1593" i="16"/>
  <c r="I1593" i="16"/>
  <c r="J1593" i="16"/>
  <c r="G1594" i="16"/>
  <c r="K1594" i="16" s="1"/>
  <c r="H1594" i="16"/>
  <c r="I1594" i="16"/>
  <c r="J1594" i="16"/>
  <c r="G1595" i="16"/>
  <c r="K1595" i="16" s="1"/>
  <c r="H1595" i="16"/>
  <c r="I1595" i="16"/>
  <c r="J1595" i="16"/>
  <c r="G1596" i="16"/>
  <c r="K1596" i="16" s="1"/>
  <c r="H1596" i="16"/>
  <c r="I1596" i="16"/>
  <c r="J1596" i="16"/>
  <c r="G1597" i="16"/>
  <c r="K1597" i="16" s="1"/>
  <c r="H1597" i="16"/>
  <c r="I1597" i="16"/>
  <c r="J1597" i="16"/>
  <c r="G1598" i="16"/>
  <c r="K1598" i="16" s="1"/>
  <c r="H1598" i="16"/>
  <c r="I1598" i="16"/>
  <c r="J1598" i="16"/>
  <c r="G1599" i="16"/>
  <c r="K1599" i="16" s="1"/>
  <c r="H1599" i="16"/>
  <c r="I1599" i="16"/>
  <c r="J1599" i="16"/>
  <c r="G1600" i="16"/>
  <c r="K1600" i="16" s="1"/>
  <c r="K1608" i="16" s="1"/>
  <c r="H1600" i="16"/>
  <c r="H1608" i="16" s="1"/>
  <c r="I1600" i="16"/>
  <c r="J1600" i="16"/>
  <c r="F1608" i="16"/>
  <c r="G1610" i="16"/>
  <c r="C1611" i="16"/>
  <c r="G1623" i="16"/>
  <c r="K1623" i="16" s="1"/>
  <c r="H1623" i="16"/>
  <c r="I1623" i="16"/>
  <c r="J1623" i="16"/>
  <c r="G1624" i="16"/>
  <c r="K1624" i="16" s="1"/>
  <c r="H1624" i="16"/>
  <c r="I1624" i="16"/>
  <c r="J1624" i="16"/>
  <c r="G1625" i="16"/>
  <c r="K1625" i="16" s="1"/>
  <c r="H1625" i="16"/>
  <c r="I1625" i="16"/>
  <c r="J1625" i="16"/>
  <c r="G1273" i="16"/>
  <c r="K1273" i="16" s="1"/>
  <c r="H1273" i="16"/>
  <c r="I1273" i="16"/>
  <c r="J1273" i="16"/>
  <c r="G1274" i="16"/>
  <c r="K1274" i="16" s="1"/>
  <c r="H1274" i="16"/>
  <c r="I1274" i="16"/>
  <c r="J1274" i="16"/>
  <c r="G1275" i="16"/>
  <c r="K1275" i="16" s="1"/>
  <c r="H1275" i="16"/>
  <c r="I1275" i="16"/>
  <c r="J1275" i="16"/>
  <c r="G1276" i="16"/>
  <c r="K1276" i="16" s="1"/>
  <c r="H1276" i="16"/>
  <c r="I1276" i="16"/>
  <c r="G1503" i="9" s="1"/>
  <c r="J1276" i="16"/>
  <c r="G1277" i="16"/>
  <c r="K1277" i="16" s="1"/>
  <c r="H1277" i="16"/>
  <c r="I1277" i="16"/>
  <c r="J1277" i="16"/>
  <c r="G1278" i="16"/>
  <c r="K1278" i="16" s="1"/>
  <c r="H1278" i="16"/>
  <c r="I1278" i="16"/>
  <c r="J1278" i="16"/>
  <c r="G1279" i="16"/>
  <c r="K1279" i="16" s="1"/>
  <c r="H1279" i="16"/>
  <c r="I1279" i="16"/>
  <c r="J1279" i="16"/>
  <c r="G1280" i="16"/>
  <c r="K1280" i="16" s="1"/>
  <c r="H1280" i="16"/>
  <c r="I1280" i="16"/>
  <c r="J1280" i="16"/>
  <c r="G1281" i="16"/>
  <c r="K1281" i="16" s="1"/>
  <c r="H1281" i="16"/>
  <c r="I1281" i="16"/>
  <c r="J1281" i="16"/>
  <c r="G1282" i="16"/>
  <c r="K1282" i="16" s="1"/>
  <c r="H1282" i="16"/>
  <c r="I1282" i="16"/>
  <c r="J1282" i="16"/>
  <c r="G1283" i="16"/>
  <c r="K1283" i="16" s="1"/>
  <c r="H1283" i="16"/>
  <c r="I1283" i="16"/>
  <c r="J1283" i="16"/>
  <c r="G1284" i="16"/>
  <c r="K1284" i="16" s="1"/>
  <c r="H1284" i="16"/>
  <c r="I1284" i="16"/>
  <c r="J1284" i="16"/>
  <c r="G1285" i="16"/>
  <c r="K1285" i="16" s="1"/>
  <c r="H1285" i="16"/>
  <c r="I1285" i="16"/>
  <c r="J1285" i="16"/>
  <c r="G1286" i="16"/>
  <c r="K1286" i="16" s="1"/>
  <c r="H1286" i="16"/>
  <c r="I1286" i="16"/>
  <c r="J1286" i="16"/>
  <c r="G1287" i="16"/>
  <c r="K1287" i="16" s="1"/>
  <c r="H1287" i="16"/>
  <c r="I1287" i="16"/>
  <c r="J1287" i="16"/>
  <c r="G1288" i="16"/>
  <c r="K1288" i="16" s="1"/>
  <c r="H1288" i="16"/>
  <c r="I1288" i="16"/>
  <c r="J1288" i="16"/>
  <c r="G1289" i="16"/>
  <c r="K1289" i="16" s="1"/>
  <c r="H1289" i="16"/>
  <c r="I1289" i="16"/>
  <c r="J1289" i="16"/>
  <c r="G1290" i="16"/>
  <c r="K1290" i="16" s="1"/>
  <c r="H1290" i="16"/>
  <c r="I1290" i="16"/>
  <c r="J1290" i="16"/>
  <c r="G1291" i="16"/>
  <c r="K1291" i="16" s="1"/>
  <c r="H1291" i="16"/>
  <c r="I1291" i="16"/>
  <c r="J1291" i="16"/>
  <c r="G1292" i="16"/>
  <c r="K1292" i="16" s="1"/>
  <c r="H1292" i="16"/>
  <c r="I1292" i="16"/>
  <c r="J1292" i="16"/>
  <c r="G1293" i="16"/>
  <c r="K1293" i="16" s="1"/>
  <c r="H1293" i="16"/>
  <c r="I1293" i="16"/>
  <c r="J1293" i="16"/>
  <c r="G1294" i="16"/>
  <c r="K1294" i="16" s="1"/>
  <c r="H1294" i="16"/>
  <c r="I1294" i="16"/>
  <c r="J1294" i="16"/>
  <c r="G1295" i="16"/>
  <c r="K1295" i="16" s="1"/>
  <c r="H1295" i="16"/>
  <c r="I1295" i="16"/>
  <c r="J1295" i="16"/>
  <c r="G1296" i="16"/>
  <c r="K1296" i="16" s="1"/>
  <c r="H1296" i="16"/>
  <c r="I1296" i="16"/>
  <c r="J1296" i="16"/>
  <c r="G1297" i="16"/>
  <c r="K1297" i="16" s="1"/>
  <c r="H1297" i="16"/>
  <c r="I1297" i="16"/>
  <c r="J1297" i="16"/>
  <c r="G1298" i="16"/>
  <c r="K1298" i="16" s="1"/>
  <c r="H1298" i="16"/>
  <c r="I1298" i="16"/>
  <c r="J1298" i="16"/>
  <c r="G1299" i="16"/>
  <c r="K1299" i="16" s="1"/>
  <c r="H1299" i="16"/>
  <c r="I1299" i="16"/>
  <c r="J1299" i="16"/>
  <c r="G1300" i="16"/>
  <c r="K1300" i="16" s="1"/>
  <c r="H1300" i="16"/>
  <c r="I1300" i="16"/>
  <c r="J1300" i="16"/>
  <c r="G1301" i="16"/>
  <c r="K1301" i="16" s="1"/>
  <c r="H1301" i="16"/>
  <c r="I1301" i="16"/>
  <c r="J1301" i="16"/>
  <c r="C1303" i="16"/>
  <c r="D1303" i="16"/>
  <c r="E1303" i="16"/>
  <c r="F1303" i="16"/>
  <c r="G1305" i="16"/>
  <c r="K1305" i="16" s="1"/>
  <c r="H1305" i="16"/>
  <c r="I1305" i="16"/>
  <c r="J1305" i="16"/>
  <c r="G1306" i="16"/>
  <c r="K1306" i="16" s="1"/>
  <c r="H1306" i="16"/>
  <c r="I1306" i="16"/>
  <c r="J1306" i="16"/>
  <c r="G1307" i="16"/>
  <c r="K1307" i="16" s="1"/>
  <c r="H1307" i="16"/>
  <c r="I1307" i="16"/>
  <c r="J1307" i="16"/>
  <c r="G1308" i="16"/>
  <c r="K1308" i="16" s="1"/>
  <c r="H1308" i="16"/>
  <c r="I1308" i="16"/>
  <c r="J1308" i="16"/>
  <c r="C1309" i="16"/>
  <c r="D1309" i="16"/>
  <c r="E1309" i="16"/>
  <c r="F1309" i="16"/>
  <c r="G1501" i="9" l="1"/>
  <c r="G1500" i="9" s="1"/>
  <c r="G1497" i="9" s="1"/>
  <c r="H1503" i="9"/>
  <c r="H1498" i="9"/>
  <c r="I1498" i="9" s="1"/>
  <c r="J1498" i="9" s="1"/>
  <c r="I1608" i="16"/>
  <c r="I1613" i="16" s="1"/>
  <c r="G2097" i="9" s="1"/>
  <c r="J1608" i="16"/>
  <c r="H1613" i="16"/>
  <c r="G2093" i="9" s="1"/>
  <c r="H2093" i="9" s="1"/>
  <c r="J1520" i="16"/>
  <c r="I1520" i="16"/>
  <c r="H1520" i="16"/>
  <c r="K1520" i="16"/>
  <c r="H1409" i="16"/>
  <c r="H1475" i="16"/>
  <c r="C1477" i="16"/>
  <c r="I1524" i="16"/>
  <c r="F1526" i="16"/>
  <c r="F1477" i="16"/>
  <c r="H1524" i="16"/>
  <c r="G1520" i="16"/>
  <c r="I1409" i="16"/>
  <c r="C1526" i="16"/>
  <c r="F1311" i="16"/>
  <c r="D1565" i="16"/>
  <c r="J1563" i="16"/>
  <c r="E1526" i="16"/>
  <c r="H1309" i="16"/>
  <c r="I1559" i="16"/>
  <c r="D1477" i="16"/>
  <c r="G1524" i="16"/>
  <c r="G1471" i="16"/>
  <c r="I1563" i="16"/>
  <c r="K1524" i="16"/>
  <c r="F1613" i="16"/>
  <c r="E1565" i="16"/>
  <c r="K1563" i="16"/>
  <c r="K1475" i="16"/>
  <c r="K1471" i="16"/>
  <c r="J1613" i="16"/>
  <c r="G2096" i="9" s="1"/>
  <c r="C1565" i="16"/>
  <c r="H1559" i="16"/>
  <c r="J1524" i="16"/>
  <c r="J1475" i="16"/>
  <c r="E1477" i="16"/>
  <c r="C1613" i="16"/>
  <c r="E1613" i="16"/>
  <c r="F1565" i="16"/>
  <c r="H1563" i="16"/>
  <c r="J1559" i="16"/>
  <c r="G1475" i="16"/>
  <c r="I1475" i="16"/>
  <c r="J1471" i="16"/>
  <c r="K1409" i="16"/>
  <c r="G1409" i="16"/>
  <c r="G1608" i="16"/>
  <c r="G1613" i="16" s="1"/>
  <c r="G1563" i="16"/>
  <c r="G1559" i="16"/>
  <c r="D1526" i="16"/>
  <c r="H1471" i="16"/>
  <c r="I1471" i="16"/>
  <c r="J1409" i="16"/>
  <c r="E1411" i="16"/>
  <c r="F1411" i="16"/>
  <c r="G1405" i="16"/>
  <c r="K1405" i="16"/>
  <c r="J1405" i="16"/>
  <c r="H1405" i="16"/>
  <c r="I1405" i="16"/>
  <c r="D1411" i="16"/>
  <c r="K1559" i="16"/>
  <c r="D1613" i="16"/>
  <c r="D1311" i="16"/>
  <c r="I1303" i="16"/>
  <c r="C1311" i="16"/>
  <c r="E1311" i="16"/>
  <c r="J1303" i="16"/>
  <c r="K1309" i="16"/>
  <c r="H1303" i="16"/>
  <c r="I1309" i="16"/>
  <c r="J1309" i="16"/>
  <c r="G1303" i="16"/>
  <c r="K1303" i="16"/>
  <c r="G1309" i="16"/>
  <c r="H2096" i="9" l="1"/>
  <c r="G2095" i="9"/>
  <c r="G2094" i="9" s="1"/>
  <c r="G2092" i="9" s="1"/>
  <c r="I1503" i="9"/>
  <c r="H1501" i="9"/>
  <c r="H1500" i="9" s="1"/>
  <c r="H1497" i="9" s="1"/>
  <c r="H2097" i="9"/>
  <c r="G1496" i="9"/>
  <c r="G1526" i="9"/>
  <c r="G1529" i="9" s="1"/>
  <c r="H1411" i="16"/>
  <c r="G1758" i="9" s="1"/>
  <c r="G1477" i="16"/>
  <c r="I1477" i="16"/>
  <c r="G1198" i="9" s="1"/>
  <c r="K1477" i="16"/>
  <c r="H1477" i="16"/>
  <c r="G1193" i="9" s="1"/>
  <c r="H1193" i="9" s="1"/>
  <c r="G1526" i="16"/>
  <c r="G1411" i="16"/>
  <c r="J1526" i="16"/>
  <c r="I1411" i="16"/>
  <c r="G1763" i="9" s="1"/>
  <c r="H1311" i="16"/>
  <c r="K1613" i="16"/>
  <c r="K1411" i="16"/>
  <c r="J1477" i="16"/>
  <c r="G1197" i="9" s="1"/>
  <c r="I1526" i="16"/>
  <c r="K1526" i="16"/>
  <c r="H1526" i="16"/>
  <c r="I1565" i="16"/>
  <c r="G2042" i="9" s="1"/>
  <c r="J1565" i="16"/>
  <c r="G2041" i="9" s="1"/>
  <c r="G1311" i="16"/>
  <c r="G1565" i="16"/>
  <c r="H1565" i="16"/>
  <c r="G2037" i="9" s="1"/>
  <c r="J1411" i="16"/>
  <c r="G1762" i="9" s="1"/>
  <c r="K1565" i="16"/>
  <c r="I1311" i="16"/>
  <c r="K1311" i="16"/>
  <c r="J1311" i="16"/>
  <c r="H1198" i="9" l="1"/>
  <c r="G2040" i="9"/>
  <c r="G2039" i="9" s="1"/>
  <c r="G2036" i="9" s="1"/>
  <c r="H2041" i="9"/>
  <c r="H2042" i="9"/>
  <c r="H1763" i="9"/>
  <c r="H1758" i="9"/>
  <c r="H1526" i="9"/>
  <c r="H1529" i="9" s="1"/>
  <c r="H1496" i="9"/>
  <c r="H2095" i="9"/>
  <c r="H2094" i="9" s="1"/>
  <c r="H2092" i="9" s="1"/>
  <c r="H2091" i="9" s="1"/>
  <c r="H1762" i="9"/>
  <c r="G1761" i="9"/>
  <c r="G1760" i="9" s="1"/>
  <c r="G1757" i="9" s="1"/>
  <c r="J1503" i="9"/>
  <c r="J1501" i="9" s="1"/>
  <c r="J1500" i="9" s="1"/>
  <c r="J1497" i="9" s="1"/>
  <c r="I1501" i="9"/>
  <c r="I1500" i="9" s="1"/>
  <c r="I1497" i="9" s="1"/>
  <c r="H2037" i="9"/>
  <c r="H1197" i="9"/>
  <c r="G1196" i="9"/>
  <c r="G1195" i="9" s="1"/>
  <c r="G1192" i="9" s="1"/>
  <c r="G2190" i="9"/>
  <c r="G2194" i="9" s="1"/>
  <c r="G2091" i="9"/>
  <c r="J1218" i="16"/>
  <c r="I1218" i="16"/>
  <c r="H1218" i="16"/>
  <c r="G1218" i="16"/>
  <c r="K1218" i="16" s="1"/>
  <c r="J1217" i="16"/>
  <c r="I1217" i="16"/>
  <c r="H1217" i="16"/>
  <c r="G1217" i="16"/>
  <c r="K1217" i="16" s="1"/>
  <c r="J1216" i="16"/>
  <c r="I1216" i="16"/>
  <c r="H1216" i="16"/>
  <c r="G1216" i="16"/>
  <c r="K1216" i="16" s="1"/>
  <c r="J1215" i="16"/>
  <c r="I1215" i="16"/>
  <c r="H1215" i="16"/>
  <c r="G1215" i="16"/>
  <c r="K1215" i="16" s="1"/>
  <c r="J1209" i="16"/>
  <c r="I1209" i="16"/>
  <c r="H1209" i="16"/>
  <c r="G1209" i="16"/>
  <c r="K1209" i="16" s="1"/>
  <c r="J1208" i="16"/>
  <c r="I1208" i="16"/>
  <c r="H1208" i="16"/>
  <c r="G1208" i="16"/>
  <c r="K1208" i="16" s="1"/>
  <c r="H2040" i="9" l="1"/>
  <c r="H2039" i="9" s="1"/>
  <c r="H2036" i="9" s="1"/>
  <c r="H2035" i="9" s="1"/>
  <c r="G2035" i="9"/>
  <c r="G2074" i="9"/>
  <c r="G2077" i="9" s="1"/>
  <c r="G1816" i="9"/>
  <c r="G1820" i="9" s="1"/>
  <c r="G1756" i="9"/>
  <c r="G1238" i="9"/>
  <c r="G1241" i="9" s="1"/>
  <c r="G1191" i="9"/>
  <c r="I1496" i="9"/>
  <c r="I1526" i="9"/>
  <c r="I1529" i="9" s="1"/>
  <c r="H1761" i="9"/>
  <c r="H1760" i="9" s="1"/>
  <c r="H1757" i="9" s="1"/>
  <c r="H1196" i="9"/>
  <c r="H1195" i="9" s="1"/>
  <c r="H1192" i="9" s="1"/>
  <c r="J1496" i="9"/>
  <c r="J1526" i="9"/>
  <c r="J1529" i="9" s="1"/>
  <c r="I1238" i="9" l="1"/>
  <c r="I1241" i="9" s="1"/>
  <c r="H1191" i="9"/>
  <c r="H1238" i="9"/>
  <c r="H1241" i="9" s="1"/>
  <c r="H1756" i="9"/>
  <c r="H1816" i="9"/>
  <c r="H1820" i="9" s="1"/>
  <c r="J272" i="16"/>
  <c r="I272" i="16"/>
  <c r="H272" i="16"/>
  <c r="G272" i="16"/>
  <c r="K272" i="16" s="1"/>
  <c r="J268" i="16"/>
  <c r="I268" i="16"/>
  <c r="H268" i="16"/>
  <c r="G268" i="16"/>
  <c r="K268" i="16" s="1"/>
  <c r="J255" i="16"/>
  <c r="I255" i="16"/>
  <c r="H255" i="16"/>
  <c r="G255" i="16"/>
  <c r="K255" i="16" s="1"/>
  <c r="I1816" i="9" l="1"/>
  <c r="I1820" i="9" s="1"/>
  <c r="J1816" i="9"/>
  <c r="J1820" i="9" s="1"/>
  <c r="J1238" i="9"/>
  <c r="J1241" i="9" s="1"/>
  <c r="C25" i="13" l="1"/>
  <c r="N516" i="12" l="1"/>
  <c r="N513" i="12"/>
  <c r="N511" i="12"/>
  <c r="N506" i="12"/>
  <c r="I924" i="16" l="1"/>
  <c r="I925" i="16"/>
  <c r="I926" i="16"/>
  <c r="I927" i="16"/>
  <c r="I928" i="16"/>
  <c r="I929" i="16"/>
  <c r="I930" i="16"/>
  <c r="I931" i="16"/>
  <c r="I932" i="16"/>
  <c r="I933" i="16"/>
  <c r="I934" i="16"/>
  <c r="I935" i="16"/>
  <c r="I936" i="16"/>
  <c r="I937" i="16"/>
  <c r="I938" i="16"/>
  <c r="I939" i="16"/>
  <c r="I940" i="16"/>
  <c r="I941" i="16"/>
  <c r="I942" i="16"/>
  <c r="I943" i="16"/>
  <c r="I944" i="16"/>
  <c r="I945" i="16"/>
  <c r="I946" i="16"/>
  <c r="I947" i="16"/>
  <c r="I948" i="16"/>
  <c r="I953" i="16"/>
  <c r="I957" i="16"/>
  <c r="J924" i="16"/>
  <c r="J925" i="16"/>
  <c r="J926" i="16"/>
  <c r="J927" i="16"/>
  <c r="J928" i="16"/>
  <c r="J929" i="16"/>
  <c r="J930" i="16"/>
  <c r="J931" i="16"/>
  <c r="J932" i="16"/>
  <c r="J933" i="16"/>
  <c r="J934" i="16"/>
  <c r="J935" i="16"/>
  <c r="J936" i="16"/>
  <c r="J937" i="16"/>
  <c r="J938" i="16"/>
  <c r="J939" i="16"/>
  <c r="J940" i="16"/>
  <c r="J941" i="16"/>
  <c r="J942" i="16"/>
  <c r="J943" i="16"/>
  <c r="J944" i="16"/>
  <c r="J945" i="16"/>
  <c r="J946" i="16"/>
  <c r="J947" i="16"/>
  <c r="J948" i="16"/>
  <c r="J953" i="16"/>
  <c r="J957" i="16"/>
  <c r="H924" i="16"/>
  <c r="H925" i="16"/>
  <c r="H926" i="16"/>
  <c r="H927" i="16"/>
  <c r="H928" i="16"/>
  <c r="H929" i="16"/>
  <c r="H930" i="16"/>
  <c r="H931" i="16"/>
  <c r="H932" i="16"/>
  <c r="H933" i="16"/>
  <c r="H934" i="16"/>
  <c r="H935" i="16"/>
  <c r="H936" i="16"/>
  <c r="H937" i="16"/>
  <c r="H938" i="16"/>
  <c r="H939" i="16"/>
  <c r="H940" i="16"/>
  <c r="H941" i="16"/>
  <c r="H942" i="16"/>
  <c r="H943" i="16"/>
  <c r="H944" i="16"/>
  <c r="H945" i="16"/>
  <c r="H946" i="16"/>
  <c r="H947" i="16"/>
  <c r="H948" i="16"/>
  <c r="H953" i="16"/>
  <c r="H957" i="16"/>
  <c r="B7" i="28"/>
  <c r="H40" i="28"/>
  <c r="H39" i="28"/>
  <c r="H38" i="28"/>
  <c r="H27" i="28"/>
  <c r="H26" i="28"/>
  <c r="J274" i="16"/>
  <c r="I274" i="16"/>
  <c r="H274" i="16"/>
  <c r="G274" i="16"/>
  <c r="K274" i="16" s="1"/>
  <c r="J273" i="16"/>
  <c r="I273" i="16"/>
  <c r="H273" i="16"/>
  <c r="G273" i="16"/>
  <c r="K273" i="16" s="1"/>
  <c r="J271" i="16"/>
  <c r="I271" i="16"/>
  <c r="H271" i="16"/>
  <c r="G271" i="16"/>
  <c r="K271" i="16" s="1"/>
  <c r="J270" i="16"/>
  <c r="I270" i="16"/>
  <c r="H270" i="16"/>
  <c r="G270" i="16"/>
  <c r="K270" i="16" s="1"/>
  <c r="J269" i="16"/>
  <c r="I269" i="16"/>
  <c r="H269" i="16"/>
  <c r="G269" i="16"/>
  <c r="K269" i="16" s="1"/>
  <c r="J267" i="16"/>
  <c r="I267" i="16"/>
  <c r="H267" i="16"/>
  <c r="G267" i="16"/>
  <c r="K267" i="16" s="1"/>
  <c r="J266" i="16"/>
  <c r="I266" i="16"/>
  <c r="H266" i="16"/>
  <c r="G266" i="16"/>
  <c r="K266" i="16" s="1"/>
  <c r="J265" i="16"/>
  <c r="I265" i="16"/>
  <c r="H265" i="16"/>
  <c r="G265" i="16"/>
  <c r="K265" i="16" s="1"/>
  <c r="J264" i="16"/>
  <c r="I264" i="16"/>
  <c r="H264" i="16"/>
  <c r="G264" i="16"/>
  <c r="K264" i="16" s="1"/>
  <c r="J263" i="16"/>
  <c r="I263" i="16"/>
  <c r="H263" i="16"/>
  <c r="G263" i="16"/>
  <c r="K263" i="16" s="1"/>
  <c r="J262" i="16"/>
  <c r="I262" i="16"/>
  <c r="H262" i="16"/>
  <c r="G262" i="16"/>
  <c r="K262" i="16" s="1"/>
  <c r="J261" i="16"/>
  <c r="I261" i="16"/>
  <c r="H261" i="16"/>
  <c r="G261" i="16"/>
  <c r="K261" i="16" s="1"/>
  <c r="J260" i="16"/>
  <c r="I260" i="16"/>
  <c r="H260" i="16"/>
  <c r="G260" i="16"/>
  <c r="K260" i="16" s="1"/>
  <c r="J259" i="16"/>
  <c r="I259" i="16"/>
  <c r="H259" i="16"/>
  <c r="G259" i="16"/>
  <c r="K259" i="16" s="1"/>
  <c r="J258" i="16"/>
  <c r="I258" i="16"/>
  <c r="H258" i="16"/>
  <c r="G258" i="16"/>
  <c r="K258" i="16" s="1"/>
  <c r="J257" i="16"/>
  <c r="I257" i="16"/>
  <c r="H257" i="16"/>
  <c r="G257" i="16"/>
  <c r="K257" i="16" s="1"/>
  <c r="J256" i="16"/>
  <c r="I256" i="16"/>
  <c r="H256" i="16"/>
  <c r="G256" i="16"/>
  <c r="K256" i="16" s="1"/>
  <c r="J254" i="16"/>
  <c r="I254" i="16"/>
  <c r="H254" i="16"/>
  <c r="G254" i="16"/>
  <c r="K254" i="16" s="1"/>
  <c r="J364" i="16"/>
  <c r="I364" i="16"/>
  <c r="H364" i="16"/>
  <c r="G364" i="16"/>
  <c r="K364" i="16" s="1"/>
  <c r="J363" i="16"/>
  <c r="I363" i="16"/>
  <c r="H363" i="16"/>
  <c r="G363" i="16"/>
  <c r="K363" i="16" s="1"/>
  <c r="J362" i="16"/>
  <c r="I362" i="16"/>
  <c r="H362" i="16"/>
  <c r="G362" i="16"/>
  <c r="K362" i="16" s="1"/>
  <c r="J337" i="16"/>
  <c r="I337" i="16"/>
  <c r="H337" i="16"/>
  <c r="G337" i="16"/>
  <c r="K337" i="16" s="1"/>
  <c r="J336" i="16"/>
  <c r="I336" i="16"/>
  <c r="H336" i="16"/>
  <c r="G336" i="16"/>
  <c r="K336" i="16" s="1"/>
  <c r="J335" i="16"/>
  <c r="I335" i="16"/>
  <c r="H335" i="16"/>
  <c r="G335" i="16"/>
  <c r="K335" i="16" s="1"/>
  <c r="J334" i="16"/>
  <c r="I334" i="16"/>
  <c r="H334" i="16"/>
  <c r="G334" i="16"/>
  <c r="K334" i="16" s="1"/>
  <c r="J333" i="16"/>
  <c r="I333" i="16"/>
  <c r="H333" i="16"/>
  <c r="G333" i="16"/>
  <c r="K333" i="16" s="1"/>
  <c r="J332" i="16"/>
  <c r="I332" i="16"/>
  <c r="H332" i="16"/>
  <c r="G332" i="16"/>
  <c r="K332" i="16" s="1"/>
  <c r="J331" i="16"/>
  <c r="I331" i="16"/>
  <c r="H331" i="16"/>
  <c r="G331" i="16"/>
  <c r="K331" i="16" s="1"/>
  <c r="J330" i="16"/>
  <c r="I330" i="16"/>
  <c r="H330" i="16"/>
  <c r="G330" i="16"/>
  <c r="K330" i="16" s="1"/>
  <c r="J329" i="16"/>
  <c r="I329" i="16"/>
  <c r="H329" i="16"/>
  <c r="G329" i="16"/>
  <c r="K329" i="16" s="1"/>
  <c r="J328" i="16"/>
  <c r="I328" i="16"/>
  <c r="H328" i="16"/>
  <c r="G328" i="16"/>
  <c r="K328" i="16" s="1"/>
  <c r="J327" i="16"/>
  <c r="I327" i="16"/>
  <c r="H327" i="16"/>
  <c r="G327" i="16"/>
  <c r="K327" i="16" s="1"/>
  <c r="J326" i="16"/>
  <c r="I326" i="16"/>
  <c r="H326" i="16"/>
  <c r="G326" i="16"/>
  <c r="K326" i="16" s="1"/>
  <c r="J325" i="16"/>
  <c r="I325" i="16"/>
  <c r="H325" i="16"/>
  <c r="G325" i="16"/>
  <c r="K325" i="16" s="1"/>
  <c r="J324" i="16"/>
  <c r="I324" i="16"/>
  <c r="H324" i="16"/>
  <c r="G324" i="16"/>
  <c r="K324" i="16" s="1"/>
  <c r="J323" i="16"/>
  <c r="I323" i="16"/>
  <c r="H323" i="16"/>
  <c r="G323" i="16"/>
  <c r="K323" i="16" s="1"/>
  <c r="J322" i="16"/>
  <c r="I322" i="16"/>
  <c r="H322" i="16"/>
  <c r="G322" i="16"/>
  <c r="K322" i="16" s="1"/>
  <c r="J321" i="16"/>
  <c r="I321" i="16"/>
  <c r="H321" i="16"/>
  <c r="G321" i="16"/>
  <c r="K321" i="16" s="1"/>
  <c r="J320" i="16"/>
  <c r="I320" i="16"/>
  <c r="H320" i="16"/>
  <c r="G320" i="16"/>
  <c r="K320" i="16" s="1"/>
  <c r="J319" i="16"/>
  <c r="I319" i="16"/>
  <c r="H319" i="16"/>
  <c r="G319" i="16"/>
  <c r="K319" i="16" s="1"/>
  <c r="J318" i="16"/>
  <c r="I318" i="16"/>
  <c r="H318" i="16"/>
  <c r="G318" i="16"/>
  <c r="K318" i="16" s="1"/>
  <c r="J317" i="16"/>
  <c r="I317" i="16"/>
  <c r="H317" i="16"/>
  <c r="G317" i="16"/>
  <c r="K317" i="16" s="1"/>
  <c r="J316" i="16"/>
  <c r="I316" i="16"/>
  <c r="H316" i="16"/>
  <c r="G316" i="16"/>
  <c r="K316" i="16" s="1"/>
  <c r="J315" i="16"/>
  <c r="I315" i="16"/>
  <c r="H315" i="16"/>
  <c r="G315" i="16"/>
  <c r="K315" i="16" s="1"/>
  <c r="J314" i="16"/>
  <c r="I314" i="16"/>
  <c r="H314" i="16"/>
  <c r="G314" i="16"/>
  <c r="K314" i="16" s="1"/>
  <c r="J313" i="16"/>
  <c r="I313" i="16"/>
  <c r="H313" i="16"/>
  <c r="G313" i="16"/>
  <c r="K313" i="16" s="1"/>
  <c r="J312" i="16"/>
  <c r="I312" i="16"/>
  <c r="H312" i="16"/>
  <c r="G312" i="16"/>
  <c r="K312" i="16" s="1"/>
  <c r="J311" i="16"/>
  <c r="I311" i="16"/>
  <c r="H311" i="16"/>
  <c r="G311" i="16"/>
  <c r="K311" i="16" s="1"/>
  <c r="J310" i="16"/>
  <c r="I310" i="16"/>
  <c r="H310" i="16"/>
  <c r="G310" i="16"/>
  <c r="K310" i="16" s="1"/>
  <c r="J309" i="16"/>
  <c r="I309" i="16"/>
  <c r="H309" i="16"/>
  <c r="G309" i="16"/>
  <c r="K309" i="16" s="1"/>
  <c r="J308" i="16"/>
  <c r="I308" i="16"/>
  <c r="H308" i="16"/>
  <c r="G308" i="16"/>
  <c r="K308" i="16" s="1"/>
  <c r="J307" i="16"/>
  <c r="I307" i="16"/>
  <c r="H307" i="16"/>
  <c r="G307" i="16"/>
  <c r="K307" i="16" s="1"/>
  <c r="J306" i="16"/>
  <c r="I306" i="16"/>
  <c r="H306" i="16"/>
  <c r="G306" i="16"/>
  <c r="K306" i="16" s="1"/>
  <c r="J305" i="16"/>
  <c r="I305" i="16"/>
  <c r="H305" i="16"/>
  <c r="G305" i="16"/>
  <c r="K305" i="16" s="1"/>
  <c r="J304" i="16"/>
  <c r="I304" i="16"/>
  <c r="H304" i="16"/>
  <c r="G304" i="16"/>
  <c r="K304" i="16" s="1"/>
  <c r="J303" i="16"/>
  <c r="I303" i="16"/>
  <c r="H303" i="16"/>
  <c r="G303" i="16"/>
  <c r="K303" i="16" s="1"/>
  <c r="J302" i="16"/>
  <c r="I302" i="16"/>
  <c r="H302" i="16"/>
  <c r="G302" i="16"/>
  <c r="K302" i="16" s="1"/>
  <c r="J301" i="16"/>
  <c r="I301" i="16"/>
  <c r="H301" i="16"/>
  <c r="G301" i="16"/>
  <c r="K301" i="16" s="1"/>
  <c r="J300" i="16"/>
  <c r="I300" i="16"/>
  <c r="H300" i="16"/>
  <c r="G300" i="16"/>
  <c r="K300" i="16" s="1"/>
  <c r="J299" i="16"/>
  <c r="I299" i="16"/>
  <c r="H299" i="16"/>
  <c r="G299" i="16"/>
  <c r="K299" i="16" s="1"/>
  <c r="J298" i="16"/>
  <c r="I298" i="16"/>
  <c r="H298" i="16"/>
  <c r="G298" i="16"/>
  <c r="K298" i="16" s="1"/>
  <c r="J297" i="16"/>
  <c r="I297" i="16"/>
  <c r="H297" i="16"/>
  <c r="G297" i="16"/>
  <c r="K297" i="16" s="1"/>
  <c r="J296" i="16"/>
  <c r="I296" i="16"/>
  <c r="H296" i="16"/>
  <c r="G296" i="16"/>
  <c r="K296" i="16" s="1"/>
  <c r="J295" i="16"/>
  <c r="I295" i="16"/>
  <c r="H295" i="16"/>
  <c r="G295" i="16"/>
  <c r="K295" i="16" s="1"/>
  <c r="J294" i="16"/>
  <c r="I294" i="16"/>
  <c r="H294" i="16"/>
  <c r="G294" i="16"/>
  <c r="K294" i="16" s="1"/>
  <c r="J293" i="16"/>
  <c r="I293" i="16"/>
  <c r="H293" i="16"/>
  <c r="G293" i="16"/>
  <c r="K293" i="16" s="1"/>
  <c r="J292" i="16"/>
  <c r="I292" i="16"/>
  <c r="H292" i="16"/>
  <c r="G292" i="16"/>
  <c r="K292" i="16" s="1"/>
  <c r="J291" i="16"/>
  <c r="I291" i="16"/>
  <c r="H291" i="16"/>
  <c r="G291" i="16"/>
  <c r="K291" i="16" s="1"/>
  <c r="J290" i="16"/>
  <c r="I290" i="16"/>
  <c r="H290" i="16"/>
  <c r="G290" i="16"/>
  <c r="K290" i="16" s="1"/>
  <c r="G953" i="16"/>
  <c r="K953" i="16" s="1"/>
  <c r="G948" i="16"/>
  <c r="K948" i="16" s="1"/>
  <c r="G947" i="16"/>
  <c r="K947" i="16" s="1"/>
  <c r="C954" i="16"/>
  <c r="D954" i="16"/>
  <c r="E954" i="16"/>
  <c r="F954" i="16"/>
  <c r="N2542" i="12"/>
  <c r="N1124" i="12"/>
  <c r="N1125" i="12" s="1"/>
  <c r="N1114" i="12"/>
  <c r="F1805" i="16"/>
  <c r="F1807" i="16" s="1"/>
  <c r="E1805" i="16"/>
  <c r="E1807" i="16" s="1"/>
  <c r="D1805" i="16"/>
  <c r="D1807" i="16" s="1"/>
  <c r="C1805" i="16"/>
  <c r="C1807" i="16" s="1"/>
  <c r="J1804" i="16"/>
  <c r="I1804" i="16"/>
  <c r="H1804" i="16"/>
  <c r="G1804" i="16"/>
  <c r="J1803" i="16"/>
  <c r="I1803" i="16"/>
  <c r="H1803" i="16"/>
  <c r="G1803" i="16"/>
  <c r="K1803" i="16" s="1"/>
  <c r="J1785" i="16"/>
  <c r="I1785" i="16"/>
  <c r="H1785" i="16"/>
  <c r="G1785" i="16"/>
  <c r="K1785" i="16" s="1"/>
  <c r="J1784" i="16"/>
  <c r="I1784" i="16"/>
  <c r="H1784" i="16"/>
  <c r="G1784" i="16"/>
  <c r="K1784" i="16" s="1"/>
  <c r="J1783" i="16"/>
  <c r="I1783" i="16"/>
  <c r="H1783" i="16"/>
  <c r="G1783" i="16"/>
  <c r="K1783" i="16" s="1"/>
  <c r="J1782" i="16"/>
  <c r="I1782" i="16"/>
  <c r="H1782" i="16"/>
  <c r="G1782" i="16"/>
  <c r="K1782" i="16" s="1"/>
  <c r="J1781" i="16"/>
  <c r="I1781" i="16"/>
  <c r="H1781" i="16"/>
  <c r="G1781" i="16"/>
  <c r="K1781" i="16" s="1"/>
  <c r="J1780" i="16"/>
  <c r="I1780" i="16"/>
  <c r="H1780" i="16"/>
  <c r="G1780" i="16"/>
  <c r="K1780" i="16" s="1"/>
  <c r="J1779" i="16"/>
  <c r="I1779" i="16"/>
  <c r="H1779" i="16"/>
  <c r="G1779" i="16"/>
  <c r="K1779" i="16" s="1"/>
  <c r="J1778" i="16"/>
  <c r="I1778" i="16"/>
  <c r="H1778" i="16"/>
  <c r="G1778" i="16"/>
  <c r="K1778" i="16" s="1"/>
  <c r="J1777" i="16"/>
  <c r="I1777" i="16"/>
  <c r="H1777" i="16"/>
  <c r="G1777" i="16"/>
  <c r="K1777" i="16" s="1"/>
  <c r="J1776" i="16"/>
  <c r="I1776" i="16"/>
  <c r="H1776" i="16"/>
  <c r="G1776" i="16"/>
  <c r="K1776" i="16" s="1"/>
  <c r="J1775" i="16"/>
  <c r="I1775" i="16"/>
  <c r="H1775" i="16"/>
  <c r="G1775" i="16"/>
  <c r="K1775" i="16" s="1"/>
  <c r="J1774" i="16"/>
  <c r="I1774" i="16"/>
  <c r="H1774" i="16"/>
  <c r="G1774" i="16"/>
  <c r="K1774" i="16" s="1"/>
  <c r="J1773" i="16"/>
  <c r="I1773" i="16"/>
  <c r="H1773" i="16"/>
  <c r="G1773" i="16"/>
  <c r="K1773" i="16" s="1"/>
  <c r="J1772" i="16"/>
  <c r="I1772" i="16"/>
  <c r="H1772" i="16"/>
  <c r="G1772" i="16"/>
  <c r="K1772" i="16" s="1"/>
  <c r="J1771" i="16"/>
  <c r="I1771" i="16"/>
  <c r="H1771" i="16"/>
  <c r="G1771" i="16"/>
  <c r="K1771" i="16" s="1"/>
  <c r="J1770" i="16"/>
  <c r="I1770" i="16"/>
  <c r="H1770" i="16"/>
  <c r="G1770" i="16"/>
  <c r="K1770" i="16" s="1"/>
  <c r="J1769" i="16"/>
  <c r="I1769" i="16"/>
  <c r="H1769" i="16"/>
  <c r="G1769" i="16"/>
  <c r="J1768" i="16"/>
  <c r="I1768" i="16"/>
  <c r="H1768" i="16"/>
  <c r="G1768" i="16"/>
  <c r="K1768" i="16" s="1"/>
  <c r="J1767" i="16"/>
  <c r="I1767" i="16"/>
  <c r="H1767" i="16"/>
  <c r="G1767" i="16"/>
  <c r="K1767" i="16" s="1"/>
  <c r="J1766" i="16"/>
  <c r="I1766" i="16"/>
  <c r="H1766" i="16"/>
  <c r="G1766" i="16"/>
  <c r="K1766" i="16" s="1"/>
  <c r="J1765" i="16"/>
  <c r="J1801" i="16" s="1"/>
  <c r="I1765" i="16"/>
  <c r="H1765" i="16"/>
  <c r="G1765" i="16"/>
  <c r="K1765" i="16" s="1"/>
  <c r="F1754" i="16"/>
  <c r="E1754" i="16"/>
  <c r="D1754" i="16"/>
  <c r="K1769" i="16"/>
  <c r="C1754" i="16"/>
  <c r="J1753" i="16"/>
  <c r="I1753" i="16"/>
  <c r="H1753" i="16"/>
  <c r="G1753" i="16"/>
  <c r="K1753" i="16" s="1"/>
  <c r="J1752" i="16"/>
  <c r="I1752" i="16"/>
  <c r="H1752" i="16"/>
  <c r="H1754" i="16" s="1"/>
  <c r="G1752" i="16"/>
  <c r="K1752" i="16" s="1"/>
  <c r="F1750" i="16"/>
  <c r="E1750" i="16"/>
  <c r="D1750" i="16"/>
  <c r="C1750" i="16"/>
  <c r="J1749" i="16"/>
  <c r="I1749" i="16"/>
  <c r="H1749" i="16"/>
  <c r="G1749" i="16"/>
  <c r="K1749" i="16" s="1"/>
  <c r="J1748" i="16"/>
  <c r="I1748" i="16"/>
  <c r="H1748" i="16"/>
  <c r="G1748" i="16"/>
  <c r="K1748" i="16" s="1"/>
  <c r="J1747" i="16"/>
  <c r="I1747" i="16"/>
  <c r="H1747" i="16"/>
  <c r="G1747" i="16"/>
  <c r="K1747" i="16" s="1"/>
  <c r="J1746" i="16"/>
  <c r="I1746" i="16"/>
  <c r="H1746" i="16"/>
  <c r="G1746" i="16"/>
  <c r="K1746" i="16" s="1"/>
  <c r="J1745" i="16"/>
  <c r="I1745" i="16"/>
  <c r="H1745" i="16"/>
  <c r="G1745" i="16"/>
  <c r="K1745" i="16" s="1"/>
  <c r="J1754" i="16"/>
  <c r="J1744" i="16"/>
  <c r="I1744" i="16"/>
  <c r="H1744" i="16"/>
  <c r="G1744" i="16"/>
  <c r="K1744" i="16" s="1"/>
  <c r="J1743" i="16"/>
  <c r="I1743" i="16"/>
  <c r="H1743" i="16"/>
  <c r="G1743" i="16"/>
  <c r="K1743" i="16" s="1"/>
  <c r="J1742" i="16"/>
  <c r="I1742" i="16"/>
  <c r="H1742" i="16"/>
  <c r="G1742" i="16"/>
  <c r="K1742" i="16" s="1"/>
  <c r="J1741" i="16"/>
  <c r="I1741" i="16"/>
  <c r="H1741" i="16"/>
  <c r="G1741" i="16"/>
  <c r="K1741" i="16" s="1"/>
  <c r="J1740" i="16"/>
  <c r="I1740" i="16"/>
  <c r="H1740" i="16"/>
  <c r="G1740" i="16"/>
  <c r="K1740" i="16" s="1"/>
  <c r="J1739" i="16"/>
  <c r="I1739" i="16"/>
  <c r="H1739" i="16"/>
  <c r="G1739" i="16"/>
  <c r="K1739" i="16" s="1"/>
  <c r="J1738" i="16"/>
  <c r="I1738" i="16"/>
  <c r="H1738" i="16"/>
  <c r="G1738" i="16"/>
  <c r="K1738" i="16" s="1"/>
  <c r="J1737" i="16"/>
  <c r="I1737" i="16"/>
  <c r="H1737" i="16"/>
  <c r="G1737" i="16"/>
  <c r="K1737" i="16" s="1"/>
  <c r="J1736" i="16"/>
  <c r="I1736" i="16"/>
  <c r="H1736" i="16"/>
  <c r="G1736" i="16"/>
  <c r="K1736" i="16" s="1"/>
  <c r="J1735" i="16"/>
  <c r="I1735" i="16"/>
  <c r="H1735" i="16"/>
  <c r="G1735" i="16"/>
  <c r="K1735" i="16" s="1"/>
  <c r="J1734" i="16"/>
  <c r="I1734" i="16"/>
  <c r="H1734" i="16"/>
  <c r="G1734" i="16"/>
  <c r="K1734" i="16" s="1"/>
  <c r="J1733" i="16"/>
  <c r="I1733" i="16"/>
  <c r="H1733" i="16"/>
  <c r="G1733" i="16"/>
  <c r="K1733" i="16" s="1"/>
  <c r="J1732" i="16"/>
  <c r="I1732" i="16"/>
  <c r="H1732" i="16"/>
  <c r="G1732" i="16"/>
  <c r="K1732" i="16" s="1"/>
  <c r="J1731" i="16"/>
  <c r="I1731" i="16"/>
  <c r="H1731" i="16"/>
  <c r="G1731" i="16"/>
  <c r="K1731" i="16" s="1"/>
  <c r="J1730" i="16"/>
  <c r="I1730" i="16"/>
  <c r="H1730" i="16"/>
  <c r="G1730" i="16"/>
  <c r="K1730" i="16" s="1"/>
  <c r="J1729" i="16"/>
  <c r="I1729" i="16"/>
  <c r="H1729" i="16"/>
  <c r="G1729" i="16"/>
  <c r="K1729" i="16" s="1"/>
  <c r="J1728" i="16"/>
  <c r="I1728" i="16"/>
  <c r="H1728" i="16"/>
  <c r="G1728" i="16"/>
  <c r="K1728" i="16" s="1"/>
  <c r="J1727" i="16"/>
  <c r="I1727" i="16"/>
  <c r="H1727" i="16"/>
  <c r="G1727" i="16"/>
  <c r="K1727" i="16" s="1"/>
  <c r="J1726" i="16"/>
  <c r="I1726" i="16"/>
  <c r="H1726" i="16"/>
  <c r="G1726" i="16"/>
  <c r="K1726" i="16" s="1"/>
  <c r="J1725" i="16"/>
  <c r="I1725" i="16"/>
  <c r="H1725" i="16"/>
  <c r="G1725" i="16"/>
  <c r="K1725" i="16" s="1"/>
  <c r="J1724" i="16"/>
  <c r="I1724" i="16"/>
  <c r="H1724" i="16"/>
  <c r="G1724" i="16"/>
  <c r="K1724" i="16" s="1"/>
  <c r="J1723" i="16"/>
  <c r="I1723" i="16"/>
  <c r="H1723" i="16"/>
  <c r="G1723" i="16"/>
  <c r="K1723" i="16" s="1"/>
  <c r="J1721" i="16"/>
  <c r="I1721" i="16"/>
  <c r="H1721" i="16"/>
  <c r="G1721" i="16"/>
  <c r="K1721" i="16" s="1"/>
  <c r="J1720" i="16"/>
  <c r="I1720" i="16"/>
  <c r="H1720" i="16"/>
  <c r="G1720" i="16"/>
  <c r="K1720" i="16" s="1"/>
  <c r="J1719" i="16"/>
  <c r="I1719" i="16"/>
  <c r="H1719" i="16"/>
  <c r="G1719" i="16"/>
  <c r="K1719" i="16" s="1"/>
  <c r="J1718" i="16"/>
  <c r="I1718" i="16"/>
  <c r="H1718" i="16"/>
  <c r="G1718" i="16"/>
  <c r="K1718" i="16" s="1"/>
  <c r="J1717" i="16"/>
  <c r="I1717" i="16"/>
  <c r="H1717" i="16"/>
  <c r="G1717" i="16"/>
  <c r="K1717" i="16" s="1"/>
  <c r="J1716" i="16"/>
  <c r="I1716" i="16"/>
  <c r="H1716" i="16"/>
  <c r="G1716" i="16"/>
  <c r="K1716" i="16" s="1"/>
  <c r="J1715" i="16"/>
  <c r="I1715" i="16"/>
  <c r="H1715" i="16"/>
  <c r="G1715" i="16"/>
  <c r="K1715" i="16" s="1"/>
  <c r="J1714" i="16"/>
  <c r="I1714" i="16"/>
  <c r="H1714" i="16"/>
  <c r="G1714" i="16"/>
  <c r="K1714" i="16" s="1"/>
  <c r="J1713" i="16"/>
  <c r="I1713" i="16"/>
  <c r="H1713" i="16"/>
  <c r="G1713" i="16"/>
  <c r="K1713" i="16" s="1"/>
  <c r="J1712" i="16"/>
  <c r="I1712" i="16"/>
  <c r="H1712" i="16"/>
  <c r="G1712" i="16"/>
  <c r="K1712" i="16" s="1"/>
  <c r="J1711" i="16"/>
  <c r="I1711" i="16"/>
  <c r="H1711" i="16"/>
  <c r="G1711" i="16"/>
  <c r="K1711" i="16" s="1"/>
  <c r="J1710" i="16"/>
  <c r="I1710" i="16"/>
  <c r="H1710" i="16"/>
  <c r="G1710" i="16"/>
  <c r="K1710" i="16" s="1"/>
  <c r="J1709" i="16"/>
  <c r="I1709" i="16"/>
  <c r="H1709" i="16"/>
  <c r="G1709" i="16"/>
  <c r="K1709" i="16" s="1"/>
  <c r="J1708" i="16"/>
  <c r="I1708" i="16"/>
  <c r="H1708" i="16"/>
  <c r="G1708" i="16"/>
  <c r="K1708" i="16" s="1"/>
  <c r="J1707" i="16"/>
  <c r="I1707" i="16"/>
  <c r="H1707" i="16"/>
  <c r="G1707" i="16"/>
  <c r="K1707" i="16" s="1"/>
  <c r="J1706" i="16"/>
  <c r="I1706" i="16"/>
  <c r="H1706" i="16"/>
  <c r="G1706" i="16"/>
  <c r="K1706" i="16" s="1"/>
  <c r="J1705" i="16"/>
  <c r="I1705" i="16"/>
  <c r="H1705" i="16"/>
  <c r="G1705" i="16"/>
  <c r="K1705" i="16" s="1"/>
  <c r="F1695" i="16"/>
  <c r="F1697" i="16" s="1"/>
  <c r="E1695" i="16"/>
  <c r="D1695" i="16"/>
  <c r="J1694" i="16"/>
  <c r="I1694" i="16"/>
  <c r="H1694" i="16"/>
  <c r="G1694" i="16"/>
  <c r="K1694" i="16" s="1"/>
  <c r="J1693" i="16"/>
  <c r="I1693" i="16"/>
  <c r="I1695" i="16" s="1"/>
  <c r="H1693" i="16"/>
  <c r="H1695" i="16" s="1"/>
  <c r="G1693" i="16"/>
  <c r="E1691" i="16"/>
  <c r="D1691" i="16"/>
  <c r="C1691" i="16"/>
  <c r="J1690" i="16"/>
  <c r="I1690" i="16"/>
  <c r="H1690" i="16"/>
  <c r="G1690" i="16"/>
  <c r="K1690" i="16" s="1"/>
  <c r="J1689" i="16"/>
  <c r="I1689" i="16"/>
  <c r="H1689" i="16"/>
  <c r="G1689" i="16"/>
  <c r="K1689" i="16" s="1"/>
  <c r="J1682" i="16"/>
  <c r="I1682" i="16"/>
  <c r="H1682" i="16"/>
  <c r="G1682" i="16"/>
  <c r="K1682" i="16" s="1"/>
  <c r="J1681" i="16"/>
  <c r="I1681" i="16"/>
  <c r="H1681" i="16"/>
  <c r="G1681" i="16"/>
  <c r="K1681" i="16" s="1"/>
  <c r="J1680" i="16"/>
  <c r="I1680" i="16"/>
  <c r="H1680" i="16"/>
  <c r="G1680" i="16"/>
  <c r="K1680" i="16" s="1"/>
  <c r="J1679" i="16"/>
  <c r="I1679" i="16"/>
  <c r="H1679" i="16"/>
  <c r="G1679" i="16"/>
  <c r="K1679" i="16" s="1"/>
  <c r="J1678" i="16"/>
  <c r="I1678" i="16"/>
  <c r="H1678" i="16"/>
  <c r="G1678" i="16"/>
  <c r="K1678" i="16" s="1"/>
  <c r="J1677" i="16"/>
  <c r="I1677" i="16"/>
  <c r="H1677" i="16"/>
  <c r="G1677" i="16"/>
  <c r="K1677" i="16" s="1"/>
  <c r="J1676" i="16"/>
  <c r="I1676" i="16"/>
  <c r="H1676" i="16"/>
  <c r="G1676" i="16"/>
  <c r="K1676" i="16" s="1"/>
  <c r="J1675" i="16"/>
  <c r="I1675" i="16"/>
  <c r="H1675" i="16"/>
  <c r="G1675" i="16"/>
  <c r="K1675" i="16" s="1"/>
  <c r="J1674" i="16"/>
  <c r="I1674" i="16"/>
  <c r="H1674" i="16"/>
  <c r="G1674" i="16"/>
  <c r="K1674" i="16" s="1"/>
  <c r="J1673" i="16"/>
  <c r="I1673" i="16"/>
  <c r="H1673" i="16"/>
  <c r="G1673" i="16"/>
  <c r="K1673" i="16" s="1"/>
  <c r="J1672" i="16"/>
  <c r="I1672" i="16"/>
  <c r="H1672" i="16"/>
  <c r="G1672" i="16"/>
  <c r="K1672" i="16" s="1"/>
  <c r="J1671" i="16"/>
  <c r="I1671" i="16"/>
  <c r="H1671" i="16"/>
  <c r="G1671" i="16"/>
  <c r="F1660" i="16"/>
  <c r="E1660" i="16"/>
  <c r="D1660" i="16"/>
  <c r="C1660" i="16"/>
  <c r="J1659" i="16"/>
  <c r="I1659" i="16"/>
  <c r="H1659" i="16"/>
  <c r="G1659" i="16"/>
  <c r="K1659" i="16" s="1"/>
  <c r="J1658" i="16"/>
  <c r="I1658" i="16"/>
  <c r="I1660" i="16" s="1"/>
  <c r="H1658" i="16"/>
  <c r="H1660" i="16" s="1"/>
  <c r="G1658" i="16"/>
  <c r="K1658" i="16" s="1"/>
  <c r="K1693" i="16"/>
  <c r="F1656" i="16"/>
  <c r="E1656" i="16"/>
  <c r="D1656" i="16"/>
  <c r="C1656" i="16"/>
  <c r="J1655" i="16"/>
  <c r="I1655" i="16"/>
  <c r="H1655" i="16"/>
  <c r="G1655" i="16"/>
  <c r="K1655" i="16" s="1"/>
  <c r="J1654" i="16"/>
  <c r="I1654" i="16"/>
  <c r="H1654" i="16"/>
  <c r="G1654" i="16"/>
  <c r="K1654" i="16" s="1"/>
  <c r="J1653" i="16"/>
  <c r="I1653" i="16"/>
  <c r="H1653" i="16"/>
  <c r="G1653" i="16"/>
  <c r="K1653" i="16" s="1"/>
  <c r="J1644" i="16"/>
  <c r="I1644" i="16"/>
  <c r="H1644" i="16"/>
  <c r="G1644" i="16"/>
  <c r="K1644" i="16" s="1"/>
  <c r="J1643" i="16"/>
  <c r="I1643" i="16"/>
  <c r="H1643" i="16"/>
  <c r="G1643" i="16"/>
  <c r="K1643" i="16" s="1"/>
  <c r="J1642" i="16"/>
  <c r="I1642" i="16"/>
  <c r="H1642" i="16"/>
  <c r="G1642" i="16"/>
  <c r="K1642" i="16" s="1"/>
  <c r="J1641" i="16"/>
  <c r="I1641" i="16"/>
  <c r="H1641" i="16"/>
  <c r="G1641" i="16"/>
  <c r="K1641" i="16" s="1"/>
  <c r="J1640" i="16"/>
  <c r="I1640" i="16"/>
  <c r="H1640" i="16"/>
  <c r="G1640" i="16"/>
  <c r="K1640" i="16" s="1"/>
  <c r="J1639" i="16"/>
  <c r="I1639" i="16"/>
  <c r="H1639" i="16"/>
  <c r="G1639" i="16"/>
  <c r="K1639" i="16" s="1"/>
  <c r="J1638" i="16"/>
  <c r="I1638" i="16"/>
  <c r="H1638" i="16"/>
  <c r="G1638" i="16"/>
  <c r="K1638" i="16" s="1"/>
  <c r="J1637" i="16"/>
  <c r="I1637" i="16"/>
  <c r="H1637" i="16"/>
  <c r="G1637" i="16"/>
  <c r="K1637" i="16" s="1"/>
  <c r="J1636" i="16"/>
  <c r="I1636" i="16"/>
  <c r="H1636" i="16"/>
  <c r="G1636" i="16"/>
  <c r="K1636" i="16" s="1"/>
  <c r="J1635" i="16"/>
  <c r="I1635" i="16"/>
  <c r="H1635" i="16"/>
  <c r="G1635" i="16"/>
  <c r="K1635" i="16" s="1"/>
  <c r="J1634" i="16"/>
  <c r="I1634" i="16"/>
  <c r="H1634" i="16"/>
  <c r="G1634" i="16"/>
  <c r="K1634" i="16" s="1"/>
  <c r="J1633" i="16"/>
  <c r="I1633" i="16"/>
  <c r="H1633" i="16"/>
  <c r="G1633" i="16"/>
  <c r="K1633" i="16" s="1"/>
  <c r="J1632" i="16"/>
  <c r="I1632" i="16"/>
  <c r="H1632" i="16"/>
  <c r="G1632" i="16"/>
  <c r="K1632" i="16" s="1"/>
  <c r="J1631" i="16"/>
  <c r="I1631" i="16"/>
  <c r="H1631" i="16"/>
  <c r="G1631" i="16"/>
  <c r="K1631" i="16" s="1"/>
  <c r="J1630" i="16"/>
  <c r="I1630" i="16"/>
  <c r="H1630" i="16"/>
  <c r="G1630" i="16"/>
  <c r="K1630" i="16" s="1"/>
  <c r="J1629" i="16"/>
  <c r="I1629" i="16"/>
  <c r="H1629" i="16"/>
  <c r="G1629" i="16"/>
  <c r="K1629" i="16" s="1"/>
  <c r="J1628" i="16"/>
  <c r="I1628" i="16"/>
  <c r="H1628" i="16"/>
  <c r="G1628" i="16"/>
  <c r="K1628" i="16" s="1"/>
  <c r="J1627" i="16"/>
  <c r="I1627" i="16"/>
  <c r="H1627" i="16"/>
  <c r="G1627" i="16"/>
  <c r="K1627" i="16" s="1"/>
  <c r="J1626" i="16"/>
  <c r="I1626" i="16"/>
  <c r="H1626" i="16"/>
  <c r="G1626" i="16"/>
  <c r="K1626" i="16" s="1"/>
  <c r="F1263" i="16"/>
  <c r="E1263" i="16"/>
  <c r="D1263" i="16"/>
  <c r="C1263" i="16"/>
  <c r="J1262" i="16"/>
  <c r="I1262" i="16"/>
  <c r="H1262" i="16"/>
  <c r="G1262" i="16"/>
  <c r="K1262" i="16" s="1"/>
  <c r="J1261" i="16"/>
  <c r="I1261" i="16"/>
  <c r="F1259" i="16"/>
  <c r="E1259" i="16"/>
  <c r="D1259" i="16"/>
  <c r="C1259" i="16"/>
  <c r="J1258" i="16"/>
  <c r="I1258" i="16"/>
  <c r="H1258" i="16"/>
  <c r="G1258" i="16"/>
  <c r="K1258" i="16" s="1"/>
  <c r="J1257" i="16"/>
  <c r="I1257" i="16"/>
  <c r="H1257" i="16"/>
  <c r="G1257" i="16"/>
  <c r="K1257" i="16" s="1"/>
  <c r="J1256" i="16"/>
  <c r="I1256" i="16"/>
  <c r="H1256" i="16"/>
  <c r="G1256" i="16"/>
  <c r="K1256" i="16" s="1"/>
  <c r="J1255" i="16"/>
  <c r="I1255" i="16"/>
  <c r="H1255" i="16"/>
  <c r="G1255" i="16"/>
  <c r="K1255" i="16" s="1"/>
  <c r="J1254" i="16"/>
  <c r="I1254" i="16"/>
  <c r="H1254" i="16"/>
  <c r="G1254" i="16"/>
  <c r="K1254" i="16" s="1"/>
  <c r="J1253" i="16"/>
  <c r="I1253" i="16"/>
  <c r="H1253" i="16"/>
  <c r="G1253" i="16"/>
  <c r="K1253" i="16" s="1"/>
  <c r="J1252" i="16"/>
  <c r="I1252" i="16"/>
  <c r="H1252" i="16"/>
  <c r="G1252" i="16"/>
  <c r="K1252" i="16" s="1"/>
  <c r="J1251" i="16"/>
  <c r="I1251" i="16"/>
  <c r="H1251" i="16"/>
  <c r="G1251" i="16"/>
  <c r="K1251" i="16" s="1"/>
  <c r="J1250" i="16"/>
  <c r="I1250" i="16"/>
  <c r="H1250" i="16"/>
  <c r="G1250" i="16"/>
  <c r="K1250" i="16" s="1"/>
  <c r="J1249" i="16"/>
  <c r="I1249" i="16"/>
  <c r="H1249" i="16"/>
  <c r="G1249" i="16"/>
  <c r="K1249" i="16" s="1"/>
  <c r="J1248" i="16"/>
  <c r="I1248" i="16"/>
  <c r="H1248" i="16"/>
  <c r="G1248" i="16"/>
  <c r="K1248" i="16" s="1"/>
  <c r="J1247" i="16"/>
  <c r="I1247" i="16"/>
  <c r="H1247" i="16"/>
  <c r="G1247" i="16"/>
  <c r="K1247" i="16" s="1"/>
  <c r="J1246" i="16"/>
  <c r="I1246" i="16"/>
  <c r="H1246" i="16"/>
  <c r="G1246" i="16"/>
  <c r="K1246" i="16" s="1"/>
  <c r="J1245" i="16"/>
  <c r="I1245" i="16"/>
  <c r="H1245" i="16"/>
  <c r="G1245" i="16"/>
  <c r="K1245" i="16" s="1"/>
  <c r="J1244" i="16"/>
  <c r="I1244" i="16"/>
  <c r="H1244" i="16"/>
  <c r="G1244" i="16"/>
  <c r="K1244" i="16" s="1"/>
  <c r="J1243" i="16"/>
  <c r="I1243" i="16"/>
  <c r="H1243" i="16"/>
  <c r="G1243" i="16"/>
  <c r="K1243" i="16" s="1"/>
  <c r="J1242" i="16"/>
  <c r="I1242" i="16"/>
  <c r="H1242" i="16"/>
  <c r="G1242" i="16"/>
  <c r="K1242" i="16" s="1"/>
  <c r="J1241" i="16"/>
  <c r="I1241" i="16"/>
  <c r="H1241" i="16"/>
  <c r="G1241" i="16"/>
  <c r="K1241" i="16" s="1"/>
  <c r="J1240" i="16"/>
  <c r="I1240" i="16"/>
  <c r="H1240" i="16"/>
  <c r="G1240" i="16"/>
  <c r="K1240" i="16" s="1"/>
  <c r="J1239" i="16"/>
  <c r="I1239" i="16"/>
  <c r="H1239" i="16"/>
  <c r="G1239" i="16"/>
  <c r="K1239" i="16" s="1"/>
  <c r="J1238" i="16"/>
  <c r="I1238" i="16"/>
  <c r="H1238" i="16"/>
  <c r="G1238" i="16"/>
  <c r="K1238" i="16" s="1"/>
  <c r="J1237" i="16"/>
  <c r="I1237" i="16"/>
  <c r="H1237" i="16"/>
  <c r="G1237" i="16"/>
  <c r="K1237" i="16" s="1"/>
  <c r="J1236" i="16"/>
  <c r="I1236" i="16"/>
  <c r="H1236" i="16"/>
  <c r="G1236" i="16"/>
  <c r="K1236" i="16" s="1"/>
  <c r="J1235" i="16"/>
  <c r="I1235" i="16"/>
  <c r="H1235" i="16"/>
  <c r="G1235" i="16"/>
  <c r="K1235" i="16" s="1"/>
  <c r="J1234" i="16"/>
  <c r="I1234" i="16"/>
  <c r="H1234" i="16"/>
  <c r="G1234" i="16"/>
  <c r="K1234" i="16" s="1"/>
  <c r="J1233" i="16"/>
  <c r="I1233" i="16"/>
  <c r="H1233" i="16"/>
  <c r="G1233" i="16"/>
  <c r="K1233" i="16" s="1"/>
  <c r="J1232" i="16"/>
  <c r="I1232" i="16"/>
  <c r="H1232" i="16"/>
  <c r="G1232" i="16"/>
  <c r="K1232" i="16" s="1"/>
  <c r="J1231" i="16"/>
  <c r="I1231" i="16"/>
  <c r="H1231" i="16"/>
  <c r="G1231" i="16"/>
  <c r="K1231" i="16" s="1"/>
  <c r="J1230" i="16"/>
  <c r="I1230" i="16"/>
  <c r="H1230" i="16"/>
  <c r="G1230" i="16"/>
  <c r="K1230" i="16" s="1"/>
  <c r="J1229" i="16"/>
  <c r="I1229" i="16"/>
  <c r="H1229" i="16"/>
  <c r="G1229" i="16"/>
  <c r="K1229" i="16" s="1"/>
  <c r="J1228" i="16"/>
  <c r="I1228" i="16"/>
  <c r="H1228" i="16"/>
  <c r="G1228" i="16"/>
  <c r="K1228" i="16" s="1"/>
  <c r="J1227" i="16"/>
  <c r="I1227" i="16"/>
  <c r="H1227" i="16"/>
  <c r="G1227" i="16"/>
  <c r="K1227" i="16" s="1"/>
  <c r="J1226" i="16"/>
  <c r="I1226" i="16"/>
  <c r="H1226" i="16"/>
  <c r="G1226" i="16"/>
  <c r="K1226" i="16" s="1"/>
  <c r="J1225" i="16"/>
  <c r="I1225" i="16"/>
  <c r="H1225" i="16"/>
  <c r="G1225" i="16"/>
  <c r="K1225" i="16" s="1"/>
  <c r="J1224" i="16"/>
  <c r="I1224" i="16"/>
  <c r="H1224" i="16"/>
  <c r="G1224" i="16"/>
  <c r="K1224" i="16" s="1"/>
  <c r="J1223" i="16"/>
  <c r="I1223" i="16"/>
  <c r="H1223" i="16"/>
  <c r="G1223" i="16"/>
  <c r="K1223" i="16" s="1"/>
  <c r="J1222" i="16"/>
  <c r="I1222" i="16"/>
  <c r="H1222" i="16"/>
  <c r="G1222" i="16"/>
  <c r="K1222" i="16" s="1"/>
  <c r="J1221" i="16"/>
  <c r="I1221" i="16"/>
  <c r="H1221" i="16"/>
  <c r="G1221" i="16"/>
  <c r="K1221" i="16" s="1"/>
  <c r="J1220" i="16"/>
  <c r="I1220" i="16"/>
  <c r="H1220" i="16"/>
  <c r="G1220" i="16"/>
  <c r="K1220" i="16" s="1"/>
  <c r="J1219" i="16"/>
  <c r="I1219" i="16"/>
  <c r="H1219" i="16"/>
  <c r="G1219" i="16"/>
  <c r="K1219" i="16" s="1"/>
  <c r="J1214" i="16"/>
  <c r="I1214" i="16"/>
  <c r="H1214" i="16"/>
  <c r="G1214" i="16"/>
  <c r="K1214" i="16" s="1"/>
  <c r="J1213" i="16"/>
  <c r="I1213" i="16"/>
  <c r="H1213" i="16"/>
  <c r="G1213" i="16"/>
  <c r="K1213" i="16" s="1"/>
  <c r="J1212" i="16"/>
  <c r="I1212" i="16"/>
  <c r="H1212" i="16"/>
  <c r="G1212" i="16"/>
  <c r="K1212" i="16" s="1"/>
  <c r="J1211" i="16"/>
  <c r="I1211" i="16"/>
  <c r="H1211" i="16"/>
  <c r="G1211" i="16"/>
  <c r="K1211" i="16" s="1"/>
  <c r="J1210" i="16"/>
  <c r="I1210" i="16"/>
  <c r="H1210" i="16"/>
  <c r="G1210" i="16"/>
  <c r="K1210" i="16" s="1"/>
  <c r="J1207" i="16"/>
  <c r="I1207" i="16"/>
  <c r="H1207" i="16"/>
  <c r="G1207" i="16"/>
  <c r="K1207" i="16" s="1"/>
  <c r="F1197" i="16"/>
  <c r="F1199" i="16" s="1"/>
  <c r="E1197" i="16"/>
  <c r="E1199" i="16" s="1"/>
  <c r="D1197" i="16"/>
  <c r="D1199" i="16" s="1"/>
  <c r="C1199" i="16"/>
  <c r="J1196" i="16"/>
  <c r="I1196" i="16"/>
  <c r="H1196" i="16"/>
  <c r="G1196" i="16"/>
  <c r="K1196" i="16" s="1"/>
  <c r="J1195" i="16"/>
  <c r="I1195" i="16"/>
  <c r="H1195" i="16"/>
  <c r="G1195" i="16"/>
  <c r="K1195" i="16" s="1"/>
  <c r="J1194" i="16"/>
  <c r="I1194" i="16"/>
  <c r="H1194" i="16"/>
  <c r="G1194" i="16"/>
  <c r="K1194" i="16" s="1"/>
  <c r="J1193" i="16"/>
  <c r="I1193" i="16"/>
  <c r="H1193" i="16"/>
  <c r="G1193" i="16"/>
  <c r="K1193" i="16" s="1"/>
  <c r="J1192" i="16"/>
  <c r="I1192" i="16"/>
  <c r="H1192" i="16"/>
  <c r="G1192" i="16"/>
  <c r="K1192" i="16" s="1"/>
  <c r="J1191" i="16"/>
  <c r="I1191" i="16"/>
  <c r="H1191" i="16"/>
  <c r="G1191" i="16"/>
  <c r="K1191" i="16" s="1"/>
  <c r="J1190" i="16"/>
  <c r="I1190" i="16"/>
  <c r="H1190" i="16"/>
  <c r="G1190" i="16"/>
  <c r="K1190" i="16" s="1"/>
  <c r="J1189" i="16"/>
  <c r="I1189" i="16"/>
  <c r="H1189" i="16"/>
  <c r="G1189" i="16"/>
  <c r="K1189" i="16" s="1"/>
  <c r="J1188" i="16"/>
  <c r="I1188" i="16"/>
  <c r="H1188" i="16"/>
  <c r="G1188" i="16"/>
  <c r="K1188" i="16" s="1"/>
  <c r="J1187" i="16"/>
  <c r="I1187" i="16"/>
  <c r="H1187" i="16"/>
  <c r="G1187" i="16"/>
  <c r="K1187" i="16" s="1"/>
  <c r="J1186" i="16"/>
  <c r="I1186" i="16"/>
  <c r="H1186" i="16"/>
  <c r="G1186" i="16"/>
  <c r="K1186" i="16" s="1"/>
  <c r="J1185" i="16"/>
  <c r="I1185" i="16"/>
  <c r="H1185" i="16"/>
  <c r="G1185" i="16"/>
  <c r="K1185" i="16" s="1"/>
  <c r="J1184" i="16"/>
  <c r="I1184" i="16"/>
  <c r="H1184" i="16"/>
  <c r="G1184" i="16"/>
  <c r="K1184" i="16" s="1"/>
  <c r="J1183" i="16"/>
  <c r="I1183" i="16"/>
  <c r="H1183" i="16"/>
  <c r="G1183" i="16"/>
  <c r="K1183" i="16" s="1"/>
  <c r="J1182" i="16"/>
  <c r="I1182" i="16"/>
  <c r="H1182" i="16"/>
  <c r="G1182" i="16"/>
  <c r="K1182" i="16" s="1"/>
  <c r="J1181" i="16"/>
  <c r="I1181" i="16"/>
  <c r="H1181" i="16"/>
  <c r="G1181" i="16"/>
  <c r="K1181" i="16" s="1"/>
  <c r="J1180" i="16"/>
  <c r="I1180" i="16"/>
  <c r="H1180" i="16"/>
  <c r="G1180" i="16"/>
  <c r="K1180" i="16" s="1"/>
  <c r="J1179" i="16"/>
  <c r="I1179" i="16"/>
  <c r="H1179" i="16"/>
  <c r="G1179" i="16"/>
  <c r="K1179" i="16" s="1"/>
  <c r="J1178" i="16"/>
  <c r="I1178" i="16"/>
  <c r="H1178" i="16"/>
  <c r="G1178" i="16"/>
  <c r="K1178" i="16" s="1"/>
  <c r="J1177" i="16"/>
  <c r="I1177" i="16"/>
  <c r="H1177" i="16"/>
  <c r="G1177" i="16"/>
  <c r="F1166" i="16"/>
  <c r="E1166" i="16"/>
  <c r="D1166" i="16"/>
  <c r="D1168" i="16" s="1"/>
  <c r="C1166" i="16"/>
  <c r="J1165" i="16"/>
  <c r="I1165" i="16"/>
  <c r="H1165" i="16"/>
  <c r="G1165" i="16"/>
  <c r="K1165" i="16" s="1"/>
  <c r="J1164" i="16"/>
  <c r="J1166" i="16" s="1"/>
  <c r="I1164" i="16"/>
  <c r="I1166" i="16" s="1"/>
  <c r="H1164" i="16"/>
  <c r="G1164" i="16"/>
  <c r="K1164" i="16" s="1"/>
  <c r="F1162" i="16"/>
  <c r="F1168" i="16" s="1"/>
  <c r="E1168" i="16"/>
  <c r="J1152" i="16"/>
  <c r="I1152" i="16"/>
  <c r="H1152" i="16"/>
  <c r="G1152" i="16"/>
  <c r="K1152" i="16" s="1"/>
  <c r="J1151" i="16"/>
  <c r="I1151" i="16"/>
  <c r="H1151" i="16"/>
  <c r="G1151" i="16"/>
  <c r="K1151" i="16" s="1"/>
  <c r="J1150" i="16"/>
  <c r="I1150" i="16"/>
  <c r="H1150" i="16"/>
  <c r="G1150" i="16"/>
  <c r="K1150" i="16" s="1"/>
  <c r="J1149" i="16"/>
  <c r="I1149" i="16"/>
  <c r="H1149" i="16"/>
  <c r="G1149" i="16"/>
  <c r="K1149" i="16" s="1"/>
  <c r="J1148" i="16"/>
  <c r="I1148" i="16"/>
  <c r="H1148" i="16"/>
  <c r="G1148" i="16"/>
  <c r="K1148" i="16" s="1"/>
  <c r="J1147" i="16"/>
  <c r="I1147" i="16"/>
  <c r="H1147" i="16"/>
  <c r="G1147" i="16"/>
  <c r="K1147" i="16" s="1"/>
  <c r="J1146" i="16"/>
  <c r="I1146" i="16"/>
  <c r="H1146" i="16"/>
  <c r="G1146" i="16"/>
  <c r="K1146" i="16" s="1"/>
  <c r="J1145" i="16"/>
  <c r="I1145" i="16"/>
  <c r="H1145" i="16"/>
  <c r="G1145" i="16"/>
  <c r="K1145" i="16" s="1"/>
  <c r="J1144" i="16"/>
  <c r="I1144" i="16"/>
  <c r="H1144" i="16"/>
  <c r="G1144" i="16"/>
  <c r="K1144" i="16" s="1"/>
  <c r="J1143" i="16"/>
  <c r="I1143" i="16"/>
  <c r="H1143" i="16"/>
  <c r="G1143" i="16"/>
  <c r="K1143" i="16" s="1"/>
  <c r="J1142" i="16"/>
  <c r="I1142" i="16"/>
  <c r="H1142" i="16"/>
  <c r="G1142" i="16"/>
  <c r="K1142" i="16" s="1"/>
  <c r="J1141" i="16"/>
  <c r="I1141" i="16"/>
  <c r="H1141" i="16"/>
  <c r="G1141" i="16"/>
  <c r="K1141" i="16" s="1"/>
  <c r="J1140" i="16"/>
  <c r="I1140" i="16"/>
  <c r="H1140" i="16"/>
  <c r="G1140" i="16"/>
  <c r="K1140" i="16" s="1"/>
  <c r="J1139" i="16"/>
  <c r="I1139" i="16"/>
  <c r="H1139" i="16"/>
  <c r="G1139" i="16"/>
  <c r="K1139" i="16" s="1"/>
  <c r="J1138" i="16"/>
  <c r="I1138" i="16"/>
  <c r="H1138" i="16"/>
  <c r="G1138" i="16"/>
  <c r="K1138" i="16" s="1"/>
  <c r="J1137" i="16"/>
  <c r="I1137" i="16"/>
  <c r="H1137" i="16"/>
  <c r="G1137" i="16"/>
  <c r="K1137" i="16" s="1"/>
  <c r="J1136" i="16"/>
  <c r="I1136" i="16"/>
  <c r="H1136" i="16"/>
  <c r="G1136" i="16"/>
  <c r="K1136" i="16" s="1"/>
  <c r="J1135" i="16"/>
  <c r="I1135" i="16"/>
  <c r="H1135" i="16"/>
  <c r="G1135" i="16"/>
  <c r="K1135" i="16" s="1"/>
  <c r="J1134" i="16"/>
  <c r="I1134" i="16"/>
  <c r="H1134" i="16"/>
  <c r="G1134" i="16"/>
  <c r="K1134" i="16" s="1"/>
  <c r="J1133" i="16"/>
  <c r="I1133" i="16"/>
  <c r="H1133" i="16"/>
  <c r="G1133" i="16"/>
  <c r="K1133" i="16" s="1"/>
  <c r="J1132" i="16"/>
  <c r="I1132" i="16"/>
  <c r="H1132" i="16"/>
  <c r="G1132" i="16"/>
  <c r="K1132" i="16" s="1"/>
  <c r="J1131" i="16"/>
  <c r="I1131" i="16"/>
  <c r="H1131" i="16"/>
  <c r="G1131" i="16"/>
  <c r="K1131" i="16" s="1"/>
  <c r="J1130" i="16"/>
  <c r="I1130" i="16"/>
  <c r="H1130" i="16"/>
  <c r="G1130" i="16"/>
  <c r="K1130" i="16" s="1"/>
  <c r="J1129" i="16"/>
  <c r="I1129" i="16"/>
  <c r="H1129" i="16"/>
  <c r="G1129" i="16"/>
  <c r="K1129" i="16" s="1"/>
  <c r="J1128" i="16"/>
  <c r="I1128" i="16"/>
  <c r="H1128" i="16"/>
  <c r="G1128" i="16"/>
  <c r="K1128" i="16" s="1"/>
  <c r="J1127" i="16"/>
  <c r="I1127" i="16"/>
  <c r="H1127" i="16"/>
  <c r="G1127" i="16"/>
  <c r="K1127" i="16" s="1"/>
  <c r="J1126" i="16"/>
  <c r="I1126" i="16"/>
  <c r="H1126" i="16"/>
  <c r="G1126" i="16"/>
  <c r="K1126" i="16" s="1"/>
  <c r="K1162" i="16" s="1"/>
  <c r="F1116" i="16"/>
  <c r="E1116" i="16"/>
  <c r="D1116" i="16"/>
  <c r="J1114" i="16"/>
  <c r="I1112" i="16"/>
  <c r="I1114" i="16" s="1"/>
  <c r="H1112" i="16"/>
  <c r="H1114" i="16" s="1"/>
  <c r="G1112" i="16"/>
  <c r="G1111" i="16"/>
  <c r="E1110" i="16"/>
  <c r="D1110" i="16"/>
  <c r="C1110" i="16"/>
  <c r="C1116" i="16" s="1"/>
  <c r="J1109" i="16"/>
  <c r="I1109" i="16"/>
  <c r="H1109" i="16"/>
  <c r="G1109" i="16"/>
  <c r="K1109" i="16" s="1"/>
  <c r="J1108" i="16"/>
  <c r="I1108" i="16"/>
  <c r="H1108" i="16"/>
  <c r="G1108" i="16"/>
  <c r="K1108" i="16" s="1"/>
  <c r="J1107" i="16"/>
  <c r="I1107" i="16"/>
  <c r="H1107" i="16"/>
  <c r="G1107" i="16"/>
  <c r="K1107" i="16" s="1"/>
  <c r="J1106" i="16"/>
  <c r="I1106" i="16"/>
  <c r="H1106" i="16"/>
  <c r="G1106" i="16"/>
  <c r="K1106" i="16" s="1"/>
  <c r="J1105" i="16"/>
  <c r="I1105" i="16"/>
  <c r="H1105" i="16"/>
  <c r="G1105" i="16"/>
  <c r="K1105" i="16" s="1"/>
  <c r="J1104" i="16"/>
  <c r="I1104" i="16"/>
  <c r="H1104" i="16"/>
  <c r="G1104" i="16"/>
  <c r="K1104" i="16" s="1"/>
  <c r="J1103" i="16"/>
  <c r="I1103" i="16"/>
  <c r="H1103" i="16"/>
  <c r="G1103" i="16"/>
  <c r="K1103" i="16" s="1"/>
  <c r="J1102" i="16"/>
  <c r="I1102" i="16"/>
  <c r="H1102" i="16"/>
  <c r="G1102" i="16"/>
  <c r="K1102" i="16" s="1"/>
  <c r="J1101" i="16"/>
  <c r="I1101" i="16"/>
  <c r="H1101" i="16"/>
  <c r="G1101" i="16"/>
  <c r="K1101" i="16" s="1"/>
  <c r="J1100" i="16"/>
  <c r="I1100" i="16"/>
  <c r="H1100" i="16"/>
  <c r="G1100" i="16"/>
  <c r="K1100" i="16" s="1"/>
  <c r="J1099" i="16"/>
  <c r="I1099" i="16"/>
  <c r="H1099" i="16"/>
  <c r="G1099" i="16"/>
  <c r="K1099" i="16" s="1"/>
  <c r="J1098" i="16"/>
  <c r="I1098" i="16"/>
  <c r="H1098" i="16"/>
  <c r="G1098" i="16"/>
  <c r="K1098" i="16" s="1"/>
  <c r="J1097" i="16"/>
  <c r="I1097" i="16"/>
  <c r="H1097" i="16"/>
  <c r="G1097" i="16"/>
  <c r="K1097" i="16" s="1"/>
  <c r="F958" i="16"/>
  <c r="E958" i="16"/>
  <c r="D958" i="16"/>
  <c r="C958" i="16"/>
  <c r="G957" i="16"/>
  <c r="G956" i="16"/>
  <c r="K956" i="16" s="1"/>
  <c r="G955" i="16"/>
  <c r="G946" i="16"/>
  <c r="K946" i="16" s="1"/>
  <c r="G945" i="16"/>
  <c r="K945" i="16" s="1"/>
  <c r="G944" i="16"/>
  <c r="K944" i="16" s="1"/>
  <c r="G943" i="16"/>
  <c r="K943" i="16" s="1"/>
  <c r="G942" i="16"/>
  <c r="K942" i="16" s="1"/>
  <c r="G941" i="16"/>
  <c r="K941" i="16" s="1"/>
  <c r="G940" i="16"/>
  <c r="K940" i="16" s="1"/>
  <c r="G939" i="16"/>
  <c r="K939" i="16" s="1"/>
  <c r="G938" i="16"/>
  <c r="K938" i="16" s="1"/>
  <c r="G937" i="16"/>
  <c r="K937" i="16" s="1"/>
  <c r="G936" i="16"/>
  <c r="K936" i="16" s="1"/>
  <c r="G935" i="16"/>
  <c r="K935" i="16" s="1"/>
  <c r="G934" i="16"/>
  <c r="K934" i="16" s="1"/>
  <c r="G933" i="16"/>
  <c r="K933" i="16" s="1"/>
  <c r="G932" i="16"/>
  <c r="K932" i="16" s="1"/>
  <c r="G931" i="16"/>
  <c r="K931" i="16" s="1"/>
  <c r="G930" i="16"/>
  <c r="K930" i="16" s="1"/>
  <c r="G929" i="16"/>
  <c r="K929" i="16" s="1"/>
  <c r="G928" i="16"/>
  <c r="K928" i="16" s="1"/>
  <c r="G927" i="16"/>
  <c r="K927" i="16" s="1"/>
  <c r="G926" i="16"/>
  <c r="K926" i="16" s="1"/>
  <c r="G925" i="16"/>
  <c r="K925" i="16" s="1"/>
  <c r="G924" i="16"/>
  <c r="K924" i="16" s="1"/>
  <c r="F913" i="16"/>
  <c r="E913" i="16"/>
  <c r="D913" i="16"/>
  <c r="C913" i="16"/>
  <c r="J912" i="16"/>
  <c r="I912" i="16"/>
  <c r="H912" i="16"/>
  <c r="G912" i="16"/>
  <c r="K912" i="16" s="1"/>
  <c r="J911" i="16"/>
  <c r="J913" i="16" s="1"/>
  <c r="I911" i="16"/>
  <c r="H911" i="16"/>
  <c r="G911" i="16"/>
  <c r="G913" i="16" s="1"/>
  <c r="G910" i="16"/>
  <c r="J885" i="16"/>
  <c r="I885" i="16"/>
  <c r="H885" i="16"/>
  <c r="G885" i="16"/>
  <c r="K885" i="16" s="1"/>
  <c r="J883" i="16"/>
  <c r="I883" i="16"/>
  <c r="H883" i="16"/>
  <c r="G883" i="16"/>
  <c r="K883" i="16" s="1"/>
  <c r="J881" i="16"/>
  <c r="I881" i="16"/>
  <c r="H881" i="16"/>
  <c r="G881" i="16"/>
  <c r="K881" i="16" s="1"/>
  <c r="J880" i="16"/>
  <c r="I880" i="16"/>
  <c r="H880" i="16"/>
  <c r="G880" i="16"/>
  <c r="K880" i="16" s="1"/>
  <c r="J876" i="16"/>
  <c r="I876" i="16"/>
  <c r="H876" i="16"/>
  <c r="G876" i="16"/>
  <c r="K876" i="16" s="1"/>
  <c r="J871" i="16"/>
  <c r="I871" i="16"/>
  <c r="H871" i="16"/>
  <c r="G871" i="16"/>
  <c r="K871" i="16" s="1"/>
  <c r="J869" i="16"/>
  <c r="I869" i="16"/>
  <c r="H869" i="16"/>
  <c r="G869" i="16"/>
  <c r="K869" i="16" s="1"/>
  <c r="J868" i="16"/>
  <c r="I868" i="16"/>
  <c r="H868" i="16"/>
  <c r="G868" i="16"/>
  <c r="K868" i="16" s="1"/>
  <c r="J866" i="16"/>
  <c r="I866" i="16"/>
  <c r="H866" i="16"/>
  <c r="G866" i="16"/>
  <c r="K866" i="16" s="1"/>
  <c r="J865" i="16"/>
  <c r="I865" i="16"/>
  <c r="H865" i="16"/>
  <c r="G865" i="16"/>
  <c r="K865" i="16" s="1"/>
  <c r="J863" i="16"/>
  <c r="I863" i="16"/>
  <c r="H863" i="16"/>
  <c r="G863" i="16"/>
  <c r="K863" i="16" s="1"/>
  <c r="J861" i="16"/>
  <c r="I861" i="16"/>
  <c r="H861" i="16"/>
  <c r="G861" i="16"/>
  <c r="K861" i="16" s="1"/>
  <c r="J859" i="16"/>
  <c r="I859" i="16"/>
  <c r="H859" i="16"/>
  <c r="G859" i="16"/>
  <c r="K859" i="16" s="1"/>
  <c r="J857" i="16"/>
  <c r="I857" i="16"/>
  <c r="H857" i="16"/>
  <c r="G857" i="16"/>
  <c r="K857" i="16" s="1"/>
  <c r="J853" i="16"/>
  <c r="I853" i="16"/>
  <c r="H853" i="16"/>
  <c r="G853" i="16"/>
  <c r="K853" i="16" s="1"/>
  <c r="J852" i="16"/>
  <c r="I852" i="16"/>
  <c r="H852" i="16"/>
  <c r="G852" i="16"/>
  <c r="K852" i="16" s="1"/>
  <c r="J851" i="16"/>
  <c r="I851" i="16"/>
  <c r="H851" i="16"/>
  <c r="G851" i="16"/>
  <c r="K851" i="16" s="1"/>
  <c r="J849" i="16"/>
  <c r="I849" i="16"/>
  <c r="H849" i="16"/>
  <c r="G849" i="16"/>
  <c r="K849" i="16" s="1"/>
  <c r="J848" i="16"/>
  <c r="I848" i="16"/>
  <c r="H848" i="16"/>
  <c r="G848" i="16"/>
  <c r="K848" i="16" s="1"/>
  <c r="J847" i="16"/>
  <c r="I847" i="16"/>
  <c r="H847" i="16"/>
  <c r="G847" i="16"/>
  <c r="K847" i="16" s="1"/>
  <c r="J845" i="16"/>
  <c r="I845" i="16"/>
  <c r="H845" i="16"/>
  <c r="G845" i="16"/>
  <c r="K845" i="16" s="1"/>
  <c r="J844" i="16"/>
  <c r="I844" i="16"/>
  <c r="H844" i="16"/>
  <c r="G844" i="16"/>
  <c r="K844" i="16" s="1"/>
  <c r="J843" i="16"/>
  <c r="I843" i="16"/>
  <c r="H843" i="16"/>
  <c r="G843" i="16"/>
  <c r="K843" i="16" s="1"/>
  <c r="J842" i="16"/>
  <c r="I842" i="16"/>
  <c r="H842" i="16"/>
  <c r="G842" i="16"/>
  <c r="K842" i="16" s="1"/>
  <c r="F831" i="16"/>
  <c r="E831" i="16"/>
  <c r="D831" i="16"/>
  <c r="C831" i="16"/>
  <c r="J830" i="16"/>
  <c r="I830" i="16"/>
  <c r="H830" i="16"/>
  <c r="G830" i="16"/>
  <c r="K830" i="16" s="1"/>
  <c r="J829" i="16"/>
  <c r="J831" i="16" s="1"/>
  <c r="I829" i="16"/>
  <c r="H829" i="16"/>
  <c r="H831" i="16" s="1"/>
  <c r="G829" i="16"/>
  <c r="F827" i="16"/>
  <c r="F833" i="16" s="1"/>
  <c r="E827" i="16"/>
  <c r="D827" i="16"/>
  <c r="D833" i="16" s="1"/>
  <c r="C827" i="16"/>
  <c r="J826" i="16"/>
  <c r="I826" i="16"/>
  <c r="H826" i="16"/>
  <c r="G826" i="16"/>
  <c r="K826" i="16" s="1"/>
  <c r="J825" i="16"/>
  <c r="I825" i="16"/>
  <c r="H825" i="16"/>
  <c r="G825" i="16"/>
  <c r="K825" i="16" s="1"/>
  <c r="J824" i="16"/>
  <c r="I824" i="16"/>
  <c r="H824" i="16"/>
  <c r="G824" i="16"/>
  <c r="K824" i="16" s="1"/>
  <c r="J823" i="16"/>
  <c r="I823" i="16"/>
  <c r="H823" i="16"/>
  <c r="G823" i="16"/>
  <c r="K823" i="16" s="1"/>
  <c r="J822" i="16"/>
  <c r="I822" i="16"/>
  <c r="H822" i="16"/>
  <c r="G822" i="16"/>
  <c r="K822" i="16" s="1"/>
  <c r="J821" i="16"/>
  <c r="I821" i="16"/>
  <c r="H821" i="16"/>
  <c r="G821" i="16"/>
  <c r="K821" i="16" s="1"/>
  <c r="J820" i="16"/>
  <c r="I820" i="16"/>
  <c r="H820" i="16"/>
  <c r="G820" i="16"/>
  <c r="K820" i="16" s="1"/>
  <c r="J819" i="16"/>
  <c r="I819" i="16"/>
  <c r="H819" i="16"/>
  <c r="G819" i="16"/>
  <c r="K819" i="16" s="1"/>
  <c r="J818" i="16"/>
  <c r="I818" i="16"/>
  <c r="H818" i="16"/>
  <c r="G818" i="16"/>
  <c r="K818" i="16" s="1"/>
  <c r="J817" i="16"/>
  <c r="I817" i="16"/>
  <c r="H817" i="16"/>
  <c r="G817" i="16"/>
  <c r="K817" i="16" s="1"/>
  <c r="J816" i="16"/>
  <c r="I816" i="16"/>
  <c r="H816" i="16"/>
  <c r="G816" i="16"/>
  <c r="K816" i="16" s="1"/>
  <c r="J815" i="16"/>
  <c r="I815" i="16"/>
  <c r="H815" i="16"/>
  <c r="G815" i="16"/>
  <c r="K815" i="16" s="1"/>
  <c r="J814" i="16"/>
  <c r="I814" i="16"/>
  <c r="H814" i="16"/>
  <c r="G814" i="16"/>
  <c r="K814" i="16" s="1"/>
  <c r="J813" i="16"/>
  <c r="I813" i="16"/>
  <c r="H813" i="16"/>
  <c r="G813" i="16"/>
  <c r="K813" i="16" s="1"/>
  <c r="J812" i="16"/>
  <c r="I812" i="16"/>
  <c r="H812" i="16"/>
  <c r="G812" i="16"/>
  <c r="K812" i="16" s="1"/>
  <c r="J811" i="16"/>
  <c r="I811" i="16"/>
  <c r="H811" i="16"/>
  <c r="G811" i="16"/>
  <c r="K811" i="16" s="1"/>
  <c r="J810" i="16"/>
  <c r="I810" i="16"/>
  <c r="H810" i="16"/>
  <c r="G810" i="16"/>
  <c r="K810" i="16" s="1"/>
  <c r="J809" i="16"/>
  <c r="I809" i="16"/>
  <c r="H809" i="16"/>
  <c r="G809" i="16"/>
  <c r="K809" i="16" s="1"/>
  <c r="J808" i="16"/>
  <c r="I808" i="16"/>
  <c r="H808" i="16"/>
  <c r="G808" i="16"/>
  <c r="K808" i="16" s="1"/>
  <c r="J807" i="16"/>
  <c r="I807" i="16"/>
  <c r="H807" i="16"/>
  <c r="G807" i="16"/>
  <c r="K807" i="16" s="1"/>
  <c r="J806" i="16"/>
  <c r="I806" i="16"/>
  <c r="H806" i="16"/>
  <c r="G806" i="16"/>
  <c r="K806" i="16" s="1"/>
  <c r="J805" i="16"/>
  <c r="I805" i="16"/>
  <c r="H805" i="16"/>
  <c r="G805" i="16"/>
  <c r="K805" i="16" s="1"/>
  <c r="J804" i="16"/>
  <c r="I804" i="16"/>
  <c r="H804" i="16"/>
  <c r="G804" i="16"/>
  <c r="K804" i="16" s="1"/>
  <c r="J803" i="16"/>
  <c r="I803" i="16"/>
  <c r="H803" i="16"/>
  <c r="G803" i="16"/>
  <c r="K803" i="16" s="1"/>
  <c r="J802" i="16"/>
  <c r="I802" i="16"/>
  <c r="H802" i="16"/>
  <c r="G802" i="16"/>
  <c r="K802" i="16" s="1"/>
  <c r="J801" i="16"/>
  <c r="I801" i="16"/>
  <c r="H801" i="16"/>
  <c r="G801" i="16"/>
  <c r="K801" i="16" s="1"/>
  <c r="J800" i="16"/>
  <c r="I800" i="16"/>
  <c r="H800" i="16"/>
  <c r="G800" i="16"/>
  <c r="K800" i="16" s="1"/>
  <c r="J799" i="16"/>
  <c r="I799" i="16"/>
  <c r="H799" i="16"/>
  <c r="G799" i="16"/>
  <c r="K799" i="16" s="1"/>
  <c r="F788" i="16"/>
  <c r="E788" i="16"/>
  <c r="C788" i="16"/>
  <c r="J787" i="16"/>
  <c r="I787" i="16"/>
  <c r="H787" i="16"/>
  <c r="G787" i="16"/>
  <c r="K787" i="16" s="1"/>
  <c r="J786" i="16"/>
  <c r="J788" i="16" s="1"/>
  <c r="I786" i="16"/>
  <c r="I788" i="16" s="1"/>
  <c r="H786" i="16"/>
  <c r="G786" i="16"/>
  <c r="K786" i="16" s="1"/>
  <c r="F784" i="16"/>
  <c r="E784" i="16"/>
  <c r="D784" i="16"/>
  <c r="D790" i="16" s="1"/>
  <c r="C784" i="16"/>
  <c r="C790" i="16" s="1"/>
  <c r="J783" i="16"/>
  <c r="I783" i="16"/>
  <c r="H783" i="16"/>
  <c r="G783" i="16"/>
  <c r="K783" i="16" s="1"/>
  <c r="J782" i="16"/>
  <c r="I782" i="16"/>
  <c r="H782" i="16"/>
  <c r="G782" i="16"/>
  <c r="K782" i="16" s="1"/>
  <c r="J781" i="16"/>
  <c r="I781" i="16"/>
  <c r="H781" i="16"/>
  <c r="G781" i="16"/>
  <c r="K781" i="16" s="1"/>
  <c r="J780" i="16"/>
  <c r="I780" i="16"/>
  <c r="H780" i="16"/>
  <c r="G780" i="16"/>
  <c r="K780" i="16" s="1"/>
  <c r="J779" i="16"/>
  <c r="I779" i="16"/>
  <c r="H779" i="16"/>
  <c r="G779" i="16"/>
  <c r="K779" i="16" s="1"/>
  <c r="J778" i="16"/>
  <c r="I778" i="16"/>
  <c r="H778" i="16"/>
  <c r="G778" i="16"/>
  <c r="K778" i="16" s="1"/>
  <c r="J777" i="16"/>
  <c r="I777" i="16"/>
  <c r="H777" i="16"/>
  <c r="G777" i="16"/>
  <c r="K777" i="16" s="1"/>
  <c r="J776" i="16"/>
  <c r="I776" i="16"/>
  <c r="H776" i="16"/>
  <c r="G776" i="16"/>
  <c r="K776" i="16" s="1"/>
  <c r="J775" i="16"/>
  <c r="I775" i="16"/>
  <c r="H775" i="16"/>
  <c r="G775" i="16"/>
  <c r="K775" i="16" s="1"/>
  <c r="J774" i="16"/>
  <c r="I774" i="16"/>
  <c r="H774" i="16"/>
  <c r="G774" i="16"/>
  <c r="K774" i="16" s="1"/>
  <c r="J773" i="16"/>
  <c r="I773" i="16"/>
  <c r="H773" i="16"/>
  <c r="G773" i="16"/>
  <c r="K773" i="16" s="1"/>
  <c r="J772" i="16"/>
  <c r="I772" i="16"/>
  <c r="H772" i="16"/>
  <c r="G772" i="16"/>
  <c r="K772" i="16" s="1"/>
  <c r="J771" i="16"/>
  <c r="I771" i="16"/>
  <c r="H771" i="16"/>
  <c r="G771" i="16"/>
  <c r="K771" i="16" s="1"/>
  <c r="J770" i="16"/>
  <c r="I770" i="16"/>
  <c r="H770" i="16"/>
  <c r="G770" i="16"/>
  <c r="K770" i="16" s="1"/>
  <c r="J769" i="16"/>
  <c r="I769" i="16"/>
  <c r="H769" i="16"/>
  <c r="G769" i="16"/>
  <c r="K769" i="16" s="1"/>
  <c r="J768" i="16"/>
  <c r="I768" i="16"/>
  <c r="H768" i="16"/>
  <c r="G768" i="16"/>
  <c r="K768" i="16" s="1"/>
  <c r="J767" i="16"/>
  <c r="I767" i="16"/>
  <c r="H767" i="16"/>
  <c r="G767" i="16"/>
  <c r="K767" i="16" s="1"/>
  <c r="J766" i="16"/>
  <c r="I766" i="16"/>
  <c r="H766" i="16"/>
  <c r="G766" i="16"/>
  <c r="K766" i="16" s="1"/>
  <c r="J765" i="16"/>
  <c r="I765" i="16"/>
  <c r="H765" i="16"/>
  <c r="G765" i="16"/>
  <c r="K765" i="16" s="1"/>
  <c r="J764" i="16"/>
  <c r="I764" i="16"/>
  <c r="H764" i="16"/>
  <c r="G764" i="16"/>
  <c r="K764" i="16" s="1"/>
  <c r="J763" i="16"/>
  <c r="I763" i="16"/>
  <c r="H763" i="16"/>
  <c r="G763" i="16"/>
  <c r="K763" i="16" s="1"/>
  <c r="J762" i="16"/>
  <c r="I762" i="16"/>
  <c r="H762" i="16"/>
  <c r="G762" i="16"/>
  <c r="K762" i="16" s="1"/>
  <c r="J761" i="16"/>
  <c r="I761" i="16"/>
  <c r="H761" i="16"/>
  <c r="G761" i="16"/>
  <c r="K761" i="16" s="1"/>
  <c r="J760" i="16"/>
  <c r="I760" i="16"/>
  <c r="H760" i="16"/>
  <c r="G760" i="16"/>
  <c r="K760" i="16" s="1"/>
  <c r="J759" i="16"/>
  <c r="I759" i="16"/>
  <c r="H759" i="16"/>
  <c r="G759" i="16"/>
  <c r="K759" i="16" s="1"/>
  <c r="J758" i="16"/>
  <c r="I758" i="16"/>
  <c r="H758" i="16"/>
  <c r="G758" i="16"/>
  <c r="K758" i="16" s="1"/>
  <c r="J757" i="16"/>
  <c r="I757" i="16"/>
  <c r="H757" i="16"/>
  <c r="G757" i="16"/>
  <c r="K757" i="16" s="1"/>
  <c r="J756" i="16"/>
  <c r="I756" i="16"/>
  <c r="H756" i="16"/>
  <c r="G756" i="16"/>
  <c r="K756" i="16" s="1"/>
  <c r="J754" i="16"/>
  <c r="I754" i="16"/>
  <c r="H754" i="16"/>
  <c r="G754" i="16"/>
  <c r="K754" i="16" s="1"/>
  <c r="J753" i="16"/>
  <c r="I753" i="16"/>
  <c r="H753" i="16"/>
  <c r="G753" i="16"/>
  <c r="K753" i="16" s="1"/>
  <c r="J752" i="16"/>
  <c r="I752" i="16"/>
  <c r="H752" i="16"/>
  <c r="G752" i="16"/>
  <c r="K752" i="16" s="1"/>
  <c r="J751" i="16"/>
  <c r="I751" i="16"/>
  <c r="H751" i="16"/>
  <c r="G751" i="16"/>
  <c r="K751" i="16" s="1"/>
  <c r="J750" i="16"/>
  <c r="I750" i="16"/>
  <c r="H750" i="16"/>
  <c r="G750" i="16"/>
  <c r="K750" i="16" s="1"/>
  <c r="J749" i="16"/>
  <c r="I749" i="16"/>
  <c r="H749" i="16"/>
  <c r="G749" i="16"/>
  <c r="K749" i="16" s="1"/>
  <c r="J748" i="16"/>
  <c r="I748" i="16"/>
  <c r="H748" i="16"/>
  <c r="G748" i="16"/>
  <c r="K748" i="16" s="1"/>
  <c r="J747" i="16"/>
  <c r="I747" i="16"/>
  <c r="H747" i="16"/>
  <c r="G747" i="16"/>
  <c r="K747" i="16" s="1"/>
  <c r="J746" i="16"/>
  <c r="I746" i="16"/>
  <c r="H746" i="16"/>
  <c r="G746" i="16"/>
  <c r="K746" i="16" s="1"/>
  <c r="J745" i="16"/>
  <c r="I745" i="16"/>
  <c r="H745" i="16"/>
  <c r="G745" i="16"/>
  <c r="K745" i="16" s="1"/>
  <c r="J744" i="16"/>
  <c r="I744" i="16"/>
  <c r="H744" i="16"/>
  <c r="G744" i="16"/>
  <c r="K744" i="16" s="1"/>
  <c r="J743" i="16"/>
  <c r="I743" i="16"/>
  <c r="H743" i="16"/>
  <c r="G743" i="16"/>
  <c r="K743" i="16" s="1"/>
  <c r="J742" i="16"/>
  <c r="I742" i="16"/>
  <c r="H742" i="16"/>
  <c r="G742" i="16"/>
  <c r="K742" i="16" s="1"/>
  <c r="J741" i="16"/>
  <c r="I741" i="16"/>
  <c r="H741" i="16"/>
  <c r="G741" i="16"/>
  <c r="K741" i="16" s="1"/>
  <c r="F731" i="16"/>
  <c r="E731" i="16"/>
  <c r="D731" i="16"/>
  <c r="C731" i="16"/>
  <c r="J730" i="16"/>
  <c r="I730" i="16"/>
  <c r="H730" i="16"/>
  <c r="G730" i="16"/>
  <c r="K730" i="16" s="1"/>
  <c r="J729" i="16"/>
  <c r="I729" i="16"/>
  <c r="H729" i="16"/>
  <c r="G729" i="16"/>
  <c r="K729" i="16" s="1"/>
  <c r="J711" i="16"/>
  <c r="I711" i="16"/>
  <c r="H711" i="16"/>
  <c r="G711" i="16"/>
  <c r="K711" i="16" s="1"/>
  <c r="J710" i="16"/>
  <c r="I710" i="16"/>
  <c r="H710" i="16"/>
  <c r="G710" i="16"/>
  <c r="K710" i="16" s="1"/>
  <c r="J709" i="16"/>
  <c r="I709" i="16"/>
  <c r="H709" i="16"/>
  <c r="G709" i="16"/>
  <c r="K709" i="16" s="1"/>
  <c r="J708" i="16"/>
  <c r="I708" i="16"/>
  <c r="H708" i="16"/>
  <c r="G708" i="16"/>
  <c r="K708" i="16" s="1"/>
  <c r="J707" i="16"/>
  <c r="I707" i="16"/>
  <c r="H707" i="16"/>
  <c r="G707" i="16"/>
  <c r="K707" i="16" s="1"/>
  <c r="J706" i="16"/>
  <c r="I706" i="16"/>
  <c r="H706" i="16"/>
  <c r="G706" i="16"/>
  <c r="K706" i="16" s="1"/>
  <c r="J705" i="16"/>
  <c r="I705" i="16"/>
  <c r="H705" i="16"/>
  <c r="G705" i="16"/>
  <c r="K705" i="16" s="1"/>
  <c r="J704" i="16"/>
  <c r="I704" i="16"/>
  <c r="H704" i="16"/>
  <c r="G704" i="16"/>
  <c r="K704" i="16" s="1"/>
  <c r="J703" i="16"/>
  <c r="I703" i="16"/>
  <c r="H703" i="16"/>
  <c r="G703" i="16"/>
  <c r="K703" i="16" s="1"/>
  <c r="J702" i="16"/>
  <c r="I702" i="16"/>
  <c r="H702" i="16"/>
  <c r="G702" i="16"/>
  <c r="K702" i="16" s="1"/>
  <c r="J701" i="16"/>
  <c r="I701" i="16"/>
  <c r="H701" i="16"/>
  <c r="G701" i="16"/>
  <c r="K701" i="16" s="1"/>
  <c r="J700" i="16"/>
  <c r="I700" i="16"/>
  <c r="H700" i="16"/>
  <c r="G700" i="16"/>
  <c r="K700" i="16" s="1"/>
  <c r="J699" i="16"/>
  <c r="I699" i="16"/>
  <c r="H699" i="16"/>
  <c r="G699" i="16"/>
  <c r="K699" i="16" s="1"/>
  <c r="J698" i="16"/>
  <c r="I698" i="16"/>
  <c r="H698" i="16"/>
  <c r="G698" i="16"/>
  <c r="K698" i="16" s="1"/>
  <c r="F687" i="16"/>
  <c r="E687" i="16"/>
  <c r="D687" i="16"/>
  <c r="C687" i="16"/>
  <c r="J686" i="16"/>
  <c r="I686" i="16"/>
  <c r="H686" i="16"/>
  <c r="G686" i="16"/>
  <c r="K686" i="16" s="1"/>
  <c r="J685" i="16"/>
  <c r="I685" i="16"/>
  <c r="H685" i="16"/>
  <c r="G685" i="16"/>
  <c r="G687" i="16" s="1"/>
  <c r="F683" i="16"/>
  <c r="F689" i="16" s="1"/>
  <c r="E683" i="16"/>
  <c r="D683" i="16"/>
  <c r="D689" i="16" s="1"/>
  <c r="C683" i="16"/>
  <c r="C689" i="16" s="1"/>
  <c r="J682" i="16"/>
  <c r="I682" i="16"/>
  <c r="H682" i="16"/>
  <c r="G682" i="16"/>
  <c r="K682" i="16" s="1"/>
  <c r="J681" i="16"/>
  <c r="I681" i="16"/>
  <c r="H681" i="16"/>
  <c r="G681" i="16"/>
  <c r="K681" i="16" s="1"/>
  <c r="J680" i="16"/>
  <c r="I680" i="16"/>
  <c r="H680" i="16"/>
  <c r="G680" i="16"/>
  <c r="K680" i="16" s="1"/>
  <c r="J679" i="16"/>
  <c r="I679" i="16"/>
  <c r="H679" i="16"/>
  <c r="G679" i="16"/>
  <c r="K679" i="16" s="1"/>
  <c r="J678" i="16"/>
  <c r="I678" i="16"/>
  <c r="H678" i="16"/>
  <c r="G678" i="16"/>
  <c r="K678" i="16" s="1"/>
  <c r="J677" i="16"/>
  <c r="I677" i="16"/>
  <c r="H677" i="16"/>
  <c r="G677" i="16"/>
  <c r="K677" i="16" s="1"/>
  <c r="J676" i="16"/>
  <c r="I676" i="16"/>
  <c r="H676" i="16"/>
  <c r="G676" i="16"/>
  <c r="K676" i="16" s="1"/>
  <c r="J675" i="16"/>
  <c r="I675" i="16"/>
  <c r="H675" i="16"/>
  <c r="G675" i="16"/>
  <c r="K675" i="16" s="1"/>
  <c r="J674" i="16"/>
  <c r="I674" i="16"/>
  <c r="H674" i="16"/>
  <c r="G674" i="16"/>
  <c r="K674" i="16" s="1"/>
  <c r="J673" i="16"/>
  <c r="I673" i="16"/>
  <c r="H673" i="16"/>
  <c r="G673" i="16"/>
  <c r="K673" i="16" s="1"/>
  <c r="J672" i="16"/>
  <c r="I672" i="16"/>
  <c r="H672" i="16"/>
  <c r="G672" i="16"/>
  <c r="K672" i="16" s="1"/>
  <c r="J671" i="16"/>
  <c r="I671" i="16"/>
  <c r="H671" i="16"/>
  <c r="G671" i="16"/>
  <c r="K671" i="16" s="1"/>
  <c r="J670" i="16"/>
  <c r="I670" i="16"/>
  <c r="H670" i="16"/>
  <c r="G670" i="16"/>
  <c r="K670" i="16" s="1"/>
  <c r="F659" i="16"/>
  <c r="E659" i="16"/>
  <c r="D659" i="16"/>
  <c r="C659" i="16"/>
  <c r="J658" i="16"/>
  <c r="I658" i="16"/>
  <c r="H658" i="16"/>
  <c r="G658" i="16"/>
  <c r="K658" i="16" s="1"/>
  <c r="J657" i="16"/>
  <c r="J659" i="16" s="1"/>
  <c r="I657" i="16"/>
  <c r="H657" i="16"/>
  <c r="H659" i="16" s="1"/>
  <c r="G657" i="16"/>
  <c r="K657" i="16" s="1"/>
  <c r="F655" i="16"/>
  <c r="F661" i="16" s="1"/>
  <c r="E655" i="16"/>
  <c r="D655" i="16"/>
  <c r="D661" i="16" s="1"/>
  <c r="C655" i="16"/>
  <c r="C661" i="16" s="1"/>
  <c r="J654" i="16"/>
  <c r="I654" i="16"/>
  <c r="H654" i="16"/>
  <c r="G654" i="16"/>
  <c r="K654" i="16" s="1"/>
  <c r="J653" i="16"/>
  <c r="I653" i="16"/>
  <c r="H653" i="16"/>
  <c r="G653" i="16"/>
  <c r="K653" i="16" s="1"/>
  <c r="J652" i="16"/>
  <c r="I652" i="16"/>
  <c r="H652" i="16"/>
  <c r="G652" i="16"/>
  <c r="K652" i="16" s="1"/>
  <c r="J651" i="16"/>
  <c r="I651" i="16"/>
  <c r="H651" i="16"/>
  <c r="G651" i="16"/>
  <c r="K651" i="16" s="1"/>
  <c r="J650" i="16"/>
  <c r="I650" i="16"/>
  <c r="H650" i="16"/>
  <c r="G650" i="16"/>
  <c r="K650" i="16" s="1"/>
  <c r="J649" i="16"/>
  <c r="I649" i="16"/>
  <c r="H649" i="16"/>
  <c r="G649" i="16"/>
  <c r="K649" i="16" s="1"/>
  <c r="J648" i="16"/>
  <c r="I648" i="16"/>
  <c r="H648" i="16"/>
  <c r="G648" i="16"/>
  <c r="K648" i="16" s="1"/>
  <c r="J647" i="16"/>
  <c r="I647" i="16"/>
  <c r="H647" i="16"/>
  <c r="G647" i="16"/>
  <c r="K647" i="16" s="1"/>
  <c r="J646" i="16"/>
  <c r="I646" i="16"/>
  <c r="H646" i="16"/>
  <c r="G646" i="16"/>
  <c r="K646" i="16" s="1"/>
  <c r="J645" i="16"/>
  <c r="I645" i="16"/>
  <c r="H645" i="16"/>
  <c r="G645" i="16"/>
  <c r="K645" i="16" s="1"/>
  <c r="J644" i="16"/>
  <c r="I644" i="16"/>
  <c r="H644" i="16"/>
  <c r="G644" i="16"/>
  <c r="K644" i="16" s="1"/>
  <c r="F635" i="16"/>
  <c r="F636" i="16" s="1"/>
  <c r="E635" i="16"/>
  <c r="D635" i="16"/>
  <c r="C635" i="16"/>
  <c r="J633" i="16"/>
  <c r="J635" i="16" s="1"/>
  <c r="I633" i="16"/>
  <c r="I635" i="16" s="1"/>
  <c r="H633" i="16"/>
  <c r="H635" i="16" s="1"/>
  <c r="G633" i="16"/>
  <c r="K633" i="16" s="1"/>
  <c r="K635" i="16" s="1"/>
  <c r="J632" i="16"/>
  <c r="I632" i="16"/>
  <c r="H632" i="16"/>
  <c r="G632" i="16"/>
  <c r="K632" i="16" s="1"/>
  <c r="J631" i="16"/>
  <c r="I631" i="16"/>
  <c r="H631" i="16"/>
  <c r="G631" i="16"/>
  <c r="K631" i="16" s="1"/>
  <c r="E629" i="16"/>
  <c r="D629" i="16"/>
  <c r="J623" i="16"/>
  <c r="I623" i="16"/>
  <c r="H623" i="16"/>
  <c r="G623" i="16"/>
  <c r="K623" i="16" s="1"/>
  <c r="J622" i="16"/>
  <c r="I622" i="16"/>
  <c r="H622" i="16"/>
  <c r="G622" i="16"/>
  <c r="K622" i="16" s="1"/>
  <c r="J621" i="16"/>
  <c r="I621" i="16"/>
  <c r="H621" i="16"/>
  <c r="G621" i="16"/>
  <c r="K621" i="16" s="1"/>
  <c r="J620" i="16"/>
  <c r="I620" i="16"/>
  <c r="H620" i="16"/>
  <c r="G620" i="16"/>
  <c r="K620" i="16" s="1"/>
  <c r="J619" i="16"/>
  <c r="I619" i="16"/>
  <c r="H619" i="16"/>
  <c r="G619" i="16"/>
  <c r="K619" i="16" s="1"/>
  <c r="J618" i="16"/>
  <c r="I618" i="16"/>
  <c r="H618" i="16"/>
  <c r="G618" i="16"/>
  <c r="K618" i="16" s="1"/>
  <c r="J617" i="16"/>
  <c r="I617" i="16"/>
  <c r="H617" i="16"/>
  <c r="G617" i="16"/>
  <c r="K617" i="16" s="1"/>
  <c r="J616" i="16"/>
  <c r="I616" i="16"/>
  <c r="H616" i="16"/>
  <c r="G616" i="16"/>
  <c r="K616" i="16" s="1"/>
  <c r="J615" i="16"/>
  <c r="I615" i="16"/>
  <c r="H615" i="16"/>
  <c r="G615" i="16"/>
  <c r="K615" i="16" s="1"/>
  <c r="J614" i="16"/>
  <c r="I614" i="16"/>
  <c r="H614" i="16"/>
  <c r="G614" i="16"/>
  <c r="K614" i="16" s="1"/>
  <c r="J613" i="16"/>
  <c r="I613" i="16"/>
  <c r="H613" i="16"/>
  <c r="G613" i="16"/>
  <c r="K613" i="16" s="1"/>
  <c r="J612" i="16"/>
  <c r="I612" i="16"/>
  <c r="H612" i="16"/>
  <c r="G612" i="16"/>
  <c r="K612" i="16" s="1"/>
  <c r="J611" i="16"/>
  <c r="I611" i="16"/>
  <c r="H611" i="16"/>
  <c r="G611" i="16"/>
  <c r="K611" i="16" s="1"/>
  <c r="J610" i="16"/>
  <c r="I610" i="16"/>
  <c r="H610" i="16"/>
  <c r="G610" i="16"/>
  <c r="K610" i="16" s="1"/>
  <c r="J609" i="16"/>
  <c r="I609" i="16"/>
  <c r="H609" i="16"/>
  <c r="G609" i="16"/>
  <c r="K609" i="16" s="1"/>
  <c r="J608" i="16"/>
  <c r="I608" i="16"/>
  <c r="H608" i="16"/>
  <c r="G608" i="16"/>
  <c r="F598" i="16"/>
  <c r="E598" i="16"/>
  <c r="D598" i="16"/>
  <c r="C598" i="16"/>
  <c r="J597" i="16"/>
  <c r="I597" i="16"/>
  <c r="H597" i="16"/>
  <c r="G597" i="16"/>
  <c r="K597" i="16" s="1"/>
  <c r="J596" i="16"/>
  <c r="I596" i="16"/>
  <c r="H596" i="16"/>
  <c r="G596" i="16"/>
  <c r="K596" i="16" s="1"/>
  <c r="F594" i="16"/>
  <c r="E594" i="16"/>
  <c r="D594" i="16"/>
  <c r="C594" i="16"/>
  <c r="C600" i="16" s="1"/>
  <c r="J593" i="16"/>
  <c r="I593" i="16"/>
  <c r="H593" i="16"/>
  <c r="G593" i="16"/>
  <c r="K593" i="16" s="1"/>
  <c r="J592" i="16"/>
  <c r="I592" i="16"/>
  <c r="H592" i="16"/>
  <c r="G592" i="16"/>
  <c r="K592" i="16" s="1"/>
  <c r="J591" i="16"/>
  <c r="I591" i="16"/>
  <c r="H591" i="16"/>
  <c r="G591" i="16"/>
  <c r="K591" i="16" s="1"/>
  <c r="J590" i="16"/>
  <c r="I590" i="16"/>
  <c r="H590" i="16"/>
  <c r="G590" i="16"/>
  <c r="K590" i="16" s="1"/>
  <c r="J589" i="16"/>
  <c r="I589" i="16"/>
  <c r="H589" i="16"/>
  <c r="G589" i="16"/>
  <c r="K589" i="16" s="1"/>
  <c r="J588" i="16"/>
  <c r="I588" i="16"/>
  <c r="H588" i="16"/>
  <c r="G588" i="16"/>
  <c r="K588" i="16" s="1"/>
  <c r="J587" i="16"/>
  <c r="I587" i="16"/>
  <c r="H587" i="16"/>
  <c r="G587" i="16"/>
  <c r="K587" i="16" s="1"/>
  <c r="J586" i="16"/>
  <c r="I586" i="16"/>
  <c r="H586" i="16"/>
  <c r="G586" i="16"/>
  <c r="K586" i="16" s="1"/>
  <c r="J585" i="16"/>
  <c r="I585" i="16"/>
  <c r="H585" i="16"/>
  <c r="G585" i="16"/>
  <c r="K585" i="16" s="1"/>
  <c r="F541" i="16"/>
  <c r="F543" i="16" s="1"/>
  <c r="E541" i="16"/>
  <c r="D541" i="16"/>
  <c r="C541" i="16"/>
  <c r="J540" i="16"/>
  <c r="I540" i="16"/>
  <c r="H540" i="16"/>
  <c r="G540" i="16"/>
  <c r="K540" i="16" s="1"/>
  <c r="J539" i="16"/>
  <c r="I539" i="16"/>
  <c r="I541" i="16" s="1"/>
  <c r="H539" i="16"/>
  <c r="G539" i="16"/>
  <c r="K539" i="16" s="1"/>
  <c r="E537" i="16"/>
  <c r="D537" i="16"/>
  <c r="J532" i="16"/>
  <c r="I532" i="16"/>
  <c r="H532" i="16"/>
  <c r="G532" i="16"/>
  <c r="K532" i="16" s="1"/>
  <c r="J531" i="16"/>
  <c r="I531" i="16"/>
  <c r="H531" i="16"/>
  <c r="G531" i="16"/>
  <c r="K531" i="16" s="1"/>
  <c r="J530" i="16"/>
  <c r="I530" i="16"/>
  <c r="H530" i="16"/>
  <c r="G530" i="16"/>
  <c r="K530" i="16" s="1"/>
  <c r="J529" i="16"/>
  <c r="I529" i="16"/>
  <c r="H529" i="16"/>
  <c r="G529" i="16"/>
  <c r="K529" i="16" s="1"/>
  <c r="J528" i="16"/>
  <c r="I528" i="16"/>
  <c r="H528" i="16"/>
  <c r="G528" i="16"/>
  <c r="K528" i="16" s="1"/>
  <c r="J527" i="16"/>
  <c r="I527" i="16"/>
  <c r="H527" i="16"/>
  <c r="G527" i="16"/>
  <c r="F516" i="16"/>
  <c r="E516" i="16"/>
  <c r="C516" i="16"/>
  <c r="J515" i="16"/>
  <c r="I515" i="16"/>
  <c r="H515" i="16"/>
  <c r="G515" i="16"/>
  <c r="K515" i="16" s="1"/>
  <c r="J514" i="16"/>
  <c r="I514" i="16"/>
  <c r="H514" i="16"/>
  <c r="G514" i="16"/>
  <c r="F512" i="16"/>
  <c r="E512" i="16"/>
  <c r="D512" i="16"/>
  <c r="J498" i="16"/>
  <c r="I498" i="16"/>
  <c r="H498" i="16"/>
  <c r="G498" i="16"/>
  <c r="K498" i="16" s="1"/>
  <c r="J497" i="16"/>
  <c r="I497" i="16"/>
  <c r="H497" i="16"/>
  <c r="G497" i="16"/>
  <c r="K497" i="16" s="1"/>
  <c r="J496" i="16"/>
  <c r="I496" i="16"/>
  <c r="H496" i="16"/>
  <c r="G496" i="16"/>
  <c r="K496" i="16" s="1"/>
  <c r="J495" i="16"/>
  <c r="I495" i="16"/>
  <c r="H495" i="16"/>
  <c r="G495" i="16"/>
  <c r="K495" i="16" s="1"/>
  <c r="J494" i="16"/>
  <c r="I494" i="16"/>
  <c r="H494" i="16"/>
  <c r="G494" i="16"/>
  <c r="K494" i="16" s="1"/>
  <c r="J493" i="16"/>
  <c r="I493" i="16"/>
  <c r="H493" i="16"/>
  <c r="G493" i="16"/>
  <c r="K493" i="16" s="1"/>
  <c r="J492" i="16"/>
  <c r="I492" i="16"/>
  <c r="H492" i="16"/>
  <c r="G492" i="16"/>
  <c r="K492" i="16" s="1"/>
  <c r="J491" i="16"/>
  <c r="I491" i="16"/>
  <c r="H491" i="16"/>
  <c r="G491" i="16"/>
  <c r="K491" i="16" s="1"/>
  <c r="J489" i="16"/>
  <c r="I489" i="16"/>
  <c r="H489" i="16"/>
  <c r="G489" i="16"/>
  <c r="K489" i="16" s="1"/>
  <c r="J488" i="16"/>
  <c r="I488" i="16"/>
  <c r="H488" i="16"/>
  <c r="G488" i="16"/>
  <c r="K488" i="16" s="1"/>
  <c r="J487" i="16"/>
  <c r="I487" i="16"/>
  <c r="H487" i="16"/>
  <c r="G487" i="16"/>
  <c r="K487" i="16" s="1"/>
  <c r="J486" i="16"/>
  <c r="I486" i="16"/>
  <c r="H486" i="16"/>
  <c r="G486" i="16"/>
  <c r="K486" i="16" s="1"/>
  <c r="J485" i="16"/>
  <c r="I485" i="16"/>
  <c r="H485" i="16"/>
  <c r="G485" i="16"/>
  <c r="K485" i="16" s="1"/>
  <c r="J484" i="16"/>
  <c r="I484" i="16"/>
  <c r="H484" i="16"/>
  <c r="G484" i="16"/>
  <c r="K484" i="16" s="1"/>
  <c r="J483" i="16"/>
  <c r="I483" i="16"/>
  <c r="H483" i="16"/>
  <c r="G483" i="16"/>
  <c r="K483" i="16" s="1"/>
  <c r="J482" i="16"/>
  <c r="I482" i="16"/>
  <c r="H482" i="16"/>
  <c r="G482" i="16"/>
  <c r="K482" i="16" s="1"/>
  <c r="J481" i="16"/>
  <c r="I481" i="16"/>
  <c r="H481" i="16"/>
  <c r="G481" i="16"/>
  <c r="K481" i="16" s="1"/>
  <c r="J480" i="16"/>
  <c r="I480" i="16"/>
  <c r="H480" i="16"/>
  <c r="G480" i="16"/>
  <c r="K480" i="16" s="1"/>
  <c r="J479" i="16"/>
  <c r="I479" i="16"/>
  <c r="H479" i="16"/>
  <c r="G479" i="16"/>
  <c r="K479" i="16" s="1"/>
  <c r="J478" i="16"/>
  <c r="I478" i="16"/>
  <c r="H478" i="16"/>
  <c r="G478" i="16"/>
  <c r="K478" i="16" s="1"/>
  <c r="J477" i="16"/>
  <c r="I477" i="16"/>
  <c r="H477" i="16"/>
  <c r="G477" i="16"/>
  <c r="K477" i="16" s="1"/>
  <c r="J476" i="16"/>
  <c r="I476" i="16"/>
  <c r="H476" i="16"/>
  <c r="G476" i="16"/>
  <c r="K476" i="16" s="1"/>
  <c r="J475" i="16"/>
  <c r="I475" i="16"/>
  <c r="H475" i="16"/>
  <c r="G475" i="16"/>
  <c r="K475" i="16" s="1"/>
  <c r="J474" i="16"/>
  <c r="I474" i="16"/>
  <c r="H474" i="16"/>
  <c r="G474" i="16"/>
  <c r="K474" i="16" s="1"/>
  <c r="J473" i="16"/>
  <c r="I473" i="16"/>
  <c r="H473" i="16"/>
  <c r="G473" i="16"/>
  <c r="K473" i="16" s="1"/>
  <c r="J472" i="16"/>
  <c r="I472" i="16"/>
  <c r="H472" i="16"/>
  <c r="G472" i="16"/>
  <c r="K472" i="16" s="1"/>
  <c r="J471" i="16"/>
  <c r="I471" i="16"/>
  <c r="H471" i="16"/>
  <c r="G471" i="16"/>
  <c r="K471" i="16" s="1"/>
  <c r="J470" i="16"/>
  <c r="I470" i="16"/>
  <c r="H470" i="16"/>
  <c r="G470" i="16"/>
  <c r="K470" i="16" s="1"/>
  <c r="J469" i="16"/>
  <c r="I469" i="16"/>
  <c r="H469" i="16"/>
  <c r="G469" i="16"/>
  <c r="K469" i="16" s="1"/>
  <c r="J468" i="16"/>
  <c r="I468" i="16"/>
  <c r="H468" i="16"/>
  <c r="G468" i="16"/>
  <c r="K468" i="16" s="1"/>
  <c r="J467" i="16"/>
  <c r="I467" i="16"/>
  <c r="H467" i="16"/>
  <c r="G467" i="16"/>
  <c r="K467" i="16" s="1"/>
  <c r="J466" i="16"/>
  <c r="I466" i="16"/>
  <c r="H466" i="16"/>
  <c r="G466" i="16"/>
  <c r="K466" i="16" s="1"/>
  <c r="J465" i="16"/>
  <c r="I465" i="16"/>
  <c r="H465" i="16"/>
  <c r="G465" i="16"/>
  <c r="K465" i="16" s="1"/>
  <c r="J464" i="16"/>
  <c r="I464" i="16"/>
  <c r="H464" i="16"/>
  <c r="G464" i="16"/>
  <c r="K464" i="16" s="1"/>
  <c r="J463" i="16"/>
  <c r="I463" i="16"/>
  <c r="H463" i="16"/>
  <c r="G463" i="16"/>
  <c r="K463" i="16" s="1"/>
  <c r="J462" i="16"/>
  <c r="I462" i="16"/>
  <c r="H462" i="16"/>
  <c r="G462" i="16"/>
  <c r="K462" i="16" s="1"/>
  <c r="J461" i="16"/>
  <c r="I461" i="16"/>
  <c r="H461" i="16"/>
  <c r="G461" i="16"/>
  <c r="K461" i="16" s="1"/>
  <c r="J460" i="16"/>
  <c r="I460" i="16"/>
  <c r="H460" i="16"/>
  <c r="G460" i="16"/>
  <c r="K460" i="16" s="1"/>
  <c r="J459" i="16"/>
  <c r="I459" i="16"/>
  <c r="H459" i="16"/>
  <c r="G459" i="16"/>
  <c r="K459" i="16" s="1"/>
  <c r="J458" i="16"/>
  <c r="I458" i="16"/>
  <c r="H458" i="16"/>
  <c r="G458" i="16"/>
  <c r="K458" i="16" s="1"/>
  <c r="J457" i="16"/>
  <c r="I457" i="16"/>
  <c r="H457" i="16"/>
  <c r="G457" i="16"/>
  <c r="K457" i="16" s="1"/>
  <c r="J456" i="16"/>
  <c r="I456" i="16"/>
  <c r="H456" i="16"/>
  <c r="G456" i="16"/>
  <c r="K456" i="16" s="1"/>
  <c r="J455" i="16"/>
  <c r="I455" i="16"/>
  <c r="H455" i="16"/>
  <c r="G455" i="16"/>
  <c r="K455" i="16" s="1"/>
  <c r="J454" i="16"/>
  <c r="I454" i="16"/>
  <c r="H454" i="16"/>
  <c r="G454" i="16"/>
  <c r="K454" i="16" s="1"/>
  <c r="J453" i="16"/>
  <c r="I453" i="16"/>
  <c r="H453" i="16"/>
  <c r="G453" i="16"/>
  <c r="K453" i="16" s="1"/>
  <c r="J452" i="16"/>
  <c r="I452" i="16"/>
  <c r="H452" i="16"/>
  <c r="G452" i="16"/>
  <c r="K452" i="16" s="1"/>
  <c r="F441" i="16"/>
  <c r="E441" i="16"/>
  <c r="D441" i="16"/>
  <c r="C441" i="16"/>
  <c r="J440" i="16"/>
  <c r="J441" i="16" s="1"/>
  <c r="I440" i="16"/>
  <c r="I441" i="16" s="1"/>
  <c r="H440" i="16"/>
  <c r="H441" i="16" s="1"/>
  <c r="G440" i="16"/>
  <c r="K440" i="16" s="1"/>
  <c r="F437" i="16"/>
  <c r="E437" i="16"/>
  <c r="D437" i="16"/>
  <c r="I437" i="16"/>
  <c r="E392" i="16"/>
  <c r="D392" i="16"/>
  <c r="F390" i="16"/>
  <c r="F392" i="16" s="1"/>
  <c r="E390" i="16"/>
  <c r="D390" i="16"/>
  <c r="C390" i="16"/>
  <c r="J389" i="16"/>
  <c r="I389" i="16"/>
  <c r="H389" i="16"/>
  <c r="G389" i="16"/>
  <c r="K389" i="16" s="1"/>
  <c r="J388" i="16"/>
  <c r="I388" i="16"/>
  <c r="H388" i="16"/>
  <c r="G388" i="16"/>
  <c r="K388" i="16" s="1"/>
  <c r="J387" i="16"/>
  <c r="I387" i="16"/>
  <c r="H387" i="16"/>
  <c r="G387" i="16"/>
  <c r="J381" i="16"/>
  <c r="I381" i="16"/>
  <c r="H381" i="16"/>
  <c r="G381" i="16"/>
  <c r="J380" i="16"/>
  <c r="J385" i="16" s="1"/>
  <c r="G431" i="9" s="1"/>
  <c r="I380" i="16"/>
  <c r="I385" i="16" s="1"/>
  <c r="H380" i="16"/>
  <c r="H385" i="16" s="1"/>
  <c r="G380" i="16"/>
  <c r="G385" i="16" s="1"/>
  <c r="E371" i="16"/>
  <c r="D371" i="16"/>
  <c r="F369" i="16"/>
  <c r="F371" i="16" s="1"/>
  <c r="E369" i="16"/>
  <c r="D369" i="16"/>
  <c r="C369" i="16"/>
  <c r="J367" i="16"/>
  <c r="J369" i="16" s="1"/>
  <c r="I367" i="16"/>
  <c r="I369" i="16" s="1"/>
  <c r="H367" i="16"/>
  <c r="H369" i="16" s="1"/>
  <c r="G367" i="16"/>
  <c r="K367" i="16" s="1"/>
  <c r="K369" i="16" s="1"/>
  <c r="G366" i="16"/>
  <c r="K381" i="16"/>
  <c r="E365" i="16"/>
  <c r="D365" i="16"/>
  <c r="C365" i="16"/>
  <c r="J289" i="16"/>
  <c r="I289" i="16"/>
  <c r="H289" i="16"/>
  <c r="G289" i="16"/>
  <c r="K289" i="16" s="1"/>
  <c r="F278" i="16"/>
  <c r="E278" i="16"/>
  <c r="D278" i="16"/>
  <c r="C278" i="16"/>
  <c r="J277" i="16"/>
  <c r="J278" i="16" s="1"/>
  <c r="I277" i="16"/>
  <c r="I278" i="16" s="1"/>
  <c r="H277" i="16"/>
  <c r="H278" i="16" s="1"/>
  <c r="G277" i="16"/>
  <c r="K277" i="16" s="1"/>
  <c r="K278" i="16" s="1"/>
  <c r="F275" i="16"/>
  <c r="E275" i="16"/>
  <c r="D275" i="16"/>
  <c r="C275" i="16"/>
  <c r="J253" i="16"/>
  <c r="I253" i="16"/>
  <c r="H253" i="16"/>
  <c r="G253" i="16"/>
  <c r="K253" i="16" s="1"/>
  <c r="E242" i="16"/>
  <c r="E244" i="16" s="1"/>
  <c r="C242" i="16"/>
  <c r="C244" i="16" s="1"/>
  <c r="J241" i="16"/>
  <c r="I241" i="16"/>
  <c r="H241" i="16"/>
  <c r="G241" i="16"/>
  <c r="K241" i="16" s="1"/>
  <c r="J240" i="16"/>
  <c r="J242" i="16" s="1"/>
  <c r="I240" i="16"/>
  <c r="H240" i="16"/>
  <c r="G240" i="16"/>
  <c r="F238" i="16"/>
  <c r="J236" i="16"/>
  <c r="I236" i="16"/>
  <c r="H236" i="16"/>
  <c r="G236" i="16"/>
  <c r="K236" i="16" s="1"/>
  <c r="J235" i="16"/>
  <c r="I235" i="16"/>
  <c r="H235" i="16"/>
  <c r="G235" i="16"/>
  <c r="K235" i="16" s="1"/>
  <c r="J234" i="16"/>
  <c r="I234" i="16"/>
  <c r="H234" i="16"/>
  <c r="G234" i="16"/>
  <c r="K234" i="16" s="1"/>
  <c r="J233" i="16"/>
  <c r="I233" i="16"/>
  <c r="H233" i="16"/>
  <c r="G233" i="16"/>
  <c r="K233" i="16" s="1"/>
  <c r="J232" i="16"/>
  <c r="I232" i="16"/>
  <c r="H232" i="16"/>
  <c r="G232" i="16"/>
  <c r="K232" i="16" s="1"/>
  <c r="J231" i="16"/>
  <c r="I231" i="16"/>
  <c r="H231" i="16"/>
  <c r="G231" i="16"/>
  <c r="K231" i="16" s="1"/>
  <c r="J230" i="16"/>
  <c r="I230" i="16"/>
  <c r="H230" i="16"/>
  <c r="G230" i="16"/>
  <c r="K230" i="16" s="1"/>
  <c r="J229" i="16"/>
  <c r="I229" i="16"/>
  <c r="H229" i="16"/>
  <c r="G229" i="16"/>
  <c r="K229" i="16" s="1"/>
  <c r="J228" i="16"/>
  <c r="I228" i="16"/>
  <c r="H228" i="16"/>
  <c r="G228" i="16"/>
  <c r="K228" i="16" s="1"/>
  <c r="J227" i="16"/>
  <c r="I227" i="16"/>
  <c r="H227" i="16"/>
  <c r="G227" i="16"/>
  <c r="K227" i="16" s="1"/>
  <c r="J226" i="16"/>
  <c r="I226" i="16"/>
  <c r="H226" i="16"/>
  <c r="G226" i="16"/>
  <c r="K226" i="16" s="1"/>
  <c r="J225" i="16"/>
  <c r="I225" i="16"/>
  <c r="H225" i="16"/>
  <c r="G225" i="16"/>
  <c r="K225" i="16" s="1"/>
  <c r="J224" i="16"/>
  <c r="I224" i="16"/>
  <c r="H224" i="16"/>
  <c r="G224" i="16"/>
  <c r="K224" i="16" s="1"/>
  <c r="J223" i="16"/>
  <c r="I223" i="16"/>
  <c r="H223" i="16"/>
  <c r="G223" i="16"/>
  <c r="K223" i="16" s="1"/>
  <c r="J222" i="16"/>
  <c r="I222" i="16"/>
  <c r="H222" i="16"/>
  <c r="G222" i="16"/>
  <c r="K222" i="16" s="1"/>
  <c r="J221" i="16"/>
  <c r="I221" i="16"/>
  <c r="H221" i="16"/>
  <c r="G221" i="16"/>
  <c r="K221" i="16" s="1"/>
  <c r="J220" i="16"/>
  <c r="I220" i="16"/>
  <c r="H220" i="16"/>
  <c r="G220" i="16"/>
  <c r="K220" i="16" s="1"/>
  <c r="J219" i="16"/>
  <c r="I219" i="16"/>
  <c r="H219" i="16"/>
  <c r="G219" i="16"/>
  <c r="K219" i="16" s="1"/>
  <c r="J218" i="16"/>
  <c r="I218" i="16"/>
  <c r="H218" i="16"/>
  <c r="G218" i="16"/>
  <c r="K218" i="16" s="1"/>
  <c r="J217" i="16"/>
  <c r="I217" i="16"/>
  <c r="H217" i="16"/>
  <c r="G217" i="16"/>
  <c r="K217" i="16" s="1"/>
  <c r="J216" i="16"/>
  <c r="I216" i="16"/>
  <c r="H216" i="16"/>
  <c r="G216" i="16"/>
  <c r="K216" i="16" s="1"/>
  <c r="J215" i="16"/>
  <c r="I215" i="16"/>
  <c r="H215" i="16"/>
  <c r="G215" i="16"/>
  <c r="K215" i="16" s="1"/>
  <c r="J214" i="16"/>
  <c r="I214" i="16"/>
  <c r="H214" i="16"/>
  <c r="G214" i="16"/>
  <c r="K214" i="16" s="1"/>
  <c r="J213" i="16"/>
  <c r="I213" i="16"/>
  <c r="H213" i="16"/>
  <c r="G213" i="16"/>
  <c r="K213" i="16" s="1"/>
  <c r="J212" i="16"/>
  <c r="I212" i="16"/>
  <c r="H212" i="16"/>
  <c r="G212" i="16"/>
  <c r="K212" i="16" s="1"/>
  <c r="J211" i="16"/>
  <c r="I211" i="16"/>
  <c r="H211" i="16"/>
  <c r="G211" i="16"/>
  <c r="K211" i="16" s="1"/>
  <c r="F200" i="16"/>
  <c r="E200" i="16"/>
  <c r="D200" i="16"/>
  <c r="C200" i="16"/>
  <c r="J199" i="16"/>
  <c r="I199" i="16"/>
  <c r="H199" i="16"/>
  <c r="G199" i="16"/>
  <c r="J198" i="16"/>
  <c r="J200" i="16" s="1"/>
  <c r="I198" i="16"/>
  <c r="H198" i="16"/>
  <c r="H200" i="16" s="1"/>
  <c r="G198" i="16"/>
  <c r="K198" i="16" s="1"/>
  <c r="F196" i="16"/>
  <c r="F202" i="16" s="1"/>
  <c r="E196" i="16"/>
  <c r="E202" i="16" s="1"/>
  <c r="D196" i="16"/>
  <c r="D202" i="16" s="1"/>
  <c r="C196" i="16"/>
  <c r="J195" i="16"/>
  <c r="I195" i="16"/>
  <c r="H195" i="16"/>
  <c r="G195" i="16"/>
  <c r="K195" i="16" s="1"/>
  <c r="J194" i="16"/>
  <c r="I194" i="16"/>
  <c r="H194" i="16"/>
  <c r="G194" i="16"/>
  <c r="K194" i="16" s="1"/>
  <c r="J193" i="16"/>
  <c r="I193" i="16"/>
  <c r="H193" i="16"/>
  <c r="G193" i="16"/>
  <c r="K193" i="16" s="1"/>
  <c r="J192" i="16"/>
  <c r="I192" i="16"/>
  <c r="H192" i="16"/>
  <c r="G192" i="16"/>
  <c r="K192" i="16" s="1"/>
  <c r="J191" i="16"/>
  <c r="I191" i="16"/>
  <c r="H191" i="16"/>
  <c r="G191" i="16"/>
  <c r="K191" i="16" s="1"/>
  <c r="J190" i="16"/>
  <c r="I190" i="16"/>
  <c r="H190" i="16"/>
  <c r="G190" i="16"/>
  <c r="K190" i="16" s="1"/>
  <c r="J189" i="16"/>
  <c r="I189" i="16"/>
  <c r="H189" i="16"/>
  <c r="G189" i="16"/>
  <c r="K189" i="16" s="1"/>
  <c r="J188" i="16"/>
  <c r="I188" i="16"/>
  <c r="H188" i="16"/>
  <c r="G188" i="16"/>
  <c r="K188" i="16" s="1"/>
  <c r="J187" i="16"/>
  <c r="I187" i="16"/>
  <c r="H187" i="16"/>
  <c r="G187" i="16"/>
  <c r="K187" i="16" s="1"/>
  <c r="J186" i="16"/>
  <c r="I186" i="16"/>
  <c r="H186" i="16"/>
  <c r="G186" i="16"/>
  <c r="K186" i="16" s="1"/>
  <c r="J185" i="16"/>
  <c r="I185" i="16"/>
  <c r="H185" i="16"/>
  <c r="G185" i="16"/>
  <c r="K185" i="16" s="1"/>
  <c r="J184" i="16"/>
  <c r="I184" i="16"/>
  <c r="H184" i="16"/>
  <c r="G184" i="16"/>
  <c r="K184" i="16" s="1"/>
  <c r="J182" i="16"/>
  <c r="I182" i="16"/>
  <c r="H182" i="16"/>
  <c r="G182" i="16"/>
  <c r="K182" i="16" s="1"/>
  <c r="J181" i="16"/>
  <c r="I181" i="16"/>
  <c r="H181" i="16"/>
  <c r="G181" i="16"/>
  <c r="K181" i="16" s="1"/>
  <c r="F171" i="16"/>
  <c r="E171" i="16"/>
  <c r="D171" i="16"/>
  <c r="C171" i="16"/>
  <c r="J170" i="16"/>
  <c r="I170" i="16"/>
  <c r="H170" i="16"/>
  <c r="G170" i="16"/>
  <c r="K170" i="16" s="1"/>
  <c r="J169" i="16"/>
  <c r="J171" i="16" s="1"/>
  <c r="I169" i="16"/>
  <c r="H169" i="16"/>
  <c r="G169" i="16"/>
  <c r="K169" i="16" s="1"/>
  <c r="F167" i="16"/>
  <c r="E167" i="16"/>
  <c r="D167" i="16"/>
  <c r="C167" i="16"/>
  <c r="J166" i="16"/>
  <c r="I166" i="16"/>
  <c r="H166" i="16"/>
  <c r="G166" i="16"/>
  <c r="K166" i="16" s="1"/>
  <c r="J165" i="16"/>
  <c r="I165" i="16"/>
  <c r="H165" i="16"/>
  <c r="G165" i="16"/>
  <c r="K165" i="16" s="1"/>
  <c r="J164" i="16"/>
  <c r="I164" i="16"/>
  <c r="H164" i="16"/>
  <c r="G164" i="16"/>
  <c r="K164" i="16" s="1"/>
  <c r="J163" i="16"/>
  <c r="I163" i="16"/>
  <c r="H163" i="16"/>
  <c r="G163" i="16"/>
  <c r="K163" i="16" s="1"/>
  <c r="J161" i="16"/>
  <c r="I161" i="16"/>
  <c r="H161" i="16"/>
  <c r="G161" i="16"/>
  <c r="K161" i="16" s="1"/>
  <c r="J160" i="16"/>
  <c r="I160" i="16"/>
  <c r="H160" i="16"/>
  <c r="G160" i="16"/>
  <c r="K160" i="16" s="1"/>
  <c r="J159" i="16"/>
  <c r="I159" i="16"/>
  <c r="H159" i="16"/>
  <c r="G159" i="16"/>
  <c r="K159" i="16" s="1"/>
  <c r="J158" i="16"/>
  <c r="I158" i="16"/>
  <c r="H158" i="16"/>
  <c r="G158" i="16"/>
  <c r="K158" i="16" s="1"/>
  <c r="J157" i="16"/>
  <c r="I157" i="16"/>
  <c r="H157" i="16"/>
  <c r="G157" i="16"/>
  <c r="K157" i="16" s="1"/>
  <c r="J156" i="16"/>
  <c r="I156" i="16"/>
  <c r="H156" i="16"/>
  <c r="G156" i="16"/>
  <c r="K156" i="16" s="1"/>
  <c r="J155" i="16"/>
  <c r="I155" i="16"/>
  <c r="H155" i="16"/>
  <c r="G155" i="16"/>
  <c r="K155" i="16" s="1"/>
  <c r="J154" i="16"/>
  <c r="I154" i="16"/>
  <c r="H154" i="16"/>
  <c r="G154" i="16"/>
  <c r="K154" i="16" s="1"/>
  <c r="J153" i="16"/>
  <c r="I153" i="16"/>
  <c r="H153" i="16"/>
  <c r="G153" i="16"/>
  <c r="K153" i="16" s="1"/>
  <c r="J152" i="16"/>
  <c r="I152" i="16"/>
  <c r="H152" i="16"/>
  <c r="G152" i="16"/>
  <c r="K152" i="16" s="1"/>
  <c r="J151" i="16"/>
  <c r="I151" i="16"/>
  <c r="H151" i="16"/>
  <c r="G151" i="16"/>
  <c r="K151" i="16" s="1"/>
  <c r="J150" i="16"/>
  <c r="I150" i="16"/>
  <c r="H150" i="16"/>
  <c r="G150" i="16"/>
  <c r="K150" i="16" s="1"/>
  <c r="J149" i="16"/>
  <c r="I149" i="16"/>
  <c r="H149" i="16"/>
  <c r="G149" i="16"/>
  <c r="K149" i="16" s="1"/>
  <c r="J147" i="16"/>
  <c r="I147" i="16"/>
  <c r="H147" i="16"/>
  <c r="G147" i="16"/>
  <c r="K147" i="16" s="1"/>
  <c r="J146" i="16"/>
  <c r="I146" i="16"/>
  <c r="H146" i="16"/>
  <c r="G146" i="16"/>
  <c r="K146" i="16" s="1"/>
  <c r="J145" i="16"/>
  <c r="I145" i="16"/>
  <c r="H145" i="16"/>
  <c r="G145" i="16"/>
  <c r="K145" i="16" s="1"/>
  <c r="J144" i="16"/>
  <c r="I144" i="16"/>
  <c r="H144" i="16"/>
  <c r="G144" i="16"/>
  <c r="K144" i="16" s="1"/>
  <c r="J143" i="16"/>
  <c r="I143" i="16"/>
  <c r="H143" i="16"/>
  <c r="G143" i="16"/>
  <c r="K143" i="16" s="1"/>
  <c r="J142" i="16"/>
  <c r="I142" i="16"/>
  <c r="H142" i="16"/>
  <c r="G142" i="16"/>
  <c r="K142" i="16" s="1"/>
  <c r="J141" i="16"/>
  <c r="I141" i="16"/>
  <c r="H141" i="16"/>
  <c r="G141" i="16"/>
  <c r="K141" i="16" s="1"/>
  <c r="J140" i="16"/>
  <c r="I140" i="16"/>
  <c r="H140" i="16"/>
  <c r="G140" i="16"/>
  <c r="K140" i="16" s="1"/>
  <c r="H34" i="28"/>
  <c r="E11" i="28"/>
  <c r="D41" i="28"/>
  <c r="J1162" i="16" l="1"/>
  <c r="I831" i="16"/>
  <c r="I1801" i="16"/>
  <c r="I516" i="16"/>
  <c r="I171" i="16"/>
  <c r="G430" i="9"/>
  <c r="G427" i="9" s="1"/>
  <c r="G1638" i="12"/>
  <c r="J238" i="16"/>
  <c r="J244" i="16" s="1"/>
  <c r="G171" i="9" s="1"/>
  <c r="I238" i="16"/>
  <c r="I1805" i="16"/>
  <c r="C202" i="16"/>
  <c r="I1162" i="16"/>
  <c r="I1168" i="16" s="1"/>
  <c r="G537" i="16"/>
  <c r="C21" i="28"/>
  <c r="H512" i="16"/>
  <c r="I512" i="16"/>
  <c r="I629" i="16"/>
  <c r="I636" i="16" s="1"/>
  <c r="G873" i="9" s="1"/>
  <c r="J512" i="16"/>
  <c r="K238" i="16"/>
  <c r="H238" i="16"/>
  <c r="C10" i="28"/>
  <c r="G2263" i="12"/>
  <c r="C12" i="28"/>
  <c r="E33" i="28"/>
  <c r="H1162" i="16"/>
  <c r="H683" i="16"/>
  <c r="K512" i="16"/>
  <c r="C3" i="28"/>
  <c r="C23" i="28"/>
  <c r="E172" i="16"/>
  <c r="G571" i="12"/>
  <c r="L869" i="12"/>
  <c r="G1814" i="12"/>
  <c r="G499" i="12"/>
  <c r="K499" i="12" s="1"/>
  <c r="G528" i="12"/>
  <c r="G498" i="12"/>
  <c r="G1025" i="12"/>
  <c r="G1022" i="12"/>
  <c r="K1022" i="12" s="1"/>
  <c r="H2029" i="12"/>
  <c r="G1813" i="12"/>
  <c r="G1810" i="12"/>
  <c r="G495" i="12"/>
  <c r="G1138" i="12"/>
  <c r="G1026" i="12"/>
  <c r="K1026" i="12" s="1"/>
  <c r="G529" i="12"/>
  <c r="G1114" i="16"/>
  <c r="K1112" i="16"/>
  <c r="K1114" i="16" s="1"/>
  <c r="J727" i="16"/>
  <c r="J1691" i="16"/>
  <c r="I731" i="16"/>
  <c r="I537" i="16"/>
  <c r="K1660" i="16"/>
  <c r="E689" i="16"/>
  <c r="J731" i="16"/>
  <c r="I1263" i="16"/>
  <c r="H171" i="16"/>
  <c r="I1691" i="16"/>
  <c r="I1697" i="16" s="1"/>
  <c r="G2282" i="9" s="1"/>
  <c r="J1259" i="16"/>
  <c r="I913" i="16"/>
  <c r="H1691" i="16"/>
  <c r="H1697" i="16" s="1"/>
  <c r="G2278" i="9" s="1"/>
  <c r="J598" i="16"/>
  <c r="J390" i="16"/>
  <c r="J392" i="16" s="1"/>
  <c r="I1656" i="16"/>
  <c r="I1662" i="16" s="1"/>
  <c r="G1973" i="9" s="1"/>
  <c r="J1263" i="16"/>
  <c r="J1656" i="16"/>
  <c r="J1695" i="16"/>
  <c r="H1805" i="16"/>
  <c r="J687" i="16"/>
  <c r="I1754" i="16"/>
  <c r="H687" i="16"/>
  <c r="J196" i="16"/>
  <c r="J202" i="16" s="1"/>
  <c r="G133" i="9" s="1"/>
  <c r="H629" i="16"/>
  <c r="H636" i="16" s="1"/>
  <c r="G868" i="9" s="1"/>
  <c r="I827" i="16"/>
  <c r="I833" i="16" s="1"/>
  <c r="I687" i="16"/>
  <c r="H541" i="16"/>
  <c r="I659" i="16"/>
  <c r="H1801" i="16"/>
  <c r="K598" i="16"/>
  <c r="G1197" i="16"/>
  <c r="G1199" i="16" s="1"/>
  <c r="J1197" i="16"/>
  <c r="J1199" i="16" s="1"/>
  <c r="G1652" i="9" s="1"/>
  <c r="I390" i="16"/>
  <c r="I392" i="16" s="1"/>
  <c r="J537" i="16"/>
  <c r="J1805" i="16"/>
  <c r="J1807" i="16" s="1"/>
  <c r="I200" i="16"/>
  <c r="H913" i="16"/>
  <c r="J541" i="16"/>
  <c r="H1197" i="16"/>
  <c r="H1199" i="16" s="1"/>
  <c r="G1648" i="9" s="1"/>
  <c r="H1648" i="9" s="1"/>
  <c r="K1750" i="16"/>
  <c r="K1801" i="16"/>
  <c r="I727" i="16"/>
  <c r="J629" i="16"/>
  <c r="J636" i="16" s="1"/>
  <c r="G872" i="9" s="1"/>
  <c r="K608" i="16"/>
  <c r="K629" i="16" s="1"/>
  <c r="K636" i="16" s="1"/>
  <c r="G629" i="16"/>
  <c r="D959" i="16"/>
  <c r="F443" i="16"/>
  <c r="J594" i="16"/>
  <c r="J915" i="16"/>
  <c r="I683" i="16"/>
  <c r="G2264" i="12"/>
  <c r="I1110" i="16"/>
  <c r="I1116" i="16" s="1"/>
  <c r="G1411" i="9" s="1"/>
  <c r="K727" i="16"/>
  <c r="H537" i="16"/>
  <c r="J437" i="16"/>
  <c r="J443" i="16" s="1"/>
  <c r="G503" i="9" s="1"/>
  <c r="H196" i="16"/>
  <c r="H202" i="16" s="1"/>
  <c r="G130" i="9" s="1"/>
  <c r="H727" i="16"/>
  <c r="J827" i="16"/>
  <c r="J833" i="16" s="1"/>
  <c r="J683" i="16"/>
  <c r="G1263" i="16"/>
  <c r="I275" i="16"/>
  <c r="I280" i="16" s="1"/>
  <c r="G318" i="9" s="1"/>
  <c r="J1660" i="16"/>
  <c r="J516" i="16"/>
  <c r="C15" i="28"/>
  <c r="I196" i="16"/>
  <c r="H443" i="16"/>
  <c r="G499" i="9" s="1"/>
  <c r="H784" i="16"/>
  <c r="H827" i="16"/>
  <c r="H833" i="16" s="1"/>
  <c r="E959" i="16"/>
  <c r="J958" i="16"/>
  <c r="H365" i="16"/>
  <c r="H371" i="16" s="1"/>
  <c r="G360" i="9" s="1"/>
  <c r="H360" i="9" s="1"/>
  <c r="I1197" i="16"/>
  <c r="I1199" i="16" s="1"/>
  <c r="G1653" i="9" s="1"/>
  <c r="D636" i="16"/>
  <c r="E636" i="16"/>
  <c r="G2260" i="12"/>
  <c r="G1139" i="12"/>
  <c r="G403" i="12"/>
  <c r="G1135" i="12"/>
  <c r="G2592" i="12"/>
  <c r="L870" i="12"/>
  <c r="H870" i="12" s="1"/>
  <c r="I870" i="12" s="1"/>
  <c r="K870" i="12" s="1"/>
  <c r="K788" i="16"/>
  <c r="C915" i="16"/>
  <c r="K911" i="16"/>
  <c r="K913" i="16" s="1"/>
  <c r="K915" i="16" s="1"/>
  <c r="I242" i="16"/>
  <c r="C1265" i="16"/>
  <c r="J1110" i="16"/>
  <c r="J1116" i="16" s="1"/>
  <c r="G1410" i="9" s="1"/>
  <c r="C8" i="28"/>
  <c r="G954" i="16"/>
  <c r="J275" i="16"/>
  <c r="J280" i="16" s="1"/>
  <c r="C543" i="16"/>
  <c r="E518" i="16"/>
  <c r="J784" i="16"/>
  <c r="J790" i="16" s="1"/>
  <c r="E36" i="28"/>
  <c r="D172" i="16"/>
  <c r="H275" i="16"/>
  <c r="H280" i="16" s="1"/>
  <c r="G315" i="9" s="1"/>
  <c r="F915" i="16"/>
  <c r="G390" i="16"/>
  <c r="G392" i="16" s="1"/>
  <c r="C636" i="16"/>
  <c r="J365" i="16"/>
  <c r="J371" i="16" s="1"/>
  <c r="G363" i="9" s="1"/>
  <c r="F959" i="16"/>
  <c r="G441" i="16"/>
  <c r="K685" i="16"/>
  <c r="K687" i="16" s="1"/>
  <c r="E1697" i="16"/>
  <c r="H390" i="16"/>
  <c r="H392" i="16" s="1"/>
  <c r="G541" i="16"/>
  <c r="H594" i="16"/>
  <c r="H598" i="16"/>
  <c r="C959" i="16"/>
  <c r="C1697" i="16"/>
  <c r="D1697" i="16"/>
  <c r="C172" i="16"/>
  <c r="I365" i="16"/>
  <c r="I371" i="16" s="1"/>
  <c r="G364" i="9" s="1"/>
  <c r="H364" i="9" s="1"/>
  <c r="E1265" i="16"/>
  <c r="D443" i="16"/>
  <c r="I784" i="16"/>
  <c r="I790" i="16" s="1"/>
  <c r="J1750" i="16"/>
  <c r="J1756" i="16" s="1"/>
  <c r="G2431" i="9" s="1"/>
  <c r="K240" i="16"/>
  <c r="K387" i="16"/>
  <c r="K390" i="16" s="1"/>
  <c r="E443" i="16"/>
  <c r="F600" i="16"/>
  <c r="I958" i="16"/>
  <c r="F172" i="16"/>
  <c r="D600" i="16"/>
  <c r="H731" i="16"/>
  <c r="K1177" i="16"/>
  <c r="G275" i="16"/>
  <c r="G437" i="16"/>
  <c r="G659" i="16"/>
  <c r="E280" i="16"/>
  <c r="D518" i="16"/>
  <c r="D543" i="16"/>
  <c r="I598" i="16"/>
  <c r="E733" i="16"/>
  <c r="E833" i="16"/>
  <c r="G827" i="16"/>
  <c r="K1261" i="16"/>
  <c r="K1263" i="16" s="1"/>
  <c r="G909" i="16"/>
  <c r="G915" i="16" s="1"/>
  <c r="E661" i="16"/>
  <c r="G655" i="16"/>
  <c r="F280" i="16"/>
  <c r="C518" i="16"/>
  <c r="E600" i="16"/>
  <c r="G594" i="16"/>
  <c r="K957" i="16"/>
  <c r="K958" i="16" s="1"/>
  <c r="G958" i="16"/>
  <c r="H1263" i="16"/>
  <c r="H167" i="16"/>
  <c r="G196" i="16"/>
  <c r="I655" i="16"/>
  <c r="K829" i="16"/>
  <c r="K831" i="16" s="1"/>
  <c r="G831" i="16"/>
  <c r="F244" i="16"/>
  <c r="D280" i="16"/>
  <c r="C371" i="16"/>
  <c r="F518" i="16"/>
  <c r="C733" i="16"/>
  <c r="F1265" i="16"/>
  <c r="I594" i="16"/>
  <c r="G598" i="16"/>
  <c r="E915" i="16"/>
  <c r="J1168" i="16"/>
  <c r="I1259" i="16"/>
  <c r="E1756" i="16"/>
  <c r="C1756" i="16"/>
  <c r="G1754" i="16"/>
  <c r="H1750" i="16"/>
  <c r="H1756" i="16" s="1"/>
  <c r="G2427" i="9" s="1"/>
  <c r="H2427" i="9" s="1"/>
  <c r="G167" i="16"/>
  <c r="G278" i="16"/>
  <c r="K541" i="16"/>
  <c r="G635" i="16"/>
  <c r="H655" i="16"/>
  <c r="H661" i="16" s="1"/>
  <c r="G961" i="9" s="1"/>
  <c r="J655" i="16"/>
  <c r="J661" i="16" s="1"/>
  <c r="G965" i="9" s="1"/>
  <c r="D733" i="16"/>
  <c r="F733" i="16"/>
  <c r="G784" i="16"/>
  <c r="H1259" i="16"/>
  <c r="G1698" i="9" s="1"/>
  <c r="D1265" i="16"/>
  <c r="E1662" i="16"/>
  <c r="G1660" i="16"/>
  <c r="K594" i="16"/>
  <c r="C1662" i="16"/>
  <c r="G1656" i="16"/>
  <c r="D1756" i="16"/>
  <c r="F1756" i="16"/>
  <c r="I1807" i="16"/>
  <c r="G1801" i="16"/>
  <c r="L865" i="12"/>
  <c r="H865" i="12" s="1"/>
  <c r="I865" i="12" s="1"/>
  <c r="K865" i="12" s="1"/>
  <c r="H958" i="16"/>
  <c r="K275" i="16"/>
  <c r="K280" i="16" s="1"/>
  <c r="I167" i="16"/>
  <c r="I172" i="16" s="1"/>
  <c r="G90" i="9" s="1"/>
  <c r="K167" i="16"/>
  <c r="J167" i="16"/>
  <c r="J172" i="16" s="1"/>
  <c r="G89" i="9" s="1"/>
  <c r="K171" i="16"/>
  <c r="C280" i="16"/>
  <c r="K365" i="16"/>
  <c r="K371" i="16" s="1"/>
  <c r="G369" i="16"/>
  <c r="K380" i="16"/>
  <c r="K385" i="16" s="1"/>
  <c r="C392" i="16"/>
  <c r="E543" i="16"/>
  <c r="K683" i="16"/>
  <c r="G683" i="16"/>
  <c r="G689" i="16" s="1"/>
  <c r="F790" i="16"/>
  <c r="H788" i="16"/>
  <c r="G788" i="16"/>
  <c r="K827" i="16"/>
  <c r="C833" i="16"/>
  <c r="D915" i="16"/>
  <c r="K954" i="16"/>
  <c r="G1110" i="16"/>
  <c r="H1110" i="16"/>
  <c r="H1116" i="16" s="1"/>
  <c r="G1407" i="9" s="1"/>
  <c r="G1166" i="16"/>
  <c r="G1162" i="16"/>
  <c r="H1166" i="16"/>
  <c r="K1166" i="16"/>
  <c r="C1168" i="16"/>
  <c r="G1259" i="16"/>
  <c r="K1695" i="16"/>
  <c r="K659" i="16"/>
  <c r="K731" i="16"/>
  <c r="K1110" i="16"/>
  <c r="K1259" i="16"/>
  <c r="H1656" i="16"/>
  <c r="H1662" i="16" s="1"/>
  <c r="G1968" i="9" s="1"/>
  <c r="D1662" i="16"/>
  <c r="F1662" i="16"/>
  <c r="G1695" i="16"/>
  <c r="K1754" i="16"/>
  <c r="C17" i="28"/>
  <c r="E15" i="28"/>
  <c r="C13" i="28"/>
  <c r="C19" i="28"/>
  <c r="E3" i="28"/>
  <c r="E17" i="28"/>
  <c r="E32" i="28"/>
  <c r="K196" i="16"/>
  <c r="K441" i="16"/>
  <c r="K514" i="16"/>
  <c r="G171" i="16"/>
  <c r="G200" i="16"/>
  <c r="K199" i="16"/>
  <c r="K200" i="16" s="1"/>
  <c r="D244" i="16"/>
  <c r="G238" i="16"/>
  <c r="G365" i="16"/>
  <c r="I443" i="16"/>
  <c r="G504" i="9" s="1"/>
  <c r="H504" i="9" s="1"/>
  <c r="G512" i="16"/>
  <c r="K527" i="16"/>
  <c r="K537" i="16" s="1"/>
  <c r="K655" i="16"/>
  <c r="K784" i="16"/>
  <c r="K1804" i="16"/>
  <c r="K1805" i="16" s="1"/>
  <c r="G1805" i="16"/>
  <c r="G731" i="16"/>
  <c r="G727" i="16"/>
  <c r="E790" i="16"/>
  <c r="K1656" i="16"/>
  <c r="G1691" i="16"/>
  <c r="K1671" i="16"/>
  <c r="K1691" i="16" s="1"/>
  <c r="I1750" i="16"/>
  <c r="G1750" i="16"/>
  <c r="E29" i="28"/>
  <c r="G1637" i="12"/>
  <c r="E35" i="28"/>
  <c r="H954" i="16"/>
  <c r="J954" i="16"/>
  <c r="I954" i="16"/>
  <c r="E19" i="28"/>
  <c r="G399" i="12"/>
  <c r="J399" i="12" s="1"/>
  <c r="G497" i="12" l="1"/>
  <c r="K495" i="12"/>
  <c r="I518" i="16"/>
  <c r="G585" i="9" s="1"/>
  <c r="H585" i="9" s="1"/>
  <c r="I689" i="16"/>
  <c r="G1016" i="9" s="1"/>
  <c r="I915" i="16"/>
  <c r="H1698" i="9"/>
  <c r="H1411" i="9"/>
  <c r="H1016" i="9"/>
  <c r="H1652" i="9"/>
  <c r="G1651" i="9"/>
  <c r="H868" i="9"/>
  <c r="H2278" i="9"/>
  <c r="H873" i="9"/>
  <c r="H2282" i="9"/>
  <c r="H1968" i="9"/>
  <c r="G871" i="9"/>
  <c r="G870" i="9" s="1"/>
  <c r="G867" i="9" s="1"/>
  <c r="H872" i="9"/>
  <c r="H1973" i="9"/>
  <c r="J471" i="9"/>
  <c r="J475" i="9" s="1"/>
  <c r="H1407" i="9"/>
  <c r="H2431" i="9"/>
  <c r="G1409" i="9"/>
  <c r="H1410" i="9"/>
  <c r="H1653" i="9"/>
  <c r="G429" i="9"/>
  <c r="G502" i="9"/>
  <c r="G501" i="9" s="1"/>
  <c r="G498" i="9" s="1"/>
  <c r="H503" i="9"/>
  <c r="H171" i="9"/>
  <c r="G317" i="9"/>
  <c r="G316" i="9" s="1"/>
  <c r="G314" i="9" s="1"/>
  <c r="H318" i="9"/>
  <c r="G88" i="9"/>
  <c r="G362" i="9"/>
  <c r="G361" i="9" s="1"/>
  <c r="G359" i="9" s="1"/>
  <c r="H363" i="9"/>
  <c r="H315" i="9"/>
  <c r="H499" i="9"/>
  <c r="K1116" i="16"/>
  <c r="J600" i="16"/>
  <c r="G1116" i="16"/>
  <c r="H689" i="16"/>
  <c r="G1011" i="9" s="1"/>
  <c r="E22" i="28"/>
  <c r="C22" i="28"/>
  <c r="H915" i="16"/>
  <c r="C32" i="28"/>
  <c r="H1810" i="12"/>
  <c r="I1810" i="12" s="1"/>
  <c r="G1024" i="12"/>
  <c r="K1025" i="12"/>
  <c r="G2590" i="12"/>
  <c r="G2589" i="12" s="1"/>
  <c r="H2592" i="12"/>
  <c r="H1813" i="12"/>
  <c r="G1812" i="12"/>
  <c r="H528" i="12"/>
  <c r="G527" i="12"/>
  <c r="G526" i="12" s="1"/>
  <c r="G1636" i="12"/>
  <c r="G1635" i="12" s="1"/>
  <c r="H1637" i="12"/>
  <c r="H529" i="12"/>
  <c r="I529" i="12" s="1"/>
  <c r="H1138" i="12"/>
  <c r="G1137" i="12"/>
  <c r="G1136" i="12" s="1"/>
  <c r="G1134" i="12" s="1"/>
  <c r="H571" i="12"/>
  <c r="I571" i="12" s="1"/>
  <c r="H1814" i="12"/>
  <c r="I1814" i="12" s="1"/>
  <c r="H1638" i="12"/>
  <c r="I1638" i="12" s="1"/>
  <c r="K1638" i="12" s="1"/>
  <c r="H1135" i="12"/>
  <c r="H403" i="12"/>
  <c r="H1139" i="12"/>
  <c r="I1139" i="12" s="1"/>
  <c r="H869" i="12"/>
  <c r="L868" i="12"/>
  <c r="L867" i="12" s="1"/>
  <c r="L864" i="12" s="1"/>
  <c r="H2264" i="12"/>
  <c r="I2264" i="12" s="1"/>
  <c r="H2263" i="12"/>
  <c r="G2262" i="12"/>
  <c r="H2260" i="12"/>
  <c r="I2260" i="12" s="1"/>
  <c r="C5" i="28"/>
  <c r="E21" i="28"/>
  <c r="G2587" i="12"/>
  <c r="H2028" i="12"/>
  <c r="H2027" i="12" s="1"/>
  <c r="G570" i="12"/>
  <c r="I543" i="16"/>
  <c r="G656" i="9" s="1"/>
  <c r="H656" i="9" s="1"/>
  <c r="H1807" i="16"/>
  <c r="G567" i="12"/>
  <c r="G404" i="12"/>
  <c r="G525" i="12"/>
  <c r="G1731" i="12"/>
  <c r="G1633" i="12"/>
  <c r="H2023" i="12"/>
  <c r="G1735" i="12"/>
  <c r="I733" i="16"/>
  <c r="K1662" i="16"/>
  <c r="J733" i="16"/>
  <c r="J1697" i="16"/>
  <c r="G2281" i="9" s="1"/>
  <c r="J1662" i="16"/>
  <c r="G1972" i="9" s="1"/>
  <c r="K1197" i="16"/>
  <c r="K1199" i="16" s="1"/>
  <c r="J1265" i="16"/>
  <c r="G1702" i="9" s="1"/>
  <c r="I1265" i="16"/>
  <c r="G1703" i="9" s="1"/>
  <c r="H1703" i="9" s="1"/>
  <c r="I1756" i="16"/>
  <c r="G2432" i="9" s="1"/>
  <c r="H2432" i="9" s="1"/>
  <c r="H172" i="16"/>
  <c r="G86" i="9" s="1"/>
  <c r="H244" i="16"/>
  <c r="G168" i="9" s="1"/>
  <c r="J518" i="16"/>
  <c r="G584" i="9" s="1"/>
  <c r="J689" i="16"/>
  <c r="G1015" i="9" s="1"/>
  <c r="I661" i="16"/>
  <c r="G966" i="9" s="1"/>
  <c r="G964" i="9" s="1"/>
  <c r="G963" i="9" s="1"/>
  <c r="G960" i="9" s="1"/>
  <c r="K600" i="16"/>
  <c r="G244" i="16"/>
  <c r="J543" i="16"/>
  <c r="G655" i="9" s="1"/>
  <c r="I202" i="16"/>
  <c r="G134" i="9" s="1"/>
  <c r="I244" i="16"/>
  <c r="G172" i="9" s="1"/>
  <c r="G170" i="9" s="1"/>
  <c r="G169" i="9" s="1"/>
  <c r="H733" i="16"/>
  <c r="G1084" i="9" s="1"/>
  <c r="H543" i="16"/>
  <c r="G651" i="9" s="1"/>
  <c r="G1734" i="12"/>
  <c r="G1265" i="16"/>
  <c r="K790" i="16"/>
  <c r="G833" i="16"/>
  <c r="I600" i="16"/>
  <c r="G830" i="9" s="1"/>
  <c r="G661" i="16"/>
  <c r="K1168" i="16"/>
  <c r="J959" i="16"/>
  <c r="G1256" i="9" s="1"/>
  <c r="G1756" i="16"/>
  <c r="H518" i="16"/>
  <c r="G580" i="9" s="1"/>
  <c r="H790" i="16"/>
  <c r="G959" i="16"/>
  <c r="G1807" i="16"/>
  <c r="K1697" i="16"/>
  <c r="K518" i="16"/>
  <c r="I959" i="16"/>
  <c r="G1257" i="9" s="1"/>
  <c r="G636" i="16"/>
  <c r="G443" i="16"/>
  <c r="K543" i="16"/>
  <c r="G543" i="16"/>
  <c r="G518" i="16"/>
  <c r="G790" i="16"/>
  <c r="H1168" i="16"/>
  <c r="K661" i="16"/>
  <c r="K689" i="16"/>
  <c r="K443" i="16"/>
  <c r="G280" i="16"/>
  <c r="H600" i="16"/>
  <c r="G826" i="9" s="1"/>
  <c r="H1265" i="16"/>
  <c r="K1807" i="16"/>
  <c r="G202" i="16"/>
  <c r="K1265" i="16"/>
  <c r="K733" i="16"/>
  <c r="K833" i="16"/>
  <c r="G600" i="16"/>
  <c r="K959" i="16"/>
  <c r="C18" i="28"/>
  <c r="H959" i="16"/>
  <c r="G1253" i="9" s="1"/>
  <c r="H1253" i="9" s="1"/>
  <c r="E23" i="28"/>
  <c r="H14" i="28"/>
  <c r="G1662" i="16"/>
  <c r="G1697" i="16"/>
  <c r="G172" i="16"/>
  <c r="G371" i="16"/>
  <c r="G1168" i="16"/>
  <c r="K244" i="16"/>
  <c r="K1756" i="16"/>
  <c r="K172" i="16"/>
  <c r="H37" i="28"/>
  <c r="G733" i="16"/>
  <c r="K202" i="16"/>
  <c r="E16" i="28"/>
  <c r="H7" i="28"/>
  <c r="B3" i="28"/>
  <c r="H404" i="12" l="1"/>
  <c r="I404" i="12" s="1"/>
  <c r="K404" i="12" s="1"/>
  <c r="G496" i="12"/>
  <c r="K496" i="12" s="1"/>
  <c r="K497" i="12"/>
  <c r="G494" i="12"/>
  <c r="G514" i="12" s="1"/>
  <c r="G959" i="9"/>
  <c r="G999" i="9"/>
  <c r="G1003" i="9" s="1"/>
  <c r="H1011" i="9"/>
  <c r="G1408" i="9"/>
  <c r="G1406" i="9" s="1"/>
  <c r="H871" i="9"/>
  <c r="H870" i="9" s="1"/>
  <c r="H867" i="9" s="1"/>
  <c r="H826" i="9"/>
  <c r="H1257" i="9"/>
  <c r="G1088" i="9"/>
  <c r="H1088" i="9"/>
  <c r="H1015" i="9"/>
  <c r="G1014" i="9"/>
  <c r="G1013" i="9" s="1"/>
  <c r="G1010" i="9" s="1"/>
  <c r="H1972" i="9"/>
  <c r="G1971" i="9"/>
  <c r="G1970" i="9" s="1"/>
  <c r="G1967" i="9" s="1"/>
  <c r="G1966" i="9" s="1"/>
  <c r="G1089" i="9"/>
  <c r="H1089" i="9"/>
  <c r="G2430" i="9"/>
  <c r="G2429" i="9" s="1"/>
  <c r="G2426" i="9" s="1"/>
  <c r="G946" i="9"/>
  <c r="G866" i="9"/>
  <c r="H1256" i="9"/>
  <c r="G1255" i="9"/>
  <c r="G1254" i="9" s="1"/>
  <c r="G1252" i="9" s="1"/>
  <c r="G1295" i="9" s="1"/>
  <c r="G1299" i="9" s="1"/>
  <c r="H1702" i="9"/>
  <c r="G1701" i="9"/>
  <c r="G1700" i="9" s="1"/>
  <c r="G1697" i="9" s="1"/>
  <c r="H1409" i="9"/>
  <c r="H1408" i="9" s="1"/>
  <c r="H1406" i="9" s="1"/>
  <c r="G828" i="9"/>
  <c r="G827" i="9" s="1"/>
  <c r="G825" i="9" s="1"/>
  <c r="H830" i="9"/>
  <c r="H1084" i="9"/>
  <c r="H2281" i="9"/>
  <c r="G2280" i="9"/>
  <c r="G2279" i="9" s="1"/>
  <c r="G2277" i="9" s="1"/>
  <c r="G471" i="9"/>
  <c r="G475" i="9" s="1"/>
  <c r="G426" i="9"/>
  <c r="H2430" i="9"/>
  <c r="H2429" i="9" s="1"/>
  <c r="H2426" i="9" s="1"/>
  <c r="H1651" i="9"/>
  <c r="G1650" i="9"/>
  <c r="H584" i="9"/>
  <c r="H583" i="9" s="1"/>
  <c r="H582" i="9" s="1"/>
  <c r="G583" i="9"/>
  <c r="G313" i="9"/>
  <c r="G351" i="9"/>
  <c r="G353" i="9" s="1"/>
  <c r="G85" i="9"/>
  <c r="H172" i="9"/>
  <c r="I172" i="9" s="1"/>
  <c r="H168" i="9"/>
  <c r="I168" i="9" s="1"/>
  <c r="G167" i="9"/>
  <c r="G87" i="9"/>
  <c r="I171" i="9"/>
  <c r="H362" i="9"/>
  <c r="H361" i="9" s="1"/>
  <c r="H359" i="9" s="1"/>
  <c r="G132" i="9"/>
  <c r="G131" i="9" s="1"/>
  <c r="H502" i="9"/>
  <c r="H501" i="9" s="1"/>
  <c r="H498" i="9" s="1"/>
  <c r="H580" i="9"/>
  <c r="H651" i="9"/>
  <c r="G654" i="9"/>
  <c r="G653" i="9" s="1"/>
  <c r="G650" i="9" s="1"/>
  <c r="H655" i="9"/>
  <c r="G408" i="9"/>
  <c r="H317" i="9"/>
  <c r="H316" i="9" s="1"/>
  <c r="H314" i="9" s="1"/>
  <c r="G552" i="9"/>
  <c r="G555" i="9" s="1"/>
  <c r="G497" i="9"/>
  <c r="G1872" i="12"/>
  <c r="G1942" i="12" s="1"/>
  <c r="K1942" i="12" s="1"/>
  <c r="K1945" i="12" s="1"/>
  <c r="K529" i="12"/>
  <c r="K1139" i="12"/>
  <c r="H1731" i="12"/>
  <c r="H567" i="12"/>
  <c r="I567" i="12" s="1"/>
  <c r="H1137" i="12"/>
  <c r="H1136" i="12" s="1"/>
  <c r="H1134" i="12" s="1"/>
  <c r="I1138" i="12"/>
  <c r="I1137" i="12" s="1"/>
  <c r="I1136" i="12" s="1"/>
  <c r="H1735" i="12"/>
  <c r="I1735" i="12" s="1"/>
  <c r="H1633" i="12"/>
  <c r="I1633" i="12" s="1"/>
  <c r="H525" i="12"/>
  <c r="I1135" i="12"/>
  <c r="K1135" i="12" s="1"/>
  <c r="G1632" i="12"/>
  <c r="G524" i="12"/>
  <c r="G1811" i="12"/>
  <c r="G1809" i="12" s="1"/>
  <c r="K1024" i="12"/>
  <c r="K1023" i="12" s="1"/>
  <c r="K1021" i="12" s="1"/>
  <c r="G1023" i="12"/>
  <c r="G1021" i="12" s="1"/>
  <c r="H1636" i="12"/>
  <c r="H1635" i="12" s="1"/>
  <c r="I1637" i="12"/>
  <c r="I1636" i="12" s="1"/>
  <c r="I1635" i="12" s="1"/>
  <c r="I2592" i="12"/>
  <c r="I2590" i="12" s="1"/>
  <c r="I2589" i="12" s="1"/>
  <c r="H2590" i="12"/>
  <c r="H2589" i="12" s="1"/>
  <c r="H1734" i="12"/>
  <c r="G1733" i="12"/>
  <c r="H570" i="12"/>
  <c r="G569" i="12"/>
  <c r="G568" i="12" s="1"/>
  <c r="G566" i="12" s="1"/>
  <c r="H2587" i="12"/>
  <c r="I2587" i="12" s="1"/>
  <c r="G2586" i="12"/>
  <c r="G916" i="12"/>
  <c r="L863" i="12"/>
  <c r="I403" i="12"/>
  <c r="J403" i="12" s="1"/>
  <c r="I1813" i="12"/>
  <c r="H1812" i="12"/>
  <c r="H1811" i="12" s="1"/>
  <c r="H1809" i="12" s="1"/>
  <c r="K1810" i="12"/>
  <c r="H2022" i="12"/>
  <c r="H2026" i="12"/>
  <c r="I869" i="12"/>
  <c r="I868" i="12" s="1"/>
  <c r="I867" i="12" s="1"/>
  <c r="I864" i="12" s="1"/>
  <c r="H868" i="12"/>
  <c r="H867" i="12" s="1"/>
  <c r="H864" i="12" s="1"/>
  <c r="G402" i="12"/>
  <c r="K1814" i="12"/>
  <c r="K571" i="12"/>
  <c r="G1133" i="12"/>
  <c r="G1169" i="12"/>
  <c r="G1171" i="12" s="1"/>
  <c r="I528" i="12"/>
  <c r="I527" i="12" s="1"/>
  <c r="I526" i="12" s="1"/>
  <c r="H527" i="12"/>
  <c r="H526" i="12" s="1"/>
  <c r="K2264" i="12"/>
  <c r="G2261" i="12"/>
  <c r="G2259" i="12" s="1"/>
  <c r="K2260" i="12"/>
  <c r="H2262" i="12"/>
  <c r="H2261" i="12" s="1"/>
  <c r="H2259" i="12" s="1"/>
  <c r="I2263" i="12"/>
  <c r="B33" i="28"/>
  <c r="B19" i="28"/>
  <c r="H19" i="28" s="1"/>
  <c r="H16" i="28"/>
  <c r="H3" i="28"/>
  <c r="H402" i="12" l="1"/>
  <c r="H401" i="12" s="1"/>
  <c r="H398" i="12" s="1"/>
  <c r="H480" i="12" s="1"/>
  <c r="H484" i="12" s="1"/>
  <c r="J404" i="12"/>
  <c r="K403" i="12"/>
  <c r="K402" i="12" s="1"/>
  <c r="K401" i="12" s="1"/>
  <c r="K398" i="12" s="1"/>
  <c r="K397" i="12" s="1"/>
  <c r="K494" i="12"/>
  <c r="G517" i="12"/>
  <c r="K514" i="12"/>
  <c r="K517" i="12" s="1"/>
  <c r="B8" i="28"/>
  <c r="H8" i="28" s="1"/>
  <c r="I2494" i="9"/>
  <c r="I2497" i="9" s="1"/>
  <c r="H170" i="9"/>
  <c r="H169" i="9" s="1"/>
  <c r="H167" i="9" s="1"/>
  <c r="H264" i="9" s="1"/>
  <c r="H269" i="9" s="1"/>
  <c r="H2425" i="9"/>
  <c r="H2494" i="9"/>
  <c r="H2497" i="9" s="1"/>
  <c r="G824" i="9"/>
  <c r="G852" i="9"/>
  <c r="G855" i="9" s="1"/>
  <c r="G1739" i="9"/>
  <c r="G1742" i="9" s="1"/>
  <c r="G1696" i="9"/>
  <c r="H1255" i="9"/>
  <c r="H1254" i="9" s="1"/>
  <c r="H1252" i="9" s="1"/>
  <c r="H1295" i="9" s="1"/>
  <c r="H1299" i="9" s="1"/>
  <c r="H1971" i="9"/>
  <c r="H1970" i="9" s="1"/>
  <c r="H1967" i="9" s="1"/>
  <c r="H1966" i="9" s="1"/>
  <c r="G1071" i="9"/>
  <c r="B17" i="28" s="1"/>
  <c r="H17" i="28" s="1"/>
  <c r="G1009" i="9"/>
  <c r="H1087" i="9"/>
  <c r="H1086" i="9" s="1"/>
  <c r="G1647" i="9"/>
  <c r="G2363" i="9"/>
  <c r="G2367" i="9" s="1"/>
  <c r="G2276" i="9"/>
  <c r="H1485" i="9"/>
  <c r="H1489" i="9" s="1"/>
  <c r="H1405" i="9"/>
  <c r="H1701" i="9"/>
  <c r="H1700" i="9" s="1"/>
  <c r="H1697" i="9" s="1"/>
  <c r="H1014" i="9"/>
  <c r="H1013" i="9" s="1"/>
  <c r="H1010" i="9" s="1"/>
  <c r="G1087" i="9"/>
  <c r="H866" i="9"/>
  <c r="H946" i="9"/>
  <c r="H949" i="9" s="1"/>
  <c r="H1650" i="9"/>
  <c r="H1647" i="9" s="1"/>
  <c r="H2280" i="9"/>
  <c r="H2279" i="9" s="1"/>
  <c r="H2277" i="9" s="1"/>
  <c r="G2494" i="9"/>
  <c r="G2497" i="9" s="1"/>
  <c r="G2425" i="9"/>
  <c r="H828" i="9"/>
  <c r="H827" i="9" s="1"/>
  <c r="H825" i="9" s="1"/>
  <c r="G949" i="9"/>
  <c r="G1485" i="9"/>
  <c r="G1405" i="9"/>
  <c r="J172" i="9"/>
  <c r="G166" i="9"/>
  <c r="G264" i="9"/>
  <c r="G119" i="9"/>
  <c r="G121" i="9" s="1"/>
  <c r="G84" i="9"/>
  <c r="G582" i="9"/>
  <c r="G579" i="9" s="1"/>
  <c r="H351" i="9"/>
  <c r="H353" i="9" s="1"/>
  <c r="H313" i="9"/>
  <c r="H552" i="9"/>
  <c r="H555" i="9" s="1"/>
  <c r="H497" i="9"/>
  <c r="J168" i="9"/>
  <c r="H654" i="9"/>
  <c r="H653" i="9" s="1"/>
  <c r="H650" i="9" s="1"/>
  <c r="G129" i="9"/>
  <c r="I170" i="9"/>
  <c r="I169" i="9" s="1"/>
  <c r="I167" i="9" s="1"/>
  <c r="J171" i="9"/>
  <c r="G649" i="9"/>
  <c r="G713" i="9"/>
  <c r="G717" i="9" s="1"/>
  <c r="H408" i="9"/>
  <c r="H411" i="9" s="1"/>
  <c r="H358" i="9"/>
  <c r="G1945" i="12"/>
  <c r="B22" i="28"/>
  <c r="H22" i="28" s="1"/>
  <c r="K1735" i="12"/>
  <c r="I2586" i="12"/>
  <c r="I2628" i="12" s="1"/>
  <c r="I2631" i="12" s="1"/>
  <c r="K2592" i="12"/>
  <c r="K2590" i="12" s="1"/>
  <c r="K2589" i="12" s="1"/>
  <c r="I402" i="12"/>
  <c r="I401" i="12" s="1"/>
  <c r="I398" i="12" s="1"/>
  <c r="K1138" i="12"/>
  <c r="K1137" i="12" s="1"/>
  <c r="K1136" i="12" s="1"/>
  <c r="K1134" i="12" s="1"/>
  <c r="I1632" i="12"/>
  <c r="I1719" i="12" s="1"/>
  <c r="I1723" i="12" s="1"/>
  <c r="K869" i="12"/>
  <c r="K868" i="12" s="1"/>
  <c r="K867" i="12" s="1"/>
  <c r="K864" i="12" s="1"/>
  <c r="K863" i="12" s="1"/>
  <c r="I1134" i="12"/>
  <c r="I1133" i="12" s="1"/>
  <c r="H1632" i="12"/>
  <c r="H1719" i="12" s="1"/>
  <c r="H1723" i="12" s="1"/>
  <c r="H2095" i="12"/>
  <c r="H2099" i="12" s="1"/>
  <c r="H2021" i="12"/>
  <c r="I570" i="12"/>
  <c r="I569" i="12" s="1"/>
  <c r="I568" i="12" s="1"/>
  <c r="I566" i="12" s="1"/>
  <c r="H569" i="12"/>
  <c r="H568" i="12" s="1"/>
  <c r="H566" i="12" s="1"/>
  <c r="H913" i="12"/>
  <c r="H916" i="12" s="1"/>
  <c r="H863" i="12"/>
  <c r="H1808" i="12"/>
  <c r="H1862" i="12"/>
  <c r="H1865" i="12" s="1"/>
  <c r="I1731" i="12"/>
  <c r="G1862" i="12"/>
  <c r="G1865" i="12" s="1"/>
  <c r="G1808" i="12"/>
  <c r="K1637" i="12"/>
  <c r="K1636" i="12" s="1"/>
  <c r="K1635" i="12" s="1"/>
  <c r="I913" i="12"/>
  <c r="I916" i="12" s="1"/>
  <c r="I863" i="12"/>
  <c r="I1812" i="12"/>
  <c r="I1811" i="12" s="1"/>
  <c r="I1809" i="12" s="1"/>
  <c r="K1813" i="12"/>
  <c r="H397" i="12"/>
  <c r="G1732" i="12"/>
  <c r="G1730" i="12" s="1"/>
  <c r="H2586" i="12"/>
  <c r="G1020" i="12"/>
  <c r="G1073" i="12"/>
  <c r="G1077" i="12" s="1"/>
  <c r="G557" i="12"/>
  <c r="G523" i="12"/>
  <c r="K1633" i="12"/>
  <c r="K567" i="12"/>
  <c r="K528" i="12"/>
  <c r="K527" i="12" s="1"/>
  <c r="K526" i="12" s="1"/>
  <c r="G2628" i="12"/>
  <c r="G2585" i="12"/>
  <c r="H1133" i="12"/>
  <c r="H1169" i="12"/>
  <c r="H1171" i="12" s="1"/>
  <c r="G401" i="12"/>
  <c r="J401" i="12" s="1"/>
  <c r="G398" i="12"/>
  <c r="J398" i="12" s="1"/>
  <c r="G313" i="12"/>
  <c r="K2587" i="12"/>
  <c r="G592" i="12"/>
  <c r="G565" i="12"/>
  <c r="I1734" i="12"/>
  <c r="H1733" i="12"/>
  <c r="H1732" i="12" s="1"/>
  <c r="H1730" i="12" s="1"/>
  <c r="K1020" i="12"/>
  <c r="K1073" i="12"/>
  <c r="K1077" i="12" s="1"/>
  <c r="G1719" i="12"/>
  <c r="G1723" i="12" s="1"/>
  <c r="G1631" i="12"/>
  <c r="H524" i="12"/>
  <c r="I525" i="12"/>
  <c r="H2324" i="12"/>
  <c r="H2327" i="12" s="1"/>
  <c r="H2258" i="12"/>
  <c r="I2262" i="12"/>
  <c r="I2261" i="12" s="1"/>
  <c r="I2259" i="12" s="1"/>
  <c r="K2263" i="12"/>
  <c r="G2258" i="12"/>
  <c r="G2324" i="12"/>
  <c r="B21" i="28"/>
  <c r="H21" i="28" s="1"/>
  <c r="H28" i="28"/>
  <c r="B10" i="28"/>
  <c r="H10" i="28" s="1"/>
  <c r="B9" i="28"/>
  <c r="B29" i="28"/>
  <c r="H29" i="28" s="1"/>
  <c r="J402" i="12" l="1"/>
  <c r="I397" i="12"/>
  <c r="I480" i="12"/>
  <c r="I484" i="12" s="1"/>
  <c r="G560" i="12"/>
  <c r="K1169" i="12"/>
  <c r="K1171" i="12" s="1"/>
  <c r="K1133" i="12"/>
  <c r="B36" i="28"/>
  <c r="H36" i="28" s="1"/>
  <c r="G269" i="9"/>
  <c r="J170" i="9"/>
  <c r="J169" i="9" s="1"/>
  <c r="J167" i="9" s="1"/>
  <c r="J166" i="9" s="1"/>
  <c r="B35" i="28"/>
  <c r="H35" i="28" s="1"/>
  <c r="I119" i="9"/>
  <c r="I121" i="9" s="1"/>
  <c r="H166" i="9"/>
  <c r="B13" i="28"/>
  <c r="H13" i="28" s="1"/>
  <c r="B4" i="28"/>
  <c r="H1083" i="9"/>
  <c r="H1110" i="9" s="1"/>
  <c r="H1112" i="9" s="1"/>
  <c r="H1071" i="9"/>
  <c r="H1009" i="9"/>
  <c r="I946" i="9"/>
  <c r="J2494" i="9"/>
  <c r="J2497" i="9" s="1"/>
  <c r="G1086" i="9"/>
  <c r="G1083" i="9"/>
  <c r="G1082" i="9" s="1"/>
  <c r="G1489" i="9"/>
  <c r="B23" i="28"/>
  <c r="H23" i="28" s="1"/>
  <c r="H824" i="9"/>
  <c r="H852" i="9"/>
  <c r="H855" i="9" s="1"/>
  <c r="H1688" i="9"/>
  <c r="H1690" i="9" s="1"/>
  <c r="H1646" i="9"/>
  <c r="G1646" i="9"/>
  <c r="G1688" i="9"/>
  <c r="H2363" i="9"/>
  <c r="H2367" i="9" s="1"/>
  <c r="H2276" i="9"/>
  <c r="H1696" i="9"/>
  <c r="H1739" i="9"/>
  <c r="H1742" i="9" s="1"/>
  <c r="G1075" i="9"/>
  <c r="I166" i="9"/>
  <c r="G128" i="9"/>
  <c r="G152" i="9"/>
  <c r="H649" i="9"/>
  <c r="H713" i="9"/>
  <c r="H717" i="9" s="1"/>
  <c r="J119" i="9"/>
  <c r="J121" i="9" s="1"/>
  <c r="G578" i="9"/>
  <c r="G639" i="9"/>
  <c r="G642" i="9" s="1"/>
  <c r="H579" i="9"/>
  <c r="H523" i="12"/>
  <c r="H557" i="12"/>
  <c r="H560" i="12" s="1"/>
  <c r="I2585" i="12"/>
  <c r="K2586" i="12"/>
  <c r="K2628" i="12" s="1"/>
  <c r="K2631" i="12" s="1"/>
  <c r="K913" i="12"/>
  <c r="K916" i="12" s="1"/>
  <c r="K570" i="12"/>
  <c r="K569" i="12" s="1"/>
  <c r="K568" i="12" s="1"/>
  <c r="K566" i="12" s="1"/>
  <c r="K565" i="12" s="1"/>
  <c r="I1631" i="12"/>
  <c r="H1631" i="12"/>
  <c r="I1169" i="12"/>
  <c r="I1171" i="12" s="1"/>
  <c r="I524" i="12"/>
  <c r="K525" i="12"/>
  <c r="K524" i="12" s="1"/>
  <c r="K523" i="12" s="1"/>
  <c r="G1729" i="12"/>
  <c r="G1798" i="12"/>
  <c r="K1731" i="12"/>
  <c r="H565" i="12"/>
  <c r="H592" i="12"/>
  <c r="H596" i="12" s="1"/>
  <c r="G596" i="12"/>
  <c r="H1729" i="12"/>
  <c r="H1798" i="12"/>
  <c r="H1802" i="12" s="1"/>
  <c r="I1733" i="12"/>
  <c r="K1734" i="12"/>
  <c r="G2631" i="12"/>
  <c r="I1862" i="12"/>
  <c r="I1865" i="12" s="1"/>
  <c r="I1808" i="12"/>
  <c r="K1632" i="12"/>
  <c r="K1812" i="12"/>
  <c r="K1811" i="12" s="1"/>
  <c r="K1809" i="12" s="1"/>
  <c r="I565" i="12"/>
  <c r="I592" i="12"/>
  <c r="I596" i="12" s="1"/>
  <c r="G397" i="12"/>
  <c r="J397" i="12" s="1"/>
  <c r="G480" i="12"/>
  <c r="H2585" i="12"/>
  <c r="H2628" i="12"/>
  <c r="H2631" i="12" s="1"/>
  <c r="H313" i="12"/>
  <c r="K2262" i="12"/>
  <c r="K2261" i="12" s="1"/>
  <c r="K2259" i="12" s="1"/>
  <c r="K2258" i="12" s="1"/>
  <c r="I2324" i="12"/>
  <c r="I2327" i="12" s="1"/>
  <c r="I2258" i="12"/>
  <c r="G2327" i="12"/>
  <c r="B5" i="28"/>
  <c r="H5" i="28" s="1"/>
  <c r="B6" i="28"/>
  <c r="E6" i="28"/>
  <c r="B32" i="28"/>
  <c r="H32" i="28" s="1"/>
  <c r="B15" i="28"/>
  <c r="H15" i="28" s="1"/>
  <c r="J480" i="12" l="1"/>
  <c r="J484" i="12" s="1"/>
  <c r="G1690" i="9"/>
  <c r="H1082" i="9"/>
  <c r="B12" i="28"/>
  <c r="H12" i="28" s="1"/>
  <c r="J1739" i="9"/>
  <c r="J1742" i="9" s="1"/>
  <c r="I1739" i="9"/>
  <c r="I1742" i="9" s="1"/>
  <c r="I1688" i="9"/>
  <c r="I1690" i="9" s="1"/>
  <c r="I1110" i="9"/>
  <c r="I1112" i="9" s="1"/>
  <c r="G1110" i="9"/>
  <c r="G1112" i="9" s="1"/>
  <c r="I949" i="9"/>
  <c r="J946" i="9"/>
  <c r="J949" i="9" s="1"/>
  <c r="H1075" i="9"/>
  <c r="J639" i="9"/>
  <c r="J642" i="9" s="1"/>
  <c r="H639" i="9"/>
  <c r="H642" i="9" s="1"/>
  <c r="H578" i="9"/>
  <c r="J152" i="9"/>
  <c r="G154" i="9"/>
  <c r="J154" i="9" s="1"/>
  <c r="H6" i="28"/>
  <c r="K2585" i="12"/>
  <c r="I523" i="12"/>
  <c r="I557" i="12"/>
  <c r="I560" i="12" s="1"/>
  <c r="G484" i="12"/>
  <c r="K480" i="12"/>
  <c r="K484" i="12" s="1"/>
  <c r="K1808" i="12"/>
  <c r="K1862" i="12"/>
  <c r="K1865" i="12" s="1"/>
  <c r="K1719" i="12"/>
  <c r="K1723" i="12" s="1"/>
  <c r="K1631" i="12"/>
  <c r="K310" i="12"/>
  <c r="K313" i="12" s="1"/>
  <c r="I1732" i="12"/>
  <c r="I1730" i="12" s="1"/>
  <c r="K1733" i="12"/>
  <c r="K1732" i="12" s="1"/>
  <c r="K1730" i="12" s="1"/>
  <c r="I313" i="12"/>
  <c r="K592" i="12"/>
  <c r="K596" i="12" s="1"/>
  <c r="G1802" i="12"/>
  <c r="K557" i="12" l="1"/>
  <c r="K560" i="12" s="1"/>
  <c r="J1688" i="9"/>
  <c r="J1690" i="9"/>
  <c r="B18" i="28"/>
  <c r="H18" i="28" s="1"/>
  <c r="J1110" i="9"/>
  <c r="J1112" i="9" s="1"/>
  <c r="I639" i="9"/>
  <c r="I642" i="9" s="1"/>
  <c r="K1729" i="12"/>
  <c r="K1798" i="12"/>
  <c r="K1802" i="12" s="1"/>
  <c r="I1798" i="12"/>
  <c r="I1802" i="12" s="1"/>
  <c r="I1729" i="12"/>
  <c r="C30" i="28" l="1"/>
  <c r="H30" i="28" l="1"/>
  <c r="E41" i="28" l="1"/>
  <c r="K392" i="16"/>
  <c r="C443" i="16"/>
  <c r="B41" i="28" l="1"/>
  <c r="H11" i="28" l="1"/>
  <c r="C4" i="28" l="1"/>
  <c r="H4" i="28" l="1"/>
  <c r="C33" i="28" l="1"/>
  <c r="H33" i="28" l="1"/>
  <c r="K333" i="12" l="1"/>
  <c r="K326" i="12" s="1"/>
  <c r="G365" i="9"/>
  <c r="G358" i="9" s="1"/>
  <c r="G409" i="9" l="1"/>
  <c r="G411" i="9" l="1"/>
  <c r="C41" i="28" l="1"/>
  <c r="H9" i="28"/>
  <c r="H41" i="28" s="1"/>
</calcChain>
</file>

<file path=xl/sharedStrings.xml><?xml version="1.0" encoding="utf-8"?>
<sst xmlns="http://schemas.openxmlformats.org/spreadsheetml/2006/main" count="9423" uniqueCount="1415">
  <si>
    <t>BAYELSA STATE GOVERNMENT OF NIGERIA</t>
  </si>
  <si>
    <t>Expenditure</t>
  </si>
  <si>
    <t>Sub-Total</t>
  </si>
  <si>
    <t>TOTAL</t>
  </si>
  <si>
    <t>PERSONNEL COST</t>
  </si>
  <si>
    <t>OVERHEAD COST</t>
  </si>
  <si>
    <t>ECONOMIC CODE</t>
  </si>
  <si>
    <t xml:space="preserve">DESCRIPTION </t>
  </si>
  <si>
    <t>REVENUE</t>
  </si>
  <si>
    <t>GOVERNMENT SHARE OF FAAC (STATUTORY REVENUE)</t>
  </si>
  <si>
    <t>GOVERNMENT SHARE OF FAAC</t>
  </si>
  <si>
    <t>STATUTORY ALLOCATION</t>
  </si>
  <si>
    <t>GOVERNMENT SHARE OF VAT</t>
  </si>
  <si>
    <t>SHARE OF VAT</t>
  </si>
  <si>
    <t>INDEPENDENT REVENUE</t>
  </si>
  <si>
    <t>TAX REVENUE</t>
  </si>
  <si>
    <t>PERSONAL TAXES</t>
  </si>
  <si>
    <t xml:space="preserve">PERSONAL TAXES </t>
  </si>
  <si>
    <t>COPORATE TAXES</t>
  </si>
  <si>
    <t>NON-TAX REVENUE</t>
  </si>
  <si>
    <t>LICENCES - GENERAL</t>
  </si>
  <si>
    <t>REGISTATION OF VOLUNTARY ORGANIZATIONS</t>
  </si>
  <si>
    <t>HAWKER'S PERMITS</t>
  </si>
  <si>
    <t>POOL BETTING &amp; CASINO LICENSES/GAMING</t>
  </si>
  <si>
    <t>MOTOR VEHICLE LICENSES</t>
  </si>
  <si>
    <t>DRIVERS' LICENSES</t>
  </si>
  <si>
    <t>PATENT MEDICINE &amp; DRUG STORES LICENSES</t>
  </si>
  <si>
    <t>HEALTH FACILITIES LICENSES</t>
  </si>
  <si>
    <t>FEES - GENERAL</t>
  </si>
  <si>
    <t>ACCREDITATION FEES</t>
  </si>
  <si>
    <t>BILL BOARD ADVERTISEMENT FEES</t>
  </si>
  <si>
    <t>DEEDS REGISTRATION FEES</t>
  </si>
  <si>
    <t>DEVELOPMENT LEVIES</t>
  </si>
  <si>
    <t>BUSINESS/TRADE OPERATING FEES</t>
  </si>
  <si>
    <t>SCHOOL/ TUITION/ EXAMINATION FEES</t>
  </si>
  <si>
    <t>APPLICATIONS FEES</t>
  </si>
  <si>
    <t>PARKING FEES</t>
  </si>
  <si>
    <t>FINES - GENERAL</t>
  </si>
  <si>
    <t xml:space="preserve"> FINES/PENALTIES</t>
  </si>
  <si>
    <t>SALES - GENERAL</t>
  </si>
  <si>
    <t>SALES OF BILLS OF ENTRIES/APPLICATION FORMS</t>
  </si>
  <si>
    <t>EARNINGS -GENERAL</t>
  </si>
  <si>
    <t>EARNINGS FROM THE USE OF GOVT. HALLS</t>
  </si>
  <si>
    <t>EARNINGS FROM AGRICULTURAL PRODUCE</t>
  </si>
  <si>
    <t>RENT ON GOVERNMENT BUILDINGS - GENERAL</t>
  </si>
  <si>
    <t>RENT ON GOVT BUILDINGS</t>
  </si>
  <si>
    <t>RENT ON LAND &amp; OTHERS - GENERAL</t>
  </si>
  <si>
    <t>RENTS ON GOVT. PROPERTIES</t>
  </si>
  <si>
    <t>INVESTMENT INCOME</t>
  </si>
  <si>
    <t>DIVIDEND RECEIVED</t>
  </si>
  <si>
    <t>RE-IMBURSEMENT GENERAL</t>
  </si>
  <si>
    <t>AUDIT FEES</t>
  </si>
  <si>
    <t xml:space="preserve">AID AND GRANTS </t>
  </si>
  <si>
    <t>AID</t>
  </si>
  <si>
    <t>DOMESTIC AIDS</t>
  </si>
  <si>
    <t>CURRENT DOMESTIC AIDS</t>
  </si>
  <si>
    <t>CAPITAL DOMESTIC AIDS</t>
  </si>
  <si>
    <t>FOREIGN AIDS</t>
  </si>
  <si>
    <t>CURRENT FOREIGN AIDS</t>
  </si>
  <si>
    <t>CAPITAL FOREIGN AIDS</t>
  </si>
  <si>
    <t>DOMESTIC GRANTS</t>
  </si>
  <si>
    <t>CURRENT DOMESTIC GRANTS</t>
  </si>
  <si>
    <t>CAPITAL DOMESTIC GRANTS</t>
  </si>
  <si>
    <t>FOREIGN GRANTS</t>
  </si>
  <si>
    <t>CURRENT FOREIGN GRANTS</t>
  </si>
  <si>
    <t>CAPITAL FOREIGN GRANTS</t>
  </si>
  <si>
    <t>CAPITAL DEVELOPMENTFUND (CDF) RECEIPTS</t>
  </si>
  <si>
    <t>TRANSFER FROM CONSOLIDATED REVENUE FUND TO CDF</t>
  </si>
  <si>
    <t>OTHER CAPITAL RECEIPTS</t>
  </si>
  <si>
    <t>TRANSFER FROM CRF TO CDF</t>
  </si>
  <si>
    <t>OTHER CAPITAL RECEIPTS TO CDF</t>
  </si>
  <si>
    <t>SALE OF FIXED ASSETS</t>
  </si>
  <si>
    <t>LOANS/ BORROWINGS RECEIPT</t>
  </si>
  <si>
    <t>DOMESTIC LOANS/ BORROWINGS RECEIPT</t>
  </si>
  <si>
    <t>DOMESTIC LOANS/ BORROWINGS FROM FINANCIAL INSTITUTIONS</t>
  </si>
  <si>
    <t>DOMESTIC LOANS/ BORROWINGS FROM OTHER GOVERNMENT ENTITIES</t>
  </si>
  <si>
    <t>DOMESTIC LOANS/ BORROWINGS FROM OTHER  ENTITIES/ ORGANISATIONS</t>
  </si>
  <si>
    <t>INTERNATIONAL LOANS/ BORROWINGS RECEIPT</t>
  </si>
  <si>
    <t>INTERNATIONAL LOANS/ BORROWINGS FROM FINANCIAL INSTITUTIONS</t>
  </si>
  <si>
    <t>INTERNATIONAL LOANS/ BORROWINGS FROM OTHER GOVERNMENT ENTITIES</t>
  </si>
  <si>
    <t>INTERNATIONAL LOANS/ BORROWINGS FROM OTHER  ENTITIES/ ORGANISATIONS</t>
  </si>
  <si>
    <t>DEBT FORGIVENESS</t>
  </si>
  <si>
    <t>FOREIGN DEBT FORGIVENESS</t>
  </si>
  <si>
    <t>DOMESTIC DEBT FORGIVENESS</t>
  </si>
  <si>
    <t>GAIN ON DISPOSAL OF ASSET</t>
  </si>
  <si>
    <t>GAIN ON DISPOSAL OF ASSET - PPE</t>
  </si>
  <si>
    <t>GAIN ON DISPOSAL OF ASSET - INVESTMENT PROPERTY</t>
  </si>
  <si>
    <t>MINORITY INTEREST SHARE OF SURPLUS</t>
  </si>
  <si>
    <t>EXTRAORDINARY ITEMS</t>
  </si>
  <si>
    <t>UNSPECIFIED REVENUE</t>
  </si>
  <si>
    <t xml:space="preserve"> EXPENDITURES</t>
  </si>
  <si>
    <t>SALARY</t>
  </si>
  <si>
    <t>OVER TIME PAYMENTS</t>
  </si>
  <si>
    <t>CONSOLIDATED REVENUE FUND CHARGE- SALARIES</t>
  </si>
  <si>
    <t>ALLOWANCES AND SOCIAL CONTRIBUTIONS</t>
  </si>
  <si>
    <t>ALLOWANCES</t>
  </si>
  <si>
    <t>NON REGULAR ALLOWANCES</t>
  </si>
  <si>
    <t>Medical Allowances</t>
  </si>
  <si>
    <t>SOCIAL CONTRIBUTIONS</t>
  </si>
  <si>
    <t>NHIS CONTRIBUTION</t>
  </si>
  <si>
    <t>CONTRIBUTORY PENSION</t>
  </si>
  <si>
    <t>HOUSING FUND CONTRIBUTION</t>
  </si>
  <si>
    <t>OTHER RECURRENT COSTS</t>
  </si>
  <si>
    <t>SOCIAL BENEFITS</t>
  </si>
  <si>
    <t>GRATUITY</t>
  </si>
  <si>
    <t>PENSION</t>
  </si>
  <si>
    <t>DEATH BENEFITS</t>
  </si>
  <si>
    <t>TRAVEL &amp; TRANSPORT -GENERAL</t>
  </si>
  <si>
    <t>LOCAL TRAVEL &amp; TRANSPORT: TRAINING</t>
  </si>
  <si>
    <t>LOCAL TRAVEL &amp; TRANSPORT: OTHERS</t>
  </si>
  <si>
    <t>INTERNATIONAL TRAVEL &amp; TRANSPORT: TRAINING</t>
  </si>
  <si>
    <t>INTERNATIONAL TRAVEL &amp; TRANSPORT: OTHERS</t>
  </si>
  <si>
    <t>UTILITIES -GENERAL</t>
  </si>
  <si>
    <t>ELECTRICITY CHARGES</t>
  </si>
  <si>
    <t>TELEPHONE CHARGES</t>
  </si>
  <si>
    <t>INTERNET ACCESS CHARGES</t>
  </si>
  <si>
    <t>SATELLITE BROADCASTING ACCESS CHARGES</t>
  </si>
  <si>
    <t>WATER RATES</t>
  </si>
  <si>
    <t>SEWERAGE CHARGES</t>
  </si>
  <si>
    <t>LEASED COMMUNICATION LINES(S)</t>
  </si>
  <si>
    <t xml:space="preserve">SOFTWARE CHARGES/ LICENSE RENEWAL </t>
  </si>
  <si>
    <t>MATERIALS &amp;SUPPLIES -GENERAL</t>
  </si>
  <si>
    <t>OFFICE STATIONERIES / COMPUTER CONSUMABLES</t>
  </si>
  <si>
    <t>BOOKS</t>
  </si>
  <si>
    <t>NEWSPAPERS</t>
  </si>
  <si>
    <t>MAGAZINES &amp; PERIODICALS</t>
  </si>
  <si>
    <t>PRINTING OF NON SECURITY DOCUMENTS</t>
  </si>
  <si>
    <t>PRINTING OF SECURITY DOCUMENTS</t>
  </si>
  <si>
    <t>DRUGS/LABORATORY/MEDICAL SUPPLIES</t>
  </si>
  <si>
    <t>FIELD &amp; CAMPING MATERIALS SUPPLIES</t>
  </si>
  <si>
    <t>UNIFORMS &amp; OTHER CLOTHING</t>
  </si>
  <si>
    <t>TEACHING AIDS / INSTRUCTION MATERIALS</t>
  </si>
  <si>
    <t>FOOD STUFF / CATERING MATERIALS SUPPLIES</t>
  </si>
  <si>
    <t>MAINTENANCE SERVICES -GENERAL</t>
  </si>
  <si>
    <t>MAINTENANCE OF MOTOR VEHICLE / TRANSPORT EQUIPMENT</t>
  </si>
  <si>
    <t xml:space="preserve">MAINTENANCE OF OFFICE FURNITURE </t>
  </si>
  <si>
    <t>MAINTENANCE OF OFFICE BUILDING / RESIDENTIAL QTRS</t>
  </si>
  <si>
    <t>MAINTENANCE OF OFFICE / IT EQUIPMENTS</t>
  </si>
  <si>
    <t>MAINTENANCE OF PLANTS/GENERATORS</t>
  </si>
  <si>
    <t>OTHER MAINTENANCE SERVICES</t>
  </si>
  <si>
    <t>MAINTENANCE OF SEA BOATS</t>
  </si>
  <si>
    <t>MAINTENANCE OF STREET LIGHTINGS</t>
  </si>
  <si>
    <t>MAINTENANCE OF COMMUNICATION EQUIPMENTS</t>
  </si>
  <si>
    <t>MAINTENANCE OF MARKETS/PUBLIC PLACES</t>
  </si>
  <si>
    <t>MINOR ROAD MAINTENANCE</t>
  </si>
  <si>
    <t>TRAINING -GENERAL</t>
  </si>
  <si>
    <t xml:space="preserve">LOCAL TRAINING </t>
  </si>
  <si>
    <t xml:space="preserve">INTERNATIONAL  TRAINING </t>
  </si>
  <si>
    <t>OTHER SERVICES -GENERAL</t>
  </si>
  <si>
    <t>SECURITY SERVICES</t>
  </si>
  <si>
    <t>OFFICE RENT</t>
  </si>
  <si>
    <t>RESIDENTIAL RENT</t>
  </si>
  <si>
    <t>SECURITY VOTE (INCLUDING OPERATIONS)</t>
  </si>
  <si>
    <t>CLEANING &amp; FUMIGATION SERVICES</t>
  </si>
  <si>
    <t>CONSULTING &amp; PROFESSIONAL SERVICES -GENERAL</t>
  </si>
  <si>
    <t>FINANCIAL CONSULTING</t>
  </si>
  <si>
    <t>INFORMATION TECHNOLOGY CONSULTING</t>
  </si>
  <si>
    <t>LEGAL SERVICES</t>
  </si>
  <si>
    <t>ENGINEERING SERVICES</t>
  </si>
  <si>
    <t>ARCHITECTURAL SERVICES</t>
  </si>
  <si>
    <t>SURVEYING SERVICES</t>
  </si>
  <si>
    <t>AGRICULTURAL CONSULTING</t>
  </si>
  <si>
    <t>MEDICAL CONSULTING</t>
  </si>
  <si>
    <t>FUEL &amp; LUBRICANTS -GENERAL</t>
  </si>
  <si>
    <t>MOTOR VEHICLE  FUEL COST</t>
  </si>
  <si>
    <t>OTHER TRANSPORT EQUIPMENT FUEL COST</t>
  </si>
  <si>
    <t>PLANT / GENERATOR FUEL COST</t>
  </si>
  <si>
    <t>SEA BOAT FUEL COST</t>
  </si>
  <si>
    <t>COOKING GAS/FUEL COST</t>
  </si>
  <si>
    <t>FINANCIAL CHARGES -GENERAL</t>
  </si>
  <si>
    <t>BANK CHARGES (OTHER THAN INTEREST)</t>
  </si>
  <si>
    <t>INSURANCE PREMIUM</t>
  </si>
  <si>
    <t>OTHER  CRF BANK CHARGES</t>
  </si>
  <si>
    <t>MISCELLANEOUS EXPENSES GENERAL</t>
  </si>
  <si>
    <t>REFRESHMENT &amp; MEALS</t>
  </si>
  <si>
    <t>HONORARIUM &amp; SITTING ALLOWANCE</t>
  </si>
  <si>
    <t>PUBLICITY &amp; ADVERTISEMENTS</t>
  </si>
  <si>
    <t>MEDICAL EXPENSES-LOCAL</t>
  </si>
  <si>
    <t>POSTAGES &amp; COURIER SERVICES</t>
  </si>
  <si>
    <t>WELFARE PACKAGES</t>
  </si>
  <si>
    <t>SUBSCRIPTION TO PROFESSIONAL BODIES</t>
  </si>
  <si>
    <t>SPORTING ACTIVITIES</t>
  </si>
  <si>
    <t>DIRECT TEACHING &amp; LABORATORY COST</t>
  </si>
  <si>
    <t>MEDICAL EXPENSES-INTERNATIONAL</t>
  </si>
  <si>
    <t>FOREIGN SCHOLARSHIP SCHEME</t>
  </si>
  <si>
    <t>SPECIAL DAYS/CELEBRATIONS</t>
  </si>
  <si>
    <t>GRANTS AND CONTRIBUTIONS GENERAL</t>
  </si>
  <si>
    <t>LOCAL GRANTS AND CONTRIBUTIONS</t>
  </si>
  <si>
    <t xml:space="preserve">GRANT TO LOCAL GOVERNMENTS -CURRENT </t>
  </si>
  <si>
    <t>GRANT TO PRIVATE COMPANIES - CURRENT</t>
  </si>
  <si>
    <t>GRANTS TO COMMUNITIES/NGOs</t>
  </si>
  <si>
    <t>CONSOLIDATED BUDGET SUMMARY(MASTER BUDGET)</t>
  </si>
  <si>
    <t>S/NO</t>
  </si>
  <si>
    <t xml:space="preserve">VAT </t>
  </si>
  <si>
    <t>Capital Receipts</t>
  </si>
  <si>
    <t>Total Projected Funds Available</t>
  </si>
  <si>
    <t>CRF Charges-Public Debt Charges</t>
  </si>
  <si>
    <t xml:space="preserve"> </t>
  </si>
  <si>
    <t>CAPITAL EXPENDITURE</t>
  </si>
  <si>
    <t>FIXED ASSETS PURCHASED</t>
  </si>
  <si>
    <t>PURCHASE OF FIXED ASSETS - GENERAL</t>
  </si>
  <si>
    <t>PURCHASE / ACQUISITION OF LAND</t>
  </si>
  <si>
    <t>PURCHASE OF OFFICE BUILDINGS</t>
  </si>
  <si>
    <t>PURCHASE OF MOTOR VEHICLES</t>
  </si>
  <si>
    <t>PURCHASE OF VANS</t>
  </si>
  <si>
    <t>PURCHASE OF TRUCKS</t>
  </si>
  <si>
    <t>PURCHASE OF BUSES</t>
  </si>
  <si>
    <t>PURCHASE OF SEA BOATS</t>
  </si>
  <si>
    <t xml:space="preserve">PURCHASE OF OFFICE FURNITURE AND FITTINGS </t>
  </si>
  <si>
    <t>PURCHASE OF COMPUTERS</t>
  </si>
  <si>
    <t>PURCHASE OF COMPUTER PRINTERS</t>
  </si>
  <si>
    <t>PURCHASE OF PHOTOCOPYING MACHINES</t>
  </si>
  <si>
    <t>PURCHASE OF TYPEWRITERS</t>
  </si>
  <si>
    <t>PURCHASE OF SHREDDING MACHINES</t>
  </si>
  <si>
    <t>PURCHASE OF SCANNERS</t>
  </si>
  <si>
    <t>PURCHASE OF POWER GENERATING SET</t>
  </si>
  <si>
    <t>PURCHASE OFCANTEEN / KITCHEN EQUIPMENT</t>
  </si>
  <si>
    <t xml:space="preserve">PURCHASE OF RESIDENTIAL FURNITURE </t>
  </si>
  <si>
    <t>PURCHASE OF HEALTH / MEDICAL EQUIPMENT</t>
  </si>
  <si>
    <t>PURCHASE OF FIRE FIGHTING EQUIPMENT</t>
  </si>
  <si>
    <t>PURCHASE OF TEACHING / LEARNING AID EQUIPMENT</t>
  </si>
  <si>
    <t>PURCHASE OF LIBRARY BOOKS &amp; EQUIPMENT</t>
  </si>
  <si>
    <t>PURCHASE OF SPORTING / GAMING EQUIPMENT</t>
  </si>
  <si>
    <t>PURCHASE OF AGRICULTURAL EQUIPMENT</t>
  </si>
  <si>
    <t>PURCHASE OF SECURITY EQUIPMENT</t>
  </si>
  <si>
    <t xml:space="preserve">PURCHASE OF INDUSTRIAL EQUIPMENT </t>
  </si>
  <si>
    <t>PURCHASE OF RECREATIONAL FACILITIES</t>
  </si>
  <si>
    <t>PURCHASES OF SURVEYING EQUIPMENT</t>
  </si>
  <si>
    <t>PURCHASE OF DIVING EQUIPMENT</t>
  </si>
  <si>
    <t>CONSTRUCTION / PROVISION</t>
  </si>
  <si>
    <t>CONSTRUCTION / PROVISION OF FIXED ASSETS - GENERAL</t>
  </si>
  <si>
    <t>CONSTRUCTION / PROVISION OF OFFICE BUILDINGS</t>
  </si>
  <si>
    <t>CONSTRUCTION / PROVISION OF RESIDENTIAL BUILDINGS</t>
  </si>
  <si>
    <t>CONSTRUCTION / PROVISION OF ELECTRICITY</t>
  </si>
  <si>
    <t>CONSTRUCTION / PROVISION OF HOUSING</t>
  </si>
  <si>
    <t>CONSTRUCTION / PROVISION OF WATER FACILITIES</t>
  </si>
  <si>
    <t>CONSTRUCTION / PROVISION OF HOSPITALS / HEALTH CENTRES</t>
  </si>
  <si>
    <t>CONSTRUCTION / PROVISION OF PUBLIC SCHOOLS</t>
  </si>
  <si>
    <t>CONSTRUCTION / PROVISION OF FIRE FIGHTING STATIONS</t>
  </si>
  <si>
    <t>CONSTRUCTION / PROVISION OF LIBRARIES</t>
  </si>
  <si>
    <t>CONSTRUCTION / PROVISION OF SPORTING FACILITIES</t>
  </si>
  <si>
    <t>CONSTRUCTION / PROVISION OF AGRICULTURAL FACILITIES</t>
  </si>
  <si>
    <t>CONSTRUCTION / PROVISION OF ROADS</t>
  </si>
  <si>
    <t>CONSTRUCTION / PROVISION OF WATER-WAYS</t>
  </si>
  <si>
    <t>CONSTRUCTION / PROVISION OF INFRASTRUCTURE</t>
  </si>
  <si>
    <t>CONSTRUCTION / PROVISION OF RECREATIONAL FACILITIES</t>
  </si>
  <si>
    <t>CONSTRUCTION OF BOUNDARY PILLARS/ RIGHT OF WAYS</t>
  </si>
  <si>
    <t>CONSTRUCTION OF TRAFFIC /STREET LIGHTS</t>
  </si>
  <si>
    <t>CONSTRUCTION OF MARKETS/PARKS</t>
  </si>
  <si>
    <t>CONSTRUCTION OF POWER GENERATING PLANTS</t>
  </si>
  <si>
    <t>CONSTRUCTION/PROVISION OF CEMETERIES</t>
  </si>
  <si>
    <t>CONSTRUCTION OF ICT INFRASTRUCTURES</t>
  </si>
  <si>
    <t>REHABILITATION / REPAIRS</t>
  </si>
  <si>
    <t>REHABILITATION / REPAIRS OF FIXED ASSETS - GENERAL</t>
  </si>
  <si>
    <t>REHABILITATION / REPAIRS OF RESIDENTIAL BUILDING</t>
  </si>
  <si>
    <t>REHABILITATION / REPAIRS - ELECTRICITY</t>
  </si>
  <si>
    <t>REHABILITATION / REPAIRS - HOUSING</t>
  </si>
  <si>
    <t>REHABILITATION / REPAIRS - WATER FACILITIES</t>
  </si>
  <si>
    <t>REHABILITATION / REPAIRS - HOSPITAL / HEALTH CENTRES</t>
  </si>
  <si>
    <t>REHABILITATION / REPAIRS - PUBLIC SCHOOLS</t>
  </si>
  <si>
    <t>REHABILITATION / REPAIRS - FIRE FIGHTING STATIONS</t>
  </si>
  <si>
    <t>REHABILITATION / REPAIRS - LIBRARIES</t>
  </si>
  <si>
    <t>REHABILITATION / REPAIRS - AGRICICULTURAL FACILITIES</t>
  </si>
  <si>
    <t>REHABILITATION / REPAIRS - ROADS</t>
  </si>
  <si>
    <t>REHABILITATION / REPAIRS - WATER-WAY</t>
  </si>
  <si>
    <t>REHABILITATION / REPAIRS - RECREATIONAL FACILITIES</t>
  </si>
  <si>
    <t>REHABILITATION / REPAIRS OF OFFICE BUILDINGS</t>
  </si>
  <si>
    <t>REHABILITATION/REPAIRS OF BOUNDARIES</t>
  </si>
  <si>
    <t>REHABILITATION/REPAIRS- TRAFFIC /STREET LIGHTS</t>
  </si>
  <si>
    <t>REHABILITATION/REPAIRS- POWER GENERATING PLANTS</t>
  </si>
  <si>
    <t>REHABILITATION/REPAIRS- ICT INFRASTRUCTURES</t>
  </si>
  <si>
    <t>PRESERVATION OF THE ENVIRONMENT</t>
  </si>
  <si>
    <t>TREE PLANTING</t>
  </si>
  <si>
    <t>EROSION  &amp; FLOOD CONTROL</t>
  </si>
  <si>
    <t>OTHER CAPITAL PROJECTS</t>
  </si>
  <si>
    <t>ACQUISITION OF NON TANGIBLE ASSETS</t>
  </si>
  <si>
    <t>RESEARCH AND DEVELOPMENT</t>
  </si>
  <si>
    <t>COMPUTER SOFTWARE ACQUISITION</t>
  </si>
  <si>
    <t>MONITORING AND EVALUATION</t>
  </si>
  <si>
    <t>ANNIVERSARIES/CELEBRATIONS</t>
  </si>
  <si>
    <t>MARGIN FOR INCREASES IN COSTS</t>
  </si>
  <si>
    <t>SUMMARY OF MDA</t>
  </si>
  <si>
    <t xml:space="preserve">OVERHEAD COST </t>
  </si>
  <si>
    <t>CFRC</t>
  </si>
  <si>
    <t>MDA      SUMMARY</t>
  </si>
  <si>
    <t>CRFC</t>
  </si>
  <si>
    <t>SALARY ARREARS/PROMOTION</t>
  </si>
  <si>
    <t>ANNUAL BUDGET EXPENSES AND ADMINISTRATION</t>
  </si>
  <si>
    <t>GOVERNMENT OF BAYELSA STATE OF NIGERIA</t>
  </si>
  <si>
    <t>RECURRENT EXPENDITURE</t>
  </si>
  <si>
    <t>PERSONNEL COST SUMMARY</t>
  </si>
  <si>
    <t>Grade 
Level</t>
  </si>
  <si>
    <t>Basic Salaries per grade</t>
  </si>
  <si>
    <t>Other Allowances</t>
  </si>
  <si>
    <t>Total Personnel Costs per grade</t>
  </si>
  <si>
    <t>Total Basic Salary</t>
  </si>
  <si>
    <t>Total Other Allowances</t>
  </si>
  <si>
    <t>N</t>
  </si>
  <si>
    <t>01/15</t>
  </si>
  <si>
    <t>02/1</t>
  </si>
  <si>
    <t>02/2</t>
  </si>
  <si>
    <t>02/3</t>
  </si>
  <si>
    <t>02/4</t>
  </si>
  <si>
    <t>02/5</t>
  </si>
  <si>
    <t>02/6</t>
  </si>
  <si>
    <t>02/15</t>
  </si>
  <si>
    <t>03/2</t>
  </si>
  <si>
    <t>03/3</t>
  </si>
  <si>
    <t>03/4</t>
  </si>
  <si>
    <t>03/6</t>
  </si>
  <si>
    <t>03/7</t>
  </si>
  <si>
    <t>03/8</t>
  </si>
  <si>
    <t>03/9</t>
  </si>
  <si>
    <t>3/10</t>
  </si>
  <si>
    <t>3/11</t>
  </si>
  <si>
    <t>3/12</t>
  </si>
  <si>
    <t>3/13</t>
  </si>
  <si>
    <t>3/14</t>
  </si>
  <si>
    <t>3/15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</si>
  <si>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</si>
  <si>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</si>
  <si>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</si>
  <si>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</si>
  <si>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</si>
  <si>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</si>
  <si>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</si>
  <si>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</si>
  <si>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</si>
  <si>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</si>
  <si>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</si>
  <si>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4/14</t>
  </si>
  <si>
    <t>4/15</t>
  </si>
  <si>
    <t>5/2</t>
  </si>
  <si>
    <t>5/3</t>
  </si>
  <si>
    <t>5/4</t>
  </si>
  <si>
    <t>5/5</t>
  </si>
  <si>
    <t>5/6</t>
  </si>
  <si>
    <t>5/8</t>
  </si>
  <si>
    <t>5/9</t>
  </si>
  <si>
    <t>5/10</t>
  </si>
  <si>
    <t>5/11</t>
  </si>
  <si>
    <t>5/13</t>
  </si>
  <si>
    <t>5/14</t>
  </si>
  <si>
    <t>5/15</t>
  </si>
  <si>
    <t>6/1</t>
  </si>
  <si>
    <t>6/2</t>
  </si>
  <si>
    <t>6/3</t>
  </si>
  <si>
    <t>6/5</t>
  </si>
  <si>
    <t>6/6</t>
  </si>
  <si>
    <t>6/7</t>
  </si>
  <si>
    <t>6/8</t>
  </si>
  <si>
    <t>6/10</t>
  </si>
  <si>
    <t>6/11</t>
  </si>
  <si>
    <t>6/12</t>
  </si>
  <si>
    <t>6/13</t>
  </si>
  <si>
    <t>6/14</t>
  </si>
  <si>
    <t>6/15</t>
  </si>
  <si>
    <t>7/1</t>
  </si>
  <si>
    <t>7/2</t>
  </si>
  <si>
    <t>7/3</t>
  </si>
  <si>
    <t>7/4</t>
  </si>
  <si>
    <t>7/5</t>
  </si>
  <si>
    <t>7/6</t>
  </si>
  <si>
    <t>7/7</t>
  </si>
  <si>
    <t>7/8</t>
  </si>
  <si>
    <t>7/9</t>
  </si>
  <si>
    <t>7/10</t>
  </si>
  <si>
    <t>7/11</t>
  </si>
  <si>
    <t>7/12</t>
  </si>
  <si>
    <t>7/13</t>
  </si>
  <si>
    <t>7/14</t>
  </si>
  <si>
    <t>7/15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</si>
  <si>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</si>
  <si>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</si>
  <si>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</si>
  <si>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</si>
  <si>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</si>
  <si>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</si>
  <si>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</si>
  <si>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</si>
  <si>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</si>
  <si>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</si>
  <si>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</si>
  <si>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</si>
  <si>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8/14</t>
  </si>
  <si>
    <t>8/15</t>
  </si>
  <si>
    <t>9/1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</si>
  <si>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</si>
  <si>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</si>
  <si>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</si>
  <si>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</si>
  <si>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</si>
  <si>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</si>
  <si>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</si>
  <si>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</si>
  <si>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</si>
  <si>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</si>
  <si>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</si>
  <si>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9/13</t>
  </si>
  <si>
    <t>9/14</t>
  </si>
  <si>
    <t>9/15</t>
  </si>
  <si>
    <t>10/1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</si>
  <si>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</si>
  <si>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</si>
  <si>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</si>
  <si>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</si>
  <si>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</si>
  <si>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</si>
  <si>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</si>
  <si>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</si>
  <si>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</si>
  <si>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10/11</t>
  </si>
  <si>
    <t>10/14</t>
  </si>
  <si>
    <t>10/15</t>
  </si>
  <si>
    <t>12/1</t>
  </si>
  <si>
    <t>12/2</t>
  </si>
  <si>
    <t>12/3</t>
  </si>
  <si>
    <t>12/4</t>
  </si>
  <si>
    <t>12/5</t>
  </si>
  <si>
    <t>12/6</t>
  </si>
  <si>
    <t>12/7</t>
  </si>
  <si>
    <t>12/8</t>
  </si>
  <si>
    <t>12/9</t>
  </si>
  <si>
    <t>12/10</t>
  </si>
  <si>
    <t>12/11</t>
  </si>
  <si>
    <t>13/1</t>
  </si>
  <si>
    <t>13/2</t>
  </si>
  <si>
    <t>13/3</t>
  </si>
  <si>
    <t>13/4</t>
  </si>
  <si>
    <t>13/05</t>
  </si>
  <si>
    <t>13/06</t>
  </si>
  <si>
    <t>13/07</t>
  </si>
  <si>
    <t>13/08</t>
  </si>
  <si>
    <t>13/09</t>
  </si>
  <si>
    <t>13/10</t>
  </si>
  <si>
    <t>13/11</t>
  </si>
  <si>
    <t>14/04</t>
  </si>
  <si>
    <t>14/05</t>
  </si>
  <si>
    <t>14/06</t>
  </si>
  <si>
    <t>14/07</t>
  </si>
  <si>
    <t>14/08</t>
  </si>
  <si>
    <t>14/09</t>
  </si>
  <si>
    <t>14/10</t>
  </si>
  <si>
    <t>14/11</t>
  </si>
  <si>
    <t>15/02</t>
  </si>
  <si>
    <t>15/03</t>
  </si>
  <si>
    <t>15/04</t>
  </si>
  <si>
    <t>15/5</t>
  </si>
  <si>
    <t>15/6</t>
  </si>
  <si>
    <t>16/9</t>
  </si>
  <si>
    <t>17/1</t>
  </si>
  <si>
    <t>17/5</t>
  </si>
  <si>
    <t>17/7</t>
  </si>
  <si>
    <t>17/8</t>
  </si>
  <si>
    <t>17/9</t>
  </si>
  <si>
    <t>01-17</t>
  </si>
  <si>
    <t>Add. Others 1</t>
  </si>
  <si>
    <t>SSG</t>
  </si>
  <si>
    <t>(Plse Specify)2</t>
  </si>
  <si>
    <t>Commissioner</t>
  </si>
  <si>
    <t>PS</t>
  </si>
  <si>
    <t>SA</t>
  </si>
  <si>
    <t>SSA</t>
  </si>
  <si>
    <t>GM</t>
  </si>
  <si>
    <t>Chairman</t>
  </si>
  <si>
    <t>V. Chairman</t>
  </si>
  <si>
    <t>Ex. Secretary</t>
  </si>
  <si>
    <t>Members</t>
  </si>
  <si>
    <t>Total Personnel Costs</t>
  </si>
  <si>
    <t>Accountant-General</t>
  </si>
  <si>
    <t>15/9</t>
  </si>
  <si>
    <t>13/9</t>
  </si>
  <si>
    <t>SUR - GEN</t>
  </si>
  <si>
    <t>11/2</t>
  </si>
  <si>
    <t>11/3</t>
  </si>
  <si>
    <t>11/5</t>
  </si>
  <si>
    <t>11/10</t>
  </si>
  <si>
    <t>14/9</t>
  </si>
  <si>
    <t>REGISTRAR</t>
  </si>
  <si>
    <t>PROMOTION</t>
  </si>
  <si>
    <t>EXPENDITURE</t>
  </si>
  <si>
    <t>ADMIN CODE 055100200100  BAYELSA STATE TRADITIONAL RULERS COUNCIL</t>
  </si>
  <si>
    <t>MEDICAL ALLOWANCE</t>
  </si>
  <si>
    <t>DESCRIPTION</t>
  </si>
  <si>
    <t xml:space="preserve">    ADMIN CODE 051700300100     BAYELS STATE UNIVERSAL BASIC EDUCATION BOARD</t>
  </si>
  <si>
    <t>ADMIN CODE  051700800100: BAYELSA STATE LIBRARY BOARD</t>
  </si>
  <si>
    <t>ADMIN CODE 051702100100: NIGER DELTA UNIVERSITY WILBERFORCE ISLAND</t>
  </si>
  <si>
    <t xml:space="preserve">ADMIN CODE 053500200100  : BAYELSA STATE PARKS AND GARDEN </t>
  </si>
  <si>
    <t>ADMIN CODE  053505500100 : BAYELSA STATE ENVIRONMENTAL SANITATION AUTHORITY</t>
  </si>
  <si>
    <t>ADMIN CODE 053905100100: BAYELSA STATE SPORTS COUNCIL</t>
  </si>
  <si>
    <t>ADMIN CODE    051701000100   : STATE AGENCY FOR MASS EDUCATION</t>
  </si>
  <si>
    <t>ADMINISTRATIVE CODE:  026300100100                   MINISTRY OF CULTURE AND IJAW NATIONAL AFFAIRS</t>
  </si>
  <si>
    <t>ADMINISTRATIVE CODE:   021510200100                 AGRICULTURAL DEVELOPMENT PROGRAM (ADP)</t>
  </si>
  <si>
    <t>ADMINISTRATIVE CODE:  021510600100                    SCHOOL-TO - LAND AUTHORITY</t>
  </si>
  <si>
    <t>ADMINISTRATIVE CODE:  022000100100                    MINISTRY OF FINANCE</t>
  </si>
  <si>
    <t>ADMINISTRATIVE CODE: 022000300100                     STATE BUDGET OFFICE</t>
  </si>
  <si>
    <t>ADMINISTRATIVE CODE: 022000700100                                      ACCOUNTAT-GENERAL OFFICE</t>
  </si>
  <si>
    <t>ADMINISTRATIVE CODE:  022000800100                     BOARD OF INTERNAL REVENUE</t>
  </si>
  <si>
    <t>ADMINISTRATIVE CODE:   022200100100                     MINISTRY OF TRADE, INDUSTRY AND INVESTMENT</t>
  </si>
  <si>
    <t>ADMINISTRATIVE CODE:   022205600100                     MICROFINANCE AND ENTERPRISES DEVELOPMENT</t>
  </si>
  <si>
    <t xml:space="preserve">ADMINISTRATIVE CODE:  022700600100                    SKILLS ACQUISITION AND TRAINING  </t>
  </si>
  <si>
    <t xml:space="preserve">ADMINISTRATIVE CODE: 022800100200                    E-GOVERNANCE  BUREAU </t>
  </si>
  <si>
    <t>ADMINISTRATIVE CODE:  022900100100                    MINISTRY OF TRANSPORT</t>
  </si>
  <si>
    <t xml:space="preserve">ADMINISTRATIVE CODE:  022905300100                   BAYELSA STATE TRANSPORT COMPANY </t>
  </si>
  <si>
    <t>ADMINISTRATIVE CODE: 023600100100                      MINISTRY OF TOURISM DEVELOPMENT</t>
  </si>
  <si>
    <t>ADMINISTRATIVE CODE:  023600300100                    MUSEUMS AND MONUMENT  BOARD</t>
  </si>
  <si>
    <t>ADMINISTRATIVE CODE:  025200100100                    MINISTRY OF WATER RESOURCES</t>
  </si>
  <si>
    <t>ADMINISTRATIVE CODE:  025210200100                    BAYELSA STATE WATER BOARD</t>
  </si>
  <si>
    <t>ADMINISTRATIVE CODE:   025300100100                    MINISTRY OF HOUSING AND URBAN DEVELOPMENT</t>
  </si>
  <si>
    <t>ADMINISTRATIVE CODE:  025305300100                   BAYELSA STATE HOUSING AND PROPERTY DEVELOPMENT AUTHORITY</t>
  </si>
  <si>
    <t>ADMINISTRATIVE CODE: 026200100100                    MINISTRY OF BUDGET AND ECONOMIC PLANNING</t>
  </si>
  <si>
    <t>ADMIN CODE 052102600100      NIGER DELTA UNIVERSITY TEACHING HOSPITAL OKOLOBIRI</t>
  </si>
  <si>
    <t>ADMIN CODE 052110600100:         BAYELSA STATE COLLEGE OF HEALTH TECHNOLOGY</t>
  </si>
  <si>
    <t xml:space="preserve">     ADMIN CODE  055100100200        CRAFT DEVELOPMENT CENTER</t>
  </si>
  <si>
    <t>FUNCTIONAL CODE</t>
  </si>
  <si>
    <t>GEO CODE</t>
  </si>
  <si>
    <t xml:space="preserve">Medical Allowances per grade </t>
  </si>
  <si>
    <t>Total Medical Allowances</t>
  </si>
  <si>
    <t>ECONOMIC
CODE</t>
  </si>
  <si>
    <t>PERSONNEL COSTS</t>
  </si>
  <si>
    <t>OVERHEAD COSTS</t>
  </si>
  <si>
    <t>3/9</t>
  </si>
  <si>
    <t>ADMINISTRATIVE CODE   021510200100     AGRICULTURAL DEVELOPMENT PROGRAM (ADP)</t>
  </si>
  <si>
    <t>ADMINISTRATIVE CODE  021510600100      SCHOOL TO-LAND-AUTHORITY</t>
  </si>
  <si>
    <t>ADMINISTRATIVE CODE  022000300100   STATE BUDGET OFFICE</t>
  </si>
  <si>
    <t>ADMINSTRATIVE CODE  022000700100   OFFICE OF THE ACCOUNTANT GENERAL</t>
  </si>
  <si>
    <t>ADMINISTRATIVE CODE  022810100100    E-GOVERNANCE BUREAU</t>
  </si>
  <si>
    <t>ADMINISTRATIVE   CODE         022905300100     BAYELSA TRANSPORT COMPANY</t>
  </si>
  <si>
    <t>MEDICAL ALLOWANCES</t>
  </si>
  <si>
    <t>ADMINISTRATIVE  CODE   023400200100   OFFICE OF SURVEYOR-GENERAL</t>
  </si>
  <si>
    <t>ADMINISTRATIVE  CODE     023600300100     MUSEUMS AND MONUMENTS</t>
  </si>
  <si>
    <t>ADMINISTRATIVE  CODE     023800400100      STATE BUREAU OF STATISTICS</t>
  </si>
  <si>
    <t>ADMINISTRATIVE  CODE     025210200100      STATE WATER BOARD</t>
  </si>
  <si>
    <t>ADMINISTRATIVE CODE   026200100300     PLANNING DEPARTMENT</t>
  </si>
  <si>
    <t>ADMINISTRATIVE CODE   026200200100     STATE ECONOMIC EMPOWERMENT FOR RESULT (SEEFOR)</t>
  </si>
  <si>
    <t>ADMINISTRATIVE CODE   026200300100     COMMUNITY AND SOCIAL DEVELOPMENT AGENCY (CSDA)</t>
  </si>
  <si>
    <t>ADMINISTRATIVE CODE   026200100100     MINISTRY OF BUDGET AND ECONOMIC PLANNING</t>
  </si>
  <si>
    <t>LOCAL STUDENT FINANCING</t>
  </si>
  <si>
    <t>ADMINISTRATIVE CODE:              023300100100                            MINISTRY OF MINERAL RESOURCES</t>
  </si>
  <si>
    <t>COUNTERPART FUNDING</t>
  </si>
  <si>
    <t>GOVERNMENT CONTRIBUTION FOR SEEFOR.</t>
  </si>
  <si>
    <t>GOVERNMENT CONTRIBUTION FOR SUBEB</t>
  </si>
  <si>
    <t>RENTS ON GOVT. PROPERTIES/MARKET</t>
  </si>
  <si>
    <t>Total Medical allowances</t>
  </si>
  <si>
    <t>ADMINISTRATIVE  CODE  023300100100  MINISTRY OF MINERAL RESOURCES</t>
  </si>
  <si>
    <t>Total Medical Allowance</t>
  </si>
  <si>
    <t>13/6</t>
  </si>
  <si>
    <t>14/4</t>
  </si>
  <si>
    <t>14/5</t>
  </si>
  <si>
    <t>15/3</t>
  </si>
  <si>
    <t>15/4</t>
  </si>
  <si>
    <t>ADMINISTRATIVE CODE     021500100100              MINISTRY OF AGRICULTURE</t>
  </si>
  <si>
    <t xml:space="preserve">ADMINISTRATIVE CODE   022205700100       BUREAU FOR CO-OPERATIVE DEVELOPMENT </t>
  </si>
  <si>
    <t>ADMINISTRATIVE CODE:  022205700100                   BUREAU FOR CO-OPERATIVE DEVELOPMENT</t>
  </si>
  <si>
    <t>50610801</t>
  </si>
  <si>
    <t>ADMINISTRATIVE CODE:  023600400100               COUNCIL FOR ARTS AND CULTURE</t>
  </si>
  <si>
    <t xml:space="preserve">FUNCTIONAL CODE </t>
  </si>
  <si>
    <t>OTHER RECURRENT COSTS (CRFC)</t>
  </si>
  <si>
    <t>GRATUITY (CRFC)</t>
  </si>
  <si>
    <t>PROGRAM CODE</t>
  </si>
  <si>
    <t>FUND CODE</t>
  </si>
  <si>
    <t>02101</t>
  </si>
  <si>
    <t>14/2</t>
  </si>
  <si>
    <t>ACTUAL EXPENDITURE UP TO OCTOBER 2016</t>
  </si>
  <si>
    <t>O2101</t>
  </si>
  <si>
    <t>0 2101</t>
  </si>
  <si>
    <t>03101</t>
  </si>
  <si>
    <t>00130000010108</t>
  </si>
  <si>
    <t>0 0150000010104</t>
  </si>
  <si>
    <t>0 0060000010107</t>
  </si>
  <si>
    <t>MDA SUMMARY</t>
  </si>
  <si>
    <t>00060000010101</t>
  </si>
  <si>
    <t>000 60000030102</t>
  </si>
  <si>
    <t>000 30000020101</t>
  </si>
  <si>
    <t>00030000020102</t>
  </si>
  <si>
    <t>ADMIN CODE 053500100100 :    MINISTRY OF ENVIRONMENT</t>
  </si>
  <si>
    <t>00090000010109</t>
  </si>
  <si>
    <t>ADMINISTRATIVE CODE   025305500100    PHYSICAL PLANNING AND DEVELOPMENT BOARD</t>
  </si>
  <si>
    <t>TOWN PLANNING SERVICES</t>
  </si>
  <si>
    <t>0 0060000010104</t>
  </si>
  <si>
    <t>OO130000010402</t>
  </si>
  <si>
    <t>OO130000010201</t>
  </si>
  <si>
    <t>,02101</t>
  </si>
  <si>
    <t>00020000010101</t>
  </si>
  <si>
    <t>SURV.-GEN</t>
  </si>
  <si>
    <t xml:space="preserve">ADMINISTRATIVE CODE:  023400200100                      OFFICE OF SURVEYOR-GENERAL </t>
  </si>
  <si>
    <t>ADMINISTRATIVE CODE:  022000200100 MDA: DEBT MANAGEMENT OFFICE</t>
  </si>
  <si>
    <t>ADMINISTRATIVE CODE   051700100100  : MINISTRY OF EDUCATION</t>
  </si>
  <si>
    <t>PUBLICITY &amp; ADVERTISEMENT</t>
  </si>
  <si>
    <t>CONHESS</t>
  </si>
  <si>
    <t>PLANT/GENERATOR FUEL COST</t>
  </si>
  <si>
    <t>2016 APPROVED BUDGET</t>
  </si>
  <si>
    <t>02111</t>
  </si>
  <si>
    <t>MEDICAL ALLOWANCS</t>
  </si>
  <si>
    <t>GOVERNANCE AND INSTITUTIONAL REFORMS</t>
  </si>
  <si>
    <t>MEDICAL ALLOANCES</t>
  </si>
  <si>
    <t>ADMINISTRATIVE CODE 022700500100      SKILLS ACQUISITION AND TRAINING CENTER</t>
  </si>
  <si>
    <t xml:space="preserve">GOVERNMENT CONTRIBUTION FOR CSDA </t>
  </si>
  <si>
    <t>ADMINISTRATIVE CODE:  023601000100      INTERNATIONAL INSTITUTE OF TOURISM AND HOSPITALITY</t>
  </si>
  <si>
    <t>SOFTWARE CHARGES/LICENSE RENEWAL</t>
  </si>
  <si>
    <t>PROG. CODE</t>
  </si>
  <si>
    <t>ADMINISTRATIVE CODE   026000200100    BAYELSA STATE GEOGRAPHICAL INFORMATION SYSTEM</t>
  </si>
  <si>
    <t xml:space="preserve">                                                                                                                                                                      </t>
  </si>
  <si>
    <t>SATELLITE BROADCASTING ACCESS CHARGE</t>
  </si>
  <si>
    <t>NEWSPAPER</t>
  </si>
  <si>
    <t>PRINTING OF NON-SECURITY DOCUMENTS</t>
  </si>
  <si>
    <t>POSTAGE &amp; COURIER SERVICES</t>
  </si>
  <si>
    <t>ADMINISTRATIVE CODE   026200100400     PUBLIC AND PRIVATE PARTNERSHIP OFFICE</t>
  </si>
  <si>
    <t>ADMIN CODE 051701900100  ISAAC JASPER BORO COLLEGE OF EDUCATION</t>
  </si>
  <si>
    <t>ADMIN CODE 051702100100  NIGER DELTA UNIVERSITY</t>
  </si>
  <si>
    <t>HONOURARIUM &amp; SITTING ALLOWANCE</t>
  </si>
  <si>
    <t>2017 APPROVED BUDGET</t>
  </si>
  <si>
    <t>MAINTENANCE OF OFFICE FURNITURE/IT EQUIPMENT</t>
  </si>
  <si>
    <t>ADMINISTRATIVE  CODE     023601000100    INTERNATIONAL INSTITUTE OF TOURISM AND HOSPITALLITY</t>
  </si>
  <si>
    <t>ACTUAL EXPENDITURE UP TO OCTOBER 2017</t>
  </si>
  <si>
    <t>15/01</t>
  </si>
  <si>
    <t>Number of  Staff 2018</t>
  </si>
  <si>
    <t>Financial Provision
2018</t>
  </si>
  <si>
    <t>2018 APPROVED BUDGET</t>
  </si>
  <si>
    <t>CRECHE</t>
  </si>
  <si>
    <t>LOCAL TRAVEL &amp; TRANSPORT:  OTHERS</t>
  </si>
  <si>
    <t>HONORARIUM &amp; SITTING ALLOWANCES</t>
  </si>
  <si>
    <t>ADMIN CODE 053905300100: BAYELSA STATE SPORTS ACADEMY</t>
  </si>
  <si>
    <t>17/6</t>
  </si>
  <si>
    <t>ADMIN CODE 052100200100    BAYELSA HEALTH INSURANCE SCHEME</t>
  </si>
  <si>
    <t>17/3</t>
  </si>
  <si>
    <t>17/4</t>
  </si>
  <si>
    <t>14/02</t>
  </si>
  <si>
    <t>INVESTMENT IN NIGERIAN TREASURY BILLS (NTBs)</t>
  </si>
  <si>
    <t>INVESTMENTS</t>
  </si>
  <si>
    <t>LOCAL INVESTMENTS</t>
  </si>
  <si>
    <t>INVESTMENT</t>
  </si>
  <si>
    <t>H13/9</t>
  </si>
  <si>
    <t>RECTOR</t>
  </si>
  <si>
    <t>AG. BURSAR</t>
  </si>
  <si>
    <t>AG. LIBRARIAN</t>
  </si>
  <si>
    <t>13/7</t>
  </si>
  <si>
    <t>16/3</t>
  </si>
  <si>
    <t>MINISTRY OF AGRIC</t>
  </si>
  <si>
    <t>TOWN HALL MEETINGS</t>
  </si>
  <si>
    <t>ADMINISTRATIVE CODE:     022000700200     MINISTRY OF FINANCE INCOPORATED (MOFI)</t>
  </si>
  <si>
    <t xml:space="preserve">ADMINISTRATIVE CODE:026000200100                 BAYELSA  GEOGRAHIC INFORMATION SYSTEM </t>
  </si>
  <si>
    <t>16/1</t>
  </si>
  <si>
    <t>OTHER SERVICES - GENERAL</t>
  </si>
  <si>
    <t>FUEL &amp; LUBRICANTS - GENERAL</t>
  </si>
  <si>
    <t>MAINTENANCE SERVICES - GENERAL</t>
  </si>
  <si>
    <t>FINANCIAL CHARGES - GENERAL</t>
  </si>
  <si>
    <t>UNSPECIFIED REVENUE (CONTRIBUTIONS FROM CIVIL SERVANTS AND POLITICAL APPOINTEES TO THE SCHEME)</t>
  </si>
  <si>
    <t>EXTRAORDINARY ITEMS (CONTRIBUTIONS FROM CIVIL SERVANTS AND POLITICAL APPOINTEES TO THE SCHEME)</t>
  </si>
  <si>
    <t>SUBSCRIPYION TO PROFESSIONAL BODIES</t>
  </si>
  <si>
    <t>PHYSICAL PLANNING &amp; DEVELOPMENT BOARD</t>
  </si>
  <si>
    <t>PURCHASE OF POWER GENERATING SETS</t>
  </si>
  <si>
    <t>NURSING AND MIDWIFERY COUNCIL ACT</t>
  </si>
  <si>
    <t>ADMINISTRATIVE CODE 051705500100  SCIENCE AND TECHNOLOGY EDUCATION BOARD</t>
  </si>
  <si>
    <t xml:space="preserve">ADMIN CODE 052110200100      HOSPITALS MANAGEMENT BOARD </t>
  </si>
  <si>
    <t>2019 BUDGET PROPOSALS</t>
  </si>
  <si>
    <t>2020 BUDGET PROPOSALS</t>
  </si>
  <si>
    <t>2021 BUDGET PROPOSALS</t>
  </si>
  <si>
    <t>TOTAL 3YEAR BUDGETS</t>
  </si>
  <si>
    <t>ACTUAL REVENUE/EXPENDITURE UP TO OCTOBER 2018</t>
  </si>
  <si>
    <t>ACTUAL REVENUE/EXPENDITURE 2017</t>
  </si>
  <si>
    <t>TRAVEL&amp; TRANSPORT - GENERAL</t>
  </si>
  <si>
    <t>TRAINING - GENERAL</t>
  </si>
  <si>
    <t>MATERIALS &amp; SUPPLIES - GENERAL</t>
  </si>
  <si>
    <t>ALLOWANCES AND SOCIAL CONTRIBUTION</t>
  </si>
  <si>
    <t>BAYELSA STATE OF NIGERIA</t>
  </si>
  <si>
    <t>UTILITIES - GENERAL</t>
  </si>
  <si>
    <t>BAYELSA STATE</t>
  </si>
  <si>
    <t>ANNUAL BUDGET EXPENSES &amp; ADMINISTRATION</t>
  </si>
  <si>
    <t>00130000010100</t>
  </si>
  <si>
    <t>FUNCTION CODE</t>
  </si>
  <si>
    <t>ADMINISTRATIVE CODE: 022201800100                         NAME OF MDA: BAYELSA STATE INVESTMENT PROMOTION AGENCY</t>
  </si>
  <si>
    <t>WEBSITE HOSTING AND DOMAIN NAME RENEWAL FEE</t>
  </si>
  <si>
    <t>CONSULTING &amp; PROFESSIONAL SERVICES - GENERAL</t>
  </si>
  <si>
    <t>SUMMIT/CONFERENCE HOSTING</t>
  </si>
  <si>
    <t>VIP HOSTING</t>
  </si>
  <si>
    <t>DETAILS</t>
  </si>
  <si>
    <t>ADMINISTRATIVE CODE:  022000800100                                       NAME OF MDA:BOARD OF INTERNAL REVENUE</t>
  </si>
  <si>
    <t>DIRECT TAX REVENUE</t>
  </si>
  <si>
    <t>16/5</t>
  </si>
  <si>
    <t>MAINTENANCE OF DUMP-SITES</t>
  </si>
  <si>
    <t>SEWAGE CHARGES</t>
  </si>
  <si>
    <t>BURIAL LOGISTICS</t>
  </si>
  <si>
    <t>50620100 .50610800</t>
  </si>
  <si>
    <t>50630200, 50610300, 50620500, 50610800</t>
  </si>
  <si>
    <t>00030000010313</t>
  </si>
  <si>
    <t>00030000010000</t>
  </si>
  <si>
    <t>14/03</t>
  </si>
  <si>
    <t>16/2</t>
  </si>
  <si>
    <t>ADMINISTRATIVE CODE: 025305300100                                         NAME OF MDA: BAYELSA STATE HOUSING AND PROPERTY DEVELOPMENT AUTHORITY</t>
  </si>
  <si>
    <t>16/4</t>
  </si>
  <si>
    <t>17/2</t>
  </si>
  <si>
    <t>GEO    CODE</t>
  </si>
  <si>
    <t>AGRICULTURAL/VETERINARY SERVICES FEES</t>
  </si>
  <si>
    <t>0001000001</t>
  </si>
  <si>
    <t>00010000010000</t>
  </si>
  <si>
    <t>00010000010278, 00010000010306, 00010000010403</t>
  </si>
  <si>
    <t>00010000010283</t>
  </si>
  <si>
    <t>00010000010313</t>
  </si>
  <si>
    <t>00010000010304, 00010000010401</t>
  </si>
  <si>
    <t>OPERATION COST OF THE PROGRAMM</t>
  </si>
  <si>
    <t>MARRIAGE CEREMONY SUPPORT</t>
  </si>
  <si>
    <t>CHRISTMAS DECORATION</t>
  </si>
  <si>
    <t>PURCHASE OF OFFICE EQUIPMENT</t>
  </si>
  <si>
    <t>00130000010414</t>
  </si>
  <si>
    <t>00130000010400</t>
  </si>
  <si>
    <t>00130000012021</t>
  </si>
  <si>
    <t>00130000012000</t>
  </si>
  <si>
    <t>00130000010222</t>
  </si>
  <si>
    <t>00130000012024</t>
  </si>
  <si>
    <t>00130000010216</t>
  </si>
  <si>
    <t>0013000001424</t>
  </si>
  <si>
    <t>00130000010426</t>
  </si>
  <si>
    <t>00130000010200</t>
  </si>
  <si>
    <t>00130000012014</t>
  </si>
  <si>
    <t>00130000010226</t>
  </si>
  <si>
    <t>00130000010112</t>
  </si>
  <si>
    <t>00130000010113</t>
  </si>
  <si>
    <t>00130000010218</t>
  </si>
  <si>
    <t>00130000010219</t>
  </si>
  <si>
    <t>00130000010217</t>
  </si>
  <si>
    <t>00130000010201</t>
  </si>
  <si>
    <t>00130000010300</t>
  </si>
  <si>
    <t>00130000010230</t>
  </si>
  <si>
    <t>00130000020150</t>
  </si>
  <si>
    <t>00130000020300</t>
  </si>
  <si>
    <t>00130000020250</t>
  </si>
  <si>
    <t>00130000020200</t>
  </si>
  <si>
    <t>PENSION &amp; GRATUITY(CRFC)</t>
  </si>
  <si>
    <t>,00140000010100</t>
  </si>
  <si>
    <t>PURCHASE OF TRANSFORMER</t>
  </si>
  <si>
    <t>COMPLETION OF S &amp; T CENTRE OF EXCELLENCE AND INNOVATION</t>
  </si>
  <si>
    <t>CONSTRUCTION SKILLS ACQUISITION WORKSHOP</t>
  </si>
  <si>
    <t>CONSTRUCTION TECHNOLOGY PARK</t>
  </si>
  <si>
    <t>LAND RECLAMATION</t>
  </si>
  <si>
    <t>0 0060000020107</t>
  </si>
  <si>
    <t>0 0060000010103</t>
  </si>
  <si>
    <t>0 0150000010102</t>
  </si>
  <si>
    <t>PRESERVATION OF THE ENVIRONMENT - GENERAL</t>
  </si>
  <si>
    <t>0 0060000010105</t>
  </si>
  <si>
    <t>ADMINISTRATIVE CODE:   022905300100                                       NAME OF MDA:BAYELSA TRANSPORT COMPANY LTD</t>
  </si>
  <si>
    <t>PROMOTION (SERVICE WIDE)</t>
  </si>
  <si>
    <t>FUNCTIONAL
CODE</t>
  </si>
  <si>
    <t>PROGRAM
CODE</t>
  </si>
  <si>
    <t>FUND
CODE</t>
  </si>
  <si>
    <t>GEO
CODE</t>
  </si>
  <si>
    <t>RECRUITMENT AND APPOINTMENT (SERVICE WIDE)</t>
  </si>
  <si>
    <t>DSICIPLINE AND APPOITMENT (SERVICE WIDE)</t>
  </si>
  <si>
    <t>7O160</t>
  </si>
  <si>
    <t>Personnel Costs
(Summary)</t>
  </si>
  <si>
    <t>000 60000030103</t>
  </si>
  <si>
    <t>000 30000020103</t>
  </si>
  <si>
    <t>000 30000020102</t>
  </si>
  <si>
    <t>000 60000030108</t>
  </si>
  <si>
    <t>MDA  SUMMARY</t>
  </si>
  <si>
    <t>PROGRAMME CODE</t>
  </si>
  <si>
    <t>GEOGRAPHICAL CODE</t>
  </si>
  <si>
    <t>TOTAL 3 YEAR BUDGETS</t>
  </si>
  <si>
    <t>OO0400000105</t>
  </si>
  <si>
    <t>OO0400000107</t>
  </si>
  <si>
    <t>OOO400000108</t>
  </si>
  <si>
    <t>OOO400000112</t>
  </si>
  <si>
    <t>OOO400000109</t>
  </si>
  <si>
    <t>OOO400000106</t>
  </si>
  <si>
    <t>OOO400000101</t>
  </si>
  <si>
    <t>OOO400000111</t>
  </si>
  <si>
    <t>MAINTENANCE OF AIRCRAFTS</t>
  </si>
  <si>
    <t>OOO400000105</t>
  </si>
  <si>
    <t>OOO400000107</t>
  </si>
  <si>
    <t>OOO400000104</t>
  </si>
  <si>
    <t>OOO40000030103</t>
  </si>
  <si>
    <t>OOO400000102</t>
  </si>
  <si>
    <t>OOO400000110</t>
  </si>
  <si>
    <t>OOO40000030104</t>
  </si>
  <si>
    <t>OOO40000030101</t>
  </si>
  <si>
    <t>ADMINISTRATIVE CODE:   052100300100                                      NAME OF MDA:    BAYELSA STATE PRIMARY HEALTH CARE BOARD</t>
  </si>
  <si>
    <t>ADMINISTRATIVE CODE:   051702619200    : BAYELSA STATE INSTITUTE OF ENTERPRENEURSHIP AND VOCATIONAL TRAINING</t>
  </si>
  <si>
    <t>LOSS ON FOREIGN EXCHANGE</t>
  </si>
  <si>
    <t>CONFLICT RESOLUTION</t>
  </si>
  <si>
    <t>7/15*</t>
  </si>
  <si>
    <t>70980</t>
  </si>
  <si>
    <t xml:space="preserve">GOVERNMENT STRATEGIC ACTIVITIES </t>
  </si>
  <si>
    <t>00110000010102</t>
  </si>
  <si>
    <t>00110000010104</t>
  </si>
  <si>
    <t>H7/10</t>
  </si>
  <si>
    <t>RESEARCH &amp; DEVELOPMENT</t>
  </si>
  <si>
    <t>00020000010130</t>
  </si>
  <si>
    <t>00020000010131</t>
  </si>
  <si>
    <t>00020000010132</t>
  </si>
  <si>
    <t>0020000010121</t>
  </si>
  <si>
    <t>00020000010134</t>
  </si>
  <si>
    <t>00020000010122</t>
  </si>
  <si>
    <t>00020000010123</t>
  </si>
  <si>
    <t>00020000010124</t>
  </si>
  <si>
    <t>00020000010125</t>
  </si>
  <si>
    <t>00020000010126</t>
  </si>
  <si>
    <t>00020000010127</t>
  </si>
  <si>
    <t>00020000010128</t>
  </si>
  <si>
    <t>BAYELSA STATE OF GOVERNMENT NIGERIA</t>
  </si>
  <si>
    <t>022101</t>
  </si>
  <si>
    <t>0013000001. . . .</t>
  </si>
  <si>
    <t>PURCHASE OF POWER GENERATING SET (X 3 SETS)</t>
  </si>
  <si>
    <t>s</t>
  </si>
  <si>
    <t>DISABILITY SUPPORT</t>
  </si>
  <si>
    <t>00100000010103</t>
  </si>
  <si>
    <t>13/8</t>
  </si>
  <si>
    <t>PRIVATE SCHOOLS LICENSES</t>
  </si>
  <si>
    <t>00050000030303       00050000030305</t>
  </si>
  <si>
    <t>SUBSIDIES GENERAL (SUBVENTION TO PARASTATALS &amp; OTHER ENTITIES)</t>
  </si>
  <si>
    <t>SUBSIDY TO GOVERNMENT OWNED COMPANIES &amp; PARASTATALS</t>
  </si>
  <si>
    <t>SUBVENTION TO GOVERNMENT OWNED SCHOOLS</t>
  </si>
  <si>
    <t>00050000040124 00050000020270  00050000020252</t>
  </si>
  <si>
    <t>00050000040113</t>
  </si>
  <si>
    <t>00050000040113; 00050000040118; 00050000040108</t>
  </si>
  <si>
    <t>00050000010106; 00050000010210</t>
  </si>
  <si>
    <t>00050000020220; 00050000040109</t>
  </si>
  <si>
    <t>00050000030408; 00050000030610</t>
  </si>
  <si>
    <t xml:space="preserve"> 00050000020263</t>
  </si>
  <si>
    <t>00050000010200</t>
  </si>
  <si>
    <t>00050000020224</t>
  </si>
  <si>
    <t>00050000030801; 00050000030802</t>
  </si>
  <si>
    <t>00050000030106; 00050000030102; 00050000030106</t>
  </si>
  <si>
    <t>00050000020227; 00050000040203</t>
  </si>
  <si>
    <t>00050000040113 00050000040304 00050000020225</t>
  </si>
  <si>
    <t>00050000040102 00050000040101</t>
  </si>
  <si>
    <t>00050000040204</t>
  </si>
  <si>
    <t>5% OF IGR</t>
  </si>
  <si>
    <t>OTHER REVENUE</t>
  </si>
  <si>
    <t>GRANTS TO GOVERNMENT OWNED SCHOOLS - CURRENT</t>
  </si>
  <si>
    <t>040000010</t>
  </si>
  <si>
    <t>060000010</t>
  </si>
  <si>
    <t>050000020</t>
  </si>
  <si>
    <t>00040000010105</t>
  </si>
  <si>
    <t>0040000010102</t>
  </si>
  <si>
    <t>,0040000030102</t>
  </si>
  <si>
    <t>,00040000010105</t>
  </si>
  <si>
    <t>,00040000010107</t>
  </si>
  <si>
    <t>00040000030102</t>
  </si>
  <si>
    <t>00040000010102</t>
  </si>
  <si>
    <t>ADMINISTRATIVE CODE: 051701400100                               NAME OF MDA: TEACHERS TRAINING, REGISTRATION AND CERTIFICATE BOARD</t>
  </si>
  <si>
    <t>GOVERNMENT STRATEGIC ACTIVITY</t>
  </si>
  <si>
    <t xml:space="preserve">MONITORING AND EVALUATION/ DEVELOPMENT CONTROL ACTIVITIES </t>
  </si>
  <si>
    <t>00150000010201</t>
  </si>
  <si>
    <t>00060000010105</t>
  </si>
  <si>
    <t>00140000010104</t>
  </si>
  <si>
    <t>00160000010103</t>
  </si>
  <si>
    <t>00140000010101</t>
  </si>
  <si>
    <t>FUNCTIONAL  CODE</t>
  </si>
  <si>
    <t>COOKING GAS / FUEL COST</t>
  </si>
  <si>
    <t>TIMBER &amp; FOREST FEES</t>
  </si>
  <si>
    <t>OTHER REVENUE SOURCES OF GOVERNMENT</t>
  </si>
  <si>
    <t>OTHER REVENUES</t>
  </si>
  <si>
    <t xml:space="preserve">OTHER REVENUE SOURCES </t>
  </si>
  <si>
    <t>DEMOLITION EXERCISE</t>
  </si>
  <si>
    <t>00090000010213</t>
  </si>
  <si>
    <t>00090000010216</t>
  </si>
  <si>
    <t>00090000010219</t>
  </si>
  <si>
    <t>00090000010226</t>
  </si>
  <si>
    <t>00090000010123</t>
  </si>
  <si>
    <t>00090000010102</t>
  </si>
  <si>
    <t>00090000010101</t>
  </si>
  <si>
    <t>00090000010110</t>
  </si>
  <si>
    <t>00090000010116</t>
  </si>
  <si>
    <t>00090000010212</t>
  </si>
  <si>
    <t>00090000010210</t>
  </si>
  <si>
    <t>70160</t>
  </si>
  <si>
    <t>5061801</t>
  </si>
  <si>
    <t>ADMINISTRATIVE CODE   022000104200   MINISTRY OF FINANCE INCORPORATED (MOFI)</t>
  </si>
  <si>
    <t>BAYELSA STATE  GOVERNMENT OF NIGERIA</t>
  </si>
  <si>
    <t>GOVERNMENT CONTRIBUTION FOR SDG</t>
  </si>
  <si>
    <t>MINISTRY OF LABOR</t>
  </si>
  <si>
    <t>WATER RESOURCES</t>
  </si>
  <si>
    <t>14/6</t>
  </si>
  <si>
    <t>MDA</t>
  </si>
  <si>
    <t xml:space="preserve">PERSONNEL COST </t>
  </si>
  <si>
    <t xml:space="preserve"> MINISTRY OF AGRICULTURE</t>
  </si>
  <si>
    <t>AGRICULTURAL DEVELOPMENT PROGRAMME</t>
  </si>
  <si>
    <t>SCHOOL-TO-LAND AUTHORITY</t>
  </si>
  <si>
    <t>MINISTRY OF FINANCE</t>
  </si>
  <si>
    <t>DEBT MANAGEMENT OFFICE</t>
  </si>
  <si>
    <t>STATE BUDGET OFFICE</t>
  </si>
  <si>
    <t>OFFICE OF THE ACCOUNTANT GENERAL</t>
  </si>
  <si>
    <t>MINISTRY OF FINANCE INCOPORATED (MOFI)</t>
  </si>
  <si>
    <t>BOARD OF INTERNAL REVEUNE - STATE</t>
  </si>
  <si>
    <t xml:space="preserve"> MINISTRY OF TRADE, INVESTMENT AND INDUSTRY</t>
  </si>
  <si>
    <t>BAYELSA STATE INVESTMENT PROMOTION AGENCY</t>
  </si>
  <si>
    <t xml:space="preserve"> MICROFINANCE AND ENTERPRISES DEVELOPMENT AGENCY</t>
  </si>
  <si>
    <t>BUREAU FOR CO-OPERATIVE DEVELOPMENT</t>
  </si>
  <si>
    <t>MIN. OF SCIENCE AND TECHNOLOGY AND MANPOWER DEVELOPMENT</t>
  </si>
  <si>
    <t>e-GOVERNANCE BUREAU</t>
  </si>
  <si>
    <t xml:space="preserve">MINISTRY OF POWER </t>
  </si>
  <si>
    <t>MINISTRY OF MINERAL RESOURCES</t>
  </si>
  <si>
    <t xml:space="preserve">MINISTRY OF WORKS </t>
  </si>
  <si>
    <t>OFFICE OF SURVEYOR -GENERAL OF THE STATE</t>
  </si>
  <si>
    <t>MUSEUMS AND MONUMENTS</t>
  </si>
  <si>
    <t xml:space="preserve">COUNCIL FOR ART AND CULTURE </t>
  </si>
  <si>
    <t>INTERNATINAL INSTITUTE OF TOURISM AND HOSPITALITY</t>
  </si>
  <si>
    <t>TOURISM DEVELOPMENT AGENCY</t>
  </si>
  <si>
    <t>STATE BUREAU OF STATISTICS</t>
  </si>
  <si>
    <t xml:space="preserve">STATE DEVELOPMENT AND PROPERTY AUTHORITY </t>
  </si>
  <si>
    <t>BAYELSA STATE GEOGRAPHICAL INFORMATION SYSTEM</t>
  </si>
  <si>
    <t>MINISTRY OF BUDGET AND ECONOMIC PLANNING</t>
  </si>
  <si>
    <t>PLANNING DEPARTMENT</t>
  </si>
  <si>
    <t>PUBLIC AND PRIVATE PARTNERSHIP OFFICE</t>
  </si>
  <si>
    <t>SEEFOR</t>
  </si>
  <si>
    <t>CSDA</t>
  </si>
  <si>
    <t>MINISTRY OF LABOR, EMPLOYMENT &amp; PRODUCTIVITY</t>
  </si>
  <si>
    <t>NEW YENAGOA CITY DEVELOPMENT AGENCY</t>
  </si>
  <si>
    <t>MINISTY OF HEALTH</t>
  </si>
  <si>
    <t>ADMIN CODE 051701800100  : BAYELSA STATE POLYTECHNIC ALEIBIRI</t>
  </si>
  <si>
    <t>VERIFICATION EXERCISE</t>
  </si>
  <si>
    <t>ADMINISTRATIVE CODE:   051705400100                                      NAME OF MDA: POST PRIMARY SCHOOLS BOARD</t>
  </si>
  <si>
    <t>005000040100</t>
  </si>
  <si>
    <t>70922</t>
  </si>
  <si>
    <t>0050000040101</t>
  </si>
  <si>
    <t>0050000040103</t>
  </si>
  <si>
    <t>0050000040104</t>
  </si>
  <si>
    <t>0050000040105</t>
  </si>
  <si>
    <t>0050000040106</t>
  </si>
  <si>
    <t>0050000040107</t>
  </si>
  <si>
    <t>0050000040108</t>
  </si>
  <si>
    <t>0050000040110</t>
  </si>
  <si>
    <t>0050000040111</t>
  </si>
  <si>
    <t>0050000040112</t>
  </si>
  <si>
    <t>0050000040113</t>
  </si>
  <si>
    <t>0050000040115</t>
  </si>
  <si>
    <t>0050000040116</t>
  </si>
  <si>
    <t>0050000040117</t>
  </si>
  <si>
    <t>0050000040118</t>
  </si>
  <si>
    <t>0050000040119</t>
  </si>
  <si>
    <t>0050000040120</t>
  </si>
  <si>
    <t>0050000040309</t>
  </si>
  <si>
    <t>0050000040306</t>
  </si>
  <si>
    <t>0050000040307</t>
  </si>
  <si>
    <t>0050000040308</t>
  </si>
  <si>
    <t>0050000040303</t>
  </si>
  <si>
    <t>REHABILITATION/REPAIRS OF FIXED ASSETS-GENERAL</t>
  </si>
  <si>
    <t>PURCHASE OF FIXED ASSETS-GENERAL</t>
  </si>
  <si>
    <t>Gov's Rep</t>
  </si>
  <si>
    <t>Chf of Staff</t>
  </si>
  <si>
    <t>D.Chf of Staff</t>
  </si>
  <si>
    <t>DG</t>
  </si>
  <si>
    <t>PLEASE DON'T TAMPER WITH THE COLORED AREAS</t>
  </si>
  <si>
    <t>ADMINISTRATIVE          CODE:  052110400100                NAME OF MDA: BAYELSA STATE SCHOOL OF NURSING</t>
  </si>
  <si>
    <t xml:space="preserve"> ACTUAL REVENUE/EXPENDITURE UP TO OCTOBER 2018</t>
  </si>
  <si>
    <t>2018 BUDGET PROPOSALS</t>
  </si>
  <si>
    <t>12, 020, 452</t>
  </si>
  <si>
    <t>SCHOOL/TUITION/EXAMINATION</t>
  </si>
  <si>
    <t>PERSONAL COST</t>
  </si>
  <si>
    <t>,00040105</t>
  </si>
  <si>
    <t>NILL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</si>
  <si>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</si>
  <si>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12, 000, 000</t>
  </si>
  <si>
    <t>199, 919, 045</t>
  </si>
  <si>
    <t>ADMINISTRATIVE          CODE  052111500100                           NAME OF MDA: BAYELSA STATE SCHOOL OF MIDWIFERY</t>
  </si>
  <si>
    <t>PERSONEL COST</t>
  </si>
  <si>
    <t xml:space="preserve">                                                               </t>
  </si>
  <si>
    <t>TRAVEL&amp;TRANSPORT-GENERAL</t>
  </si>
  <si>
    <t>LOCAL TRAVEL &amp;TRANSPORT;TRAINIG</t>
  </si>
  <si>
    <t>LOCAL TRAVEL &amp;TRANSPORT;OTHERS</t>
  </si>
  <si>
    <t>DRUGS /LABORATORY/MEDICALS</t>
  </si>
  <si>
    <t>MAINTENANCE OF OFFICE BUILDINGS</t>
  </si>
  <si>
    <t>STUDENT CLINICALS TRAINING</t>
  </si>
  <si>
    <t>OTHER SERVICES-GENERAL</t>
  </si>
  <si>
    <t>CLEANING&amp; FUMIGATION SERVICES</t>
  </si>
  <si>
    <t>MISCELANEOUS EXPENSES GENERAL</t>
  </si>
  <si>
    <t>DOCUMENTS</t>
  </si>
  <si>
    <t>MAINTENANCE OF MOTOR VEHICLE/TRANSPORT EQUIPMENT</t>
  </si>
  <si>
    <t>MAINTENANCE OF OFFICE BUILDINGS/RESIDENTIAL QTRS</t>
  </si>
  <si>
    <t>PUBLICITY &amp; ADVERTISMENTS</t>
  </si>
  <si>
    <t>2019 APPROVED BUDGET</t>
  </si>
  <si>
    <t>ADMINISTRATIVE CODE:                025305600100                           NAME OF MDA: NEW YENAGOA CITY DEVELOPMENT AGENCY</t>
  </si>
  <si>
    <t>SURVEYING SERVICES (TOPOGRAPHIC MAPPING AND DRONE SURVEY)</t>
  </si>
  <si>
    <t>TOWN PLANNING SERVICES (SECURITY SURVEYS)</t>
  </si>
  <si>
    <t>FIXED ASSETS PURCHSE</t>
  </si>
  <si>
    <t>PURCHASE OF DRONES</t>
  </si>
  <si>
    <t>PURCHASE OF PHOTOCOPIERS</t>
  </si>
  <si>
    <t>PURCHASE OF LARGE FORMAT SCANNERS</t>
  </si>
  <si>
    <t>PURCHASE OF SPECIALISED SURVEYING EQUIPMENTS</t>
  </si>
  <si>
    <t>PURCHASE OF OFFICE FURNITURE</t>
  </si>
  <si>
    <t>CONSTRUCTION/PROVISION</t>
  </si>
  <si>
    <t>CONSTRUCTION/PROVISION OF FIXED ASSETS - GENERAL</t>
  </si>
  <si>
    <t xml:space="preserve">CONSTRUCTION OF ROADS AND DRAINAGES </t>
  </si>
  <si>
    <t>CONSTRUCTION OF FIRE SERVICE STATION</t>
  </si>
  <si>
    <t>CONSTRUCTION OF POLICE POST</t>
  </si>
  <si>
    <t>CONSTRUCTION OF WATER RETRICULATION</t>
  </si>
  <si>
    <t>CONSTRUCTION OF BOAT CLUB</t>
  </si>
  <si>
    <t>SUMMIT &amp; CONFERENCE HOSTING</t>
  </si>
  <si>
    <t>ADMIN CODE 051705800100: BAYELSA  EDUCATION DEVELOPMENT TRUST FUND</t>
  </si>
  <si>
    <t>ADMIN CODE 051705900100:                                 MDA: HIGHER EDUCATION STUDENT LOAN BOARD</t>
  </si>
  <si>
    <t>ADMIN CODE  051702100100  MEDICAL UNIVERSITY</t>
  </si>
  <si>
    <t>INTEREST-INTERNAL PUBLIC DEBT</t>
  </si>
  <si>
    <t>TRANSFER TO OTHER FUND</t>
  </si>
  <si>
    <t>G32</t>
  </si>
  <si>
    <t>LOCAL PENSION FUND</t>
  </si>
  <si>
    <t>OTHERS (COT,NYSC, FAAC DEDUCTIONS)</t>
  </si>
  <si>
    <t>CLEANINIG &amp; FUMIGATION EXERCISES</t>
  </si>
  <si>
    <t>2022 BUDGET PROPOSALS</t>
  </si>
  <si>
    <t>ACTUAL REVENUE/EXPENDITURE 2018</t>
  </si>
  <si>
    <t>ACTUAL REVENUE/EXPENDITURE UP TO DECEMBER 2019</t>
  </si>
  <si>
    <t>UTILITIES GENERAL</t>
  </si>
  <si>
    <t>MAINTENANCE OF OFFICE FURNITURE</t>
  </si>
  <si>
    <t>FINANCIAL CHARGES GENERAL</t>
  </si>
  <si>
    <t>15/1</t>
  </si>
  <si>
    <t>2020 BUDGET PROPOSAL</t>
  </si>
  <si>
    <t>2021 BUDGET PROPOSAL</t>
  </si>
  <si>
    <t>2022 BUDGET PROPOSAL</t>
  </si>
  <si>
    <t>TEACHING AIDS/INSTRUCTION MATERIALS</t>
  </si>
  <si>
    <t xml:space="preserve">TRAINING </t>
  </si>
  <si>
    <t>TRAINING GENERAL</t>
  </si>
  <si>
    <t>LOCAL TRAVEL &amp; TRANSPORT: TTAINING</t>
  </si>
  <si>
    <t>2020 APPROVED BUDGET</t>
  </si>
  <si>
    <t>UNIFORMS AND OTHER CLOTHINGS</t>
  </si>
  <si>
    <t>MAINTENANCE OF PLATES &amp; GENERATORS</t>
  </si>
  <si>
    <t>PUBLICITY &amp; ADVERTISEMENTS SERVICES</t>
  </si>
  <si>
    <t>Number of  Staff 2020</t>
  </si>
  <si>
    <t>Financial Provision
2020</t>
  </si>
  <si>
    <t>03/10</t>
  </si>
  <si>
    <t>15/2</t>
  </si>
  <si>
    <t>15/8</t>
  </si>
  <si>
    <t>3/7</t>
  </si>
  <si>
    <t>MATERIALS &amp; SUPPLIES GENERAL</t>
  </si>
  <si>
    <t>OFFICE STATIONERIES/COMPUTER CONSUMABLES</t>
  </si>
  <si>
    <t>CONPCASS</t>
  </si>
  <si>
    <t>1/4</t>
  </si>
  <si>
    <t>2/2</t>
  </si>
  <si>
    <t>3\15</t>
  </si>
  <si>
    <t>H4/2</t>
  </si>
  <si>
    <t>H5/3</t>
  </si>
  <si>
    <t>H7/2</t>
  </si>
  <si>
    <t>H7/4</t>
  </si>
  <si>
    <t>H7/7</t>
  </si>
  <si>
    <t>H8/2</t>
  </si>
  <si>
    <t>H8/3</t>
  </si>
  <si>
    <t>H9/2</t>
  </si>
  <si>
    <t>H9/6</t>
  </si>
  <si>
    <t>H9/8</t>
  </si>
  <si>
    <t>H9/9</t>
  </si>
  <si>
    <t>H10/2</t>
  </si>
  <si>
    <t>H10/4</t>
  </si>
  <si>
    <t>H10/7</t>
  </si>
  <si>
    <t>H12/2</t>
  </si>
  <si>
    <t>H12/6</t>
  </si>
  <si>
    <t>H12/7</t>
  </si>
  <si>
    <t>H13/3</t>
  </si>
  <si>
    <t>13/5</t>
  </si>
  <si>
    <t>H14/2</t>
  </si>
  <si>
    <t>H14/9</t>
  </si>
  <si>
    <t>H15/3</t>
  </si>
  <si>
    <t>H8/10</t>
  </si>
  <si>
    <t>14/3</t>
  </si>
  <si>
    <t>1/3</t>
  </si>
  <si>
    <t>10./6</t>
  </si>
  <si>
    <t>10./7</t>
  </si>
  <si>
    <t>12./2</t>
  </si>
  <si>
    <t>12./3</t>
  </si>
  <si>
    <t>12./6</t>
  </si>
  <si>
    <t>13./2</t>
  </si>
  <si>
    <t>13./5</t>
  </si>
  <si>
    <t>13./6</t>
  </si>
  <si>
    <t>13./11</t>
  </si>
  <si>
    <t>2020 PROPOSED BUDGET</t>
  </si>
  <si>
    <t>2021 PROPOSED BUDGET</t>
  </si>
  <si>
    <t>2022 PROPOSED BUDGET</t>
  </si>
  <si>
    <t>2020  BUDGET PROPOSALS</t>
  </si>
  <si>
    <t>OTHER INVESTMENT INCOME</t>
  </si>
  <si>
    <t>CLEANING AND FUMIGATION SERVICE</t>
  </si>
  <si>
    <t>12./4</t>
  </si>
  <si>
    <t>12./5</t>
  </si>
  <si>
    <t>12./9</t>
  </si>
  <si>
    <t>14./7</t>
  </si>
  <si>
    <t>15./3</t>
  </si>
  <si>
    <t>17./3</t>
  </si>
  <si>
    <t>CLEANING AND FUMIGATION</t>
  </si>
  <si>
    <t>VERIFICATION</t>
  </si>
  <si>
    <t>SUBMIT</t>
  </si>
  <si>
    <t>3/2</t>
  </si>
  <si>
    <t>PLANT GENERATOR FUEL COST</t>
  </si>
  <si>
    <t>10./4</t>
  </si>
  <si>
    <t>13./3</t>
  </si>
  <si>
    <t>13./4</t>
  </si>
  <si>
    <t>13./8</t>
  </si>
  <si>
    <t>TRAINING-GENERAL</t>
  </si>
  <si>
    <t>LOCAL TRAINING</t>
  </si>
  <si>
    <t>14/7</t>
  </si>
  <si>
    <t>NEWPAPERS</t>
  </si>
  <si>
    <t>MAGAZINES/PERIODICALS</t>
  </si>
  <si>
    <t>FINANCIAL CHAGES - GENERAL</t>
  </si>
  <si>
    <t>BANK CHARGES</t>
  </si>
  <si>
    <t>FUEL &amp; LUBRICANT-GENERAL</t>
  </si>
  <si>
    <t>MOTOR VEHICLE FUEL COST</t>
  </si>
  <si>
    <t>FINANCIAL CHARGES-GENERAL</t>
  </si>
  <si>
    <t>BANK CHARGES(OTHER THAN INTEREST)</t>
  </si>
  <si>
    <t>2/3</t>
  </si>
  <si>
    <t>10./5</t>
  </si>
  <si>
    <t>10./15</t>
  </si>
  <si>
    <t>12./1</t>
  </si>
  <si>
    <t>12./10</t>
  </si>
  <si>
    <t>14./6</t>
  </si>
  <si>
    <t>14./8</t>
  </si>
  <si>
    <t>15./1</t>
  </si>
  <si>
    <t>PRINTING OF NON-SECURITY DOCUMENT</t>
  </si>
  <si>
    <t>OTHER MAITENANCE SERVICE</t>
  </si>
  <si>
    <t>SECURITY SERVICE</t>
  </si>
  <si>
    <t>POSTAGE</t>
  </si>
  <si>
    <t>SUBSCRIPTION TO PROFFESSIONAL BODIES</t>
  </si>
  <si>
    <t>ANNUAL BUDGET EXPENSES/ ADMINISTRATION</t>
  </si>
  <si>
    <t>SPECIAL DAY</t>
  </si>
  <si>
    <t>XMAS DECORATION</t>
  </si>
  <si>
    <t xml:space="preserve">PURCHASE OF TEACHING/LEARNING EQUIPMENT </t>
  </si>
  <si>
    <t>PURCHASE OF LIBRARY BOOKS/EQUIPMENT</t>
  </si>
  <si>
    <t>PURCHASE OF PHOTOCOPYING MACHINE</t>
  </si>
  <si>
    <t>REHABILITATION/REPAIRS</t>
  </si>
  <si>
    <t>REHABILITATION/REPAIRS OF FIXED ASSETS - GENERAL</t>
  </si>
  <si>
    <t>REHABILITATION/REPAIRS- RECREATIONAL FACILITIES</t>
  </si>
  <si>
    <t>OTHER MAINTENANCE</t>
  </si>
  <si>
    <t>TRAINING- GENERAL</t>
  </si>
  <si>
    <t>LOCAL TRANING</t>
  </si>
  <si>
    <t>14/8</t>
  </si>
  <si>
    <t>SUBMIT AND CONFERENCE</t>
  </si>
  <si>
    <t>ADMINISTRATIVE CODE:                                        MDA NAMEMINISTRY OF AGRICULTURE</t>
  </si>
  <si>
    <t>SECURITY</t>
  </si>
  <si>
    <t>2/15</t>
  </si>
  <si>
    <t>3/3</t>
  </si>
  <si>
    <t>PURCHASE OF SURVEY EQUIPMENT</t>
  </si>
  <si>
    <t xml:space="preserve">INTERNATIONAL TRAINING </t>
  </si>
  <si>
    <t>FINES GENERAL</t>
  </si>
  <si>
    <t>FINES/PENALITIES</t>
  </si>
  <si>
    <t>INTERNATIONALL TRAVEL &amp; TRANSPORT: OTHERS</t>
  </si>
  <si>
    <t>SEWAGE CHAREGS</t>
  </si>
  <si>
    <t>WEBSITE HOSTING DONMAIN RENEWAL CHARGES</t>
  </si>
  <si>
    <t>MAINTENANCE OF COMMUNICATION EQUIPMENT</t>
  </si>
  <si>
    <t>OTHER MAINTANCE SERVICES</t>
  </si>
  <si>
    <t>INTERNATIONAL TRAINING</t>
  </si>
  <si>
    <t>SUBSCIPTION TO PROFESSIONAL BODIES</t>
  </si>
  <si>
    <t>TOWNHALL MEETINGS</t>
  </si>
  <si>
    <t>BANK CHARGES (OTHER THAN INTERST</t>
  </si>
  <si>
    <t>OTHER CRF BANK CHARGES</t>
  </si>
  <si>
    <t>PURCHASES OF POWER GENERATING SET</t>
  </si>
  <si>
    <t>12/15</t>
  </si>
  <si>
    <t>ANNUAL BUDGET EXPENSES/ADMINISTATION</t>
  </si>
  <si>
    <t>FOOD STUFF CATERING MATERIAL SUPPLY</t>
  </si>
  <si>
    <t>FUEL &amp; LUBRICANTS</t>
  </si>
  <si>
    <t>PUBLICITY</t>
  </si>
  <si>
    <t>MAINTENANCE OF PLANT GENERATORS</t>
  </si>
  <si>
    <t>PURCHASE OF OFFICE FURNITURE FITTINGS</t>
  </si>
  <si>
    <t>MAINTENANCE OF OFFICE/IT EQUIPMENTS</t>
  </si>
  <si>
    <t xml:space="preserve">ALLOWANCES </t>
  </si>
  <si>
    <t>MAINTENANCE OF OFFICE BUILDING/RESIDENTIAL QTRS</t>
  </si>
  <si>
    <t>BURIAL FEES</t>
  </si>
  <si>
    <t>PURCHASE OF LIBRARY BOOKS&amp; EQUIPMENT</t>
  </si>
  <si>
    <t>PURCHASE OF INDUSTRIAL EQUIPMENT</t>
  </si>
  <si>
    <t>CONSTRUCTION OF MARKET/PARKS</t>
  </si>
  <si>
    <t>ANNIVERSARIES/CELEBRATION</t>
  </si>
  <si>
    <t>SOFTWARE CHARGES</t>
  </si>
  <si>
    <t>ACCREDITATION EXERCISE</t>
  </si>
  <si>
    <t>SCHOOL CENSUS</t>
  </si>
  <si>
    <t>SCHOOL COMPETITIONS (OTHER THEN SPORTS)</t>
  </si>
  <si>
    <t>MAINTENANCE OF OFFICE/ IT EQUIPMENTS</t>
  </si>
  <si>
    <t>PUBLICITY &amp; ADVERTISMENT</t>
  </si>
  <si>
    <t>SPECIAL DAY/CELEBRATIONS</t>
  </si>
  <si>
    <t>STUDENT CLINICALS EXPERIENCE</t>
  </si>
  <si>
    <t>PAYMENT OF PART TIME TEACHERS</t>
  </si>
  <si>
    <t xml:space="preserve"> ACTUAL REVENUE/EXPENDITURE UP TO DECEMBER 2019</t>
  </si>
  <si>
    <t>STUDENT CLINICAL EXPERIENCE</t>
  </si>
  <si>
    <t>LICENCE-GENERAL</t>
  </si>
  <si>
    <t>ABBATTOIR LICENSE</t>
  </si>
  <si>
    <t>REPAYMENTS-GENERAL</t>
  </si>
  <si>
    <t xml:space="preserve">TRANING-GENERAL </t>
  </si>
  <si>
    <t>ANNUAL BUDGET EXPENSES</t>
  </si>
  <si>
    <t>PURCHASE OF OFFICE FURNITURE AND FITTINGS</t>
  </si>
  <si>
    <t>REHABILITAION/REPAIRS-ROAD</t>
  </si>
  <si>
    <t>ACQUISITION OF NON-TNGIBLE ASSET</t>
  </si>
  <si>
    <t>APPLICATION FEES</t>
  </si>
  <si>
    <t>FINES-GENERAL</t>
  </si>
  <si>
    <t>FINES/PENALTIES</t>
  </si>
  <si>
    <t>PURCHASE OF SURVEYING EQUIPMENT</t>
  </si>
  <si>
    <t>FUEL &amp; LUBRICANT - GENERAL</t>
  </si>
  <si>
    <t xml:space="preserve">MAINTENANCE OF OFFICE BUILDING/RESIDENTAL QTRS </t>
  </si>
  <si>
    <t>REHABILITAION/REPAIRS-MARKETS/PARKS</t>
  </si>
  <si>
    <t xml:space="preserve">CONSTRUCTION / PROVISION OF ACCESS ROAD </t>
  </si>
  <si>
    <t>TRANSPORT EQUIPMENT FUEL COST</t>
  </si>
  <si>
    <t>BAYELSA STATE GOVERNMENTOF NIGERIA</t>
  </si>
  <si>
    <t>H13/2</t>
  </si>
  <si>
    <t>H16/2</t>
  </si>
  <si>
    <t>PURCHASE OF HEAITH/MEDICAL EQUIPMENT</t>
  </si>
  <si>
    <t>2022  BUDGET PROPOSALS</t>
  </si>
  <si>
    <t>REHABILITATION / REPAIRS OF RESIDENTIAL BUILDINGS</t>
  </si>
  <si>
    <t>REHABILITATION/REPAIRS- ELECTRICITY</t>
  </si>
  <si>
    <t>MONITORING &amp; EVALUATION</t>
  </si>
  <si>
    <t>TOTAL 3 YEARS BUDGET</t>
  </si>
  <si>
    <t>OVERTIME PAYMENTS</t>
  </si>
  <si>
    <t>ONSOLIDATED REVENUE FUND</t>
  </si>
  <si>
    <t>SOCIAL CONTRIBUTION</t>
  </si>
  <si>
    <t>FEES-GENERAL</t>
  </si>
  <si>
    <t>SCHOOL/TUITION/EXAMINATION FEES</t>
  </si>
  <si>
    <t>ACTUAL REVENUE/EXPENDITURE UP TO DECEMBER 2018</t>
  </si>
  <si>
    <t>TOTAL 3 YEAR BUDGET</t>
  </si>
  <si>
    <t xml:space="preserve"> BAYELSA STATE GOVERNMENT OF NIGERIA</t>
  </si>
  <si>
    <t xml:space="preserve">                                    BAYELSA STATE GOVERNMENT OF NIGERIA</t>
  </si>
  <si>
    <t xml:space="preserve">                        BAYELSA STATE GOVERNMENT OF NIGERIA</t>
  </si>
  <si>
    <t xml:space="preserve">                                ADMINISTRATIVE  CODE     023600400100     COUNCIL FOR ARTS AND CULTURE</t>
  </si>
  <si>
    <t>PURCHASE/ACQUISITION OF LAND</t>
  </si>
  <si>
    <t xml:space="preserve"> ADMINISTRATIVE CODE        051300100100              MINISTRY OF YOUTH AND SPORTS</t>
  </si>
  <si>
    <t>INTERNATIONAL TRAVEL: TRAINNG</t>
  </si>
  <si>
    <t>INTERNATIONAL TRAVEL: OTHERS</t>
  </si>
  <si>
    <t>WATER RATE</t>
  </si>
  <si>
    <t>SEWAGE</t>
  </si>
  <si>
    <t>MEDICAL EXPENSE</t>
  </si>
  <si>
    <t>PURCHASE OF SPORTING EQUIPMENT</t>
  </si>
  <si>
    <t xml:space="preserve">3 YEARSTOTAL ESTIMATED  </t>
  </si>
  <si>
    <t>SUBVENTION TO SCHOOLS</t>
  </si>
  <si>
    <t xml:space="preserve">TOTAL 3YEARS BUDGET </t>
  </si>
  <si>
    <t>ADMIN CODE  051702100101  UNIVERSITY OF AFRICA</t>
  </si>
  <si>
    <t>PENSIONS &amp; GRATUITY</t>
  </si>
  <si>
    <t xml:space="preserve">OTHER MAINTENANCE SERVICE </t>
  </si>
  <si>
    <t>CONSULTING &amp; PROFESSIONAL SERVICE GENERAL</t>
  </si>
  <si>
    <t>DOMESTIC INTEREST/DISCOUNT</t>
  </si>
  <si>
    <t>FUEL &amp; LUBRICANT GENERAL</t>
  </si>
  <si>
    <t>MOTOR VEHICLE COST</t>
  </si>
  <si>
    <t>PLANTS /GENERATOR FUEL COST</t>
  </si>
  <si>
    <t>2020 APPROVED PROPOSAL</t>
  </si>
  <si>
    <t>20212 BUDGET PROPOSALS</t>
  </si>
  <si>
    <t>SEWAGES CHARGES</t>
  </si>
  <si>
    <t>LEASED COMMUNICATION LINES</t>
  </si>
  <si>
    <t>SOFTWARE CHARGES/LICENSE</t>
  </si>
  <si>
    <t>DRUGS/LABORATORY/MEDIAL SUPPLIES</t>
  </si>
  <si>
    <t>TEACHING AIDS/ INSTRUCTION MATERIALS</t>
  </si>
  <si>
    <t>FOOD STUFF/CATERING MATERIALS SUPPLIES</t>
  </si>
  <si>
    <t>MAINTENANCE OF MOTOR VEHICLE/ TRANSPORT EQUIPMENT</t>
  </si>
  <si>
    <t>WEBSITE HOSTING &amp; DOMAIN NAME</t>
  </si>
  <si>
    <t>MEDICAL EXPENSES</t>
  </si>
  <si>
    <t>C0NHESS</t>
  </si>
  <si>
    <t>ADMINISTRATIVE CODE: 026300100100                                        NAME OF MDA: MINISTRY OF CULTURE, TOURISM AND IJAW NATIONAL AFFAIRS</t>
  </si>
  <si>
    <t xml:space="preserve">MAINTENANCE OF OFFICE BUILDING/RESIDENTIAL QTRS </t>
  </si>
  <si>
    <t xml:space="preserve">MAINTENANCE OF OFFICE /IT EQUIPMENT </t>
  </si>
  <si>
    <t>CONSULTING &amp; PROFESSIONAL SERVICE - GENERAL</t>
  </si>
  <si>
    <t>ADMINISTRATIVE  CODE  023100100100  MINISTRY OF POWER &amp; WATER RESOURCES</t>
  </si>
  <si>
    <t>ACTUAL REVENUE/EXPENDITURE UP TO OCTOBER 2019</t>
  </si>
  <si>
    <t>ADMIN CODE 051705600100:   MDA: BAYELSA STATE SCHOLARSHIP BOARD</t>
  </si>
  <si>
    <t>ADMINISTRATIVE CODE:  023400100100                      MINISTRY OF WORKS AND TRANSPORT</t>
  </si>
  <si>
    <t>TEACHNG AIDS/INSTRUCTION MATERIALS</t>
  </si>
  <si>
    <t>MAITENANCE OF PLANTS/GENERATORS</t>
  </si>
  <si>
    <t xml:space="preserve">MAINTENANCE EQUIPMENTS OF OFFICE/IT </t>
  </si>
  <si>
    <t>MAINTENANCE OFSEA BOATS</t>
  </si>
  <si>
    <t>CLEANING &amp; FUMIGATION</t>
  </si>
  <si>
    <t xml:space="preserve">FINANCIAL CHARGES-GENERAL </t>
  </si>
  <si>
    <t>PURCHASE OF TEACHING/ LEARNING EQUIPMENT</t>
  </si>
  <si>
    <t>REHABILITATION / REPAIRS OF RECREATIONAL FACILITIES</t>
  </si>
  <si>
    <t>ADMINISTRATIVE  CODE  023400100100  MINISTRY OF WORKS AND TRANSPORT</t>
  </si>
  <si>
    <t>REHABILITATION / REPAIRS OF POWER GENERAING PLANTS</t>
  </si>
  <si>
    <t>ADMINISTRATIVE CODE 022700100100    MINISTRY OF LABOR, EMPLOYMENT AND EMPOWERMENT</t>
  </si>
  <si>
    <t xml:space="preserve">ADMINISTRATIVE CODE 022800100100  MINISTRY OF COMMUNICATION &amp; SCIENCE TECHNOLOGY </t>
  </si>
  <si>
    <t>TOWN HALL MEETING</t>
  </si>
  <si>
    <t>CONSTRUCTION/ PROVISION OF RESIDENTIAL BUILDING</t>
  </si>
  <si>
    <t>REHABILITATION/REPAIRS OF RESIDENTIAL BUILDING</t>
  </si>
  <si>
    <t>ADMINISTRATIVE CODE   026000100100     MINISTRY OF LANDS, HOUSING &amp; URBAN DEVELOPMENT</t>
  </si>
  <si>
    <t>ADMINISTRATIVE CODE:   022700100100          MDA NAME  : MINISTRY OF LABOUR, EMPLOYMENT &amp; EMPOWERMENT</t>
  </si>
  <si>
    <t xml:space="preserve">ADMINISTRATIVE CODE: 022800100100                      MINISTRY OF COMMUNICATION SCIENCE &amp; TECHNOLOGY </t>
  </si>
  <si>
    <t>ADMINISTRATIVE CODE: 026000100100     MINISTRY OF LANDS, HOUSING AND URBAN DEVELOPMENT</t>
  </si>
  <si>
    <t>ADMINISTRATIVE CODE 023100100100   MINISTRY OF POWER AND WATER RESOURCES</t>
  </si>
  <si>
    <t>ADMINISTRATIVE  CODE     023605500100      TOURISM AND HOTEL LICENSING AGENCY</t>
  </si>
  <si>
    <t>ADMINISTRATIVE CODE:   023605500100                    TOURISM AND HOTEL LICENSING AGENCY</t>
  </si>
  <si>
    <t>GRANTS TO OTHER STATE GOVERNMENTS-CURRENT</t>
  </si>
  <si>
    <t>CONSTRUCTION / PROVISION OF INFRASTRUCTION</t>
  </si>
  <si>
    <t>REHABILITATION / REPAIRS WATER FACILITIES</t>
  </si>
  <si>
    <t>REHABILITATION / REPAIRS SPORTING FACILITIES</t>
  </si>
  <si>
    <t>MAINTENANCE OF OFFICE/ IT EQUIPMENT</t>
  </si>
  <si>
    <t>SATELLIITE BROADCASTING ACCESS CHARGES</t>
  </si>
  <si>
    <t>PRINTING OF SECURITY DOCUMENT</t>
  </si>
  <si>
    <t xml:space="preserve">MINOR ROAD MAINTENANCE </t>
  </si>
  <si>
    <t>CONSULTING/PROFESSIONAL SERVICES - GENERAL</t>
  </si>
  <si>
    <t>PUBLICITY/ADVERTISEMENTS</t>
  </si>
  <si>
    <t>STRATEGIC ACTIVITY</t>
  </si>
  <si>
    <t>GRANTS &amp; CONTRIBUTION GENERAL</t>
  </si>
  <si>
    <t>LOCAL GRANTS/CONTRIBUTIONS</t>
  </si>
  <si>
    <t>GRANTS TO COMMUNITIES/NGO'S</t>
  </si>
  <si>
    <t>PURCHASE OF MOTOR VEHICLE</t>
  </si>
  <si>
    <t>PURCHASE OF VAN</t>
  </si>
  <si>
    <t xml:space="preserve">CONSTRUCTION/PROVISION OF OFFICE BUILDING </t>
  </si>
  <si>
    <t xml:space="preserve">CONSTRUCTION/PROVISION OF RESIDENTIAL BUILDING </t>
  </si>
  <si>
    <t>CONSTRUCTION / PROVISION OF WATER WAYS</t>
  </si>
  <si>
    <t>ACQUISITION OF NONTANGIBLE ASSETS</t>
  </si>
  <si>
    <t>HEALTH CARE FINANCING</t>
  </si>
  <si>
    <t>LOGISTCIS MANAGEMENT COORDINATING UNIT EXPENSES</t>
  </si>
  <si>
    <t>HEALTH MANAGEMENT INFORMATION SYSTEM EXPENSES</t>
  </si>
  <si>
    <t>0004000001010</t>
  </si>
  <si>
    <t>OPERATION COST OF THE PROGRAM</t>
  </si>
  <si>
    <t>WEBSITE HOSTING AND DOMAIN</t>
  </si>
  <si>
    <t>CONSTRUCTION PROVISION OF FIXED ASSETS-GENERAL</t>
  </si>
  <si>
    <t>REHABILITATION/REPAIRS OF OFFICE BUILDINGS</t>
  </si>
  <si>
    <t>ACQUISITON OF NON-TANGIBLE ASSETS</t>
  </si>
  <si>
    <t>NON REGULAR ALLOANCES</t>
  </si>
  <si>
    <t>WELFARE PACKAGE</t>
  </si>
  <si>
    <t>ADMINISTRATIVE CODE: 012400700100                                        NAME OF MDA: FIRE SERVICE</t>
  </si>
  <si>
    <t>ADMINISTRATIVE          CODE  : 011103800100                    PILGRIM WELFARE BOARD</t>
  </si>
  <si>
    <t>APPROVED 2020 BUDGET</t>
  </si>
  <si>
    <t>PILGRIMS WELFARE FEES</t>
  </si>
  <si>
    <t>PRINTING OF NON SECURITY DOCUMENT</t>
  </si>
  <si>
    <t>OTHER SERVICE- GENERAL</t>
  </si>
  <si>
    <t xml:space="preserve">   ADMIN CODE   051400100100    MINISTRY OF WOMEN, CHILDREN AFFAIRS AND SOCIAL DEVELOPMENT</t>
  </si>
  <si>
    <t xml:space="preserve">ADMIN CODE  055100100100   MINISTRY OF LOCAL GOVERNMENT, CHIEFTANCT AFFAIRS AND COMMUNITY DEVELOPMENT  </t>
  </si>
  <si>
    <t>SUMMARY OF ECONOMIC SECTOR 2020 PROPOSED BUDGET</t>
  </si>
  <si>
    <t>WATER BOARD</t>
  </si>
  <si>
    <t>BAYELSA TRANSPORT COMPAY</t>
  </si>
  <si>
    <t>MIN. OF CULTURE, TOURISM &amp; IJAW NATIONAL AFFAIRS</t>
  </si>
  <si>
    <t>MIN. OF LANDS, HOUSING &amp; RURAL DEVELOPMENT</t>
  </si>
  <si>
    <t>ADMINISTRATIVE CODE: 022205600100                           NAME OF MDA:  BYGS MICROFINANCE AND ENTERPRISE DEVELOPMENT AGENCY</t>
  </si>
  <si>
    <t>CONSTRUCTION / PROVISION OF AIR-PORT/AERODROMES</t>
  </si>
  <si>
    <t>FUEL &amp; LUBRICANTS-GENERAL</t>
  </si>
  <si>
    <t>INTERNATIONAL TRAVEL &amp; TRANSPORT: TRANING</t>
  </si>
  <si>
    <t>MAINTENANCE OF OFFICE BUILDING</t>
  </si>
  <si>
    <t>PRAISE NIGHT/THANKSGIVING</t>
  </si>
  <si>
    <t>PLANT/GENERATOR</t>
  </si>
  <si>
    <t>SATELLITE BROADCASTING CHARGE</t>
  </si>
  <si>
    <t xml:space="preserve">                                                     MDA      SUMMARY</t>
  </si>
  <si>
    <t>ADMINISTRATIVE CODE: 022000100100      NAME OF MDA: MINISTRY OF FINANCE</t>
  </si>
  <si>
    <t xml:space="preserve">         ADMINISTRATIVE CODE:  022200100100  NAME OF MDA: MINISTRY OF TRADE, INVESTMENT &amp; INDUSTRY</t>
  </si>
  <si>
    <t>00030000010101</t>
  </si>
  <si>
    <t>00030000010104</t>
  </si>
  <si>
    <t>00030000010105</t>
  </si>
  <si>
    <t>00030000010106</t>
  </si>
  <si>
    <t>00030000010107</t>
  </si>
  <si>
    <t>00030000010108</t>
  </si>
  <si>
    <t>00030000010109</t>
  </si>
  <si>
    <t>00030000010110</t>
  </si>
  <si>
    <t>0003000001011</t>
  </si>
  <si>
    <t>TAKE OFF GRANT</t>
  </si>
  <si>
    <t>CONST / PROV OF INFRASTRUCTURE</t>
  </si>
  <si>
    <t>SATELLITE BROADCASTING ACCESS</t>
  </si>
  <si>
    <t>,</t>
  </si>
  <si>
    <t>REHABILITATION/REPAIRS- OFFICE BUILDING</t>
  </si>
  <si>
    <t>REHABILITATION/REPAIRS-POWER GENERATING PLANT</t>
  </si>
  <si>
    <t>REHABILITATION/REPAIRS- CEMETERIES</t>
  </si>
  <si>
    <t>'000600000101</t>
  </si>
  <si>
    <t>FOOD STUFF/CATERING MATERIALS SUPPLY</t>
  </si>
  <si>
    <t>CONSULTING &amp; PROFESSIONAL SERVICES-GENERAL</t>
  </si>
  <si>
    <t>WEBSITE HOSTING AND DOMAIN NAME</t>
  </si>
  <si>
    <t>SPECIAL DAYS/CELEBRATIN</t>
  </si>
  <si>
    <t>GRANTS AND CONTRIBUTION GENERAL</t>
  </si>
  <si>
    <t>LOCAL GRANTS AND CONTRIBUTION</t>
  </si>
  <si>
    <t>GRANTS TO PRIVATE COMPANIES</t>
  </si>
  <si>
    <t>GRANTS TO COMMUNITIES/NGOS</t>
  </si>
  <si>
    <t>OTHER TRANSPORT EQUIPMENT</t>
  </si>
  <si>
    <t>PUBLICITY AND ADVERTISEMENT</t>
  </si>
  <si>
    <t>REHABILITATION/REPAIRS OF OFFICE</t>
  </si>
  <si>
    <t>ADMINISTRATIVE CODE:051706000100                 NAME OF MDA:  SPECIAL MATTERS COURT (EDUCATION)</t>
  </si>
  <si>
    <t>ADMINISTRATIVE CODE    052100100100:                     MINISTRY OF HEALTH</t>
  </si>
  <si>
    <t>ACCREDITATION EXECISE</t>
  </si>
  <si>
    <t>TRAVEL &amp; TRANSPORT GENERAL</t>
  </si>
  <si>
    <t>TRAVEL &amp; TRANSPORT OTHERS</t>
  </si>
  <si>
    <t>MAINTAENANCE SERVICES -GENERAL</t>
  </si>
  <si>
    <t>MAINTENANCE OF VEHICLES</t>
  </si>
  <si>
    <t xml:space="preserve">2020 REVISED COVID  BUDGET </t>
  </si>
  <si>
    <t>GRANT TO PRIVATE COMPANIES - CURRENT(SMES INTERVENTIONS)</t>
  </si>
  <si>
    <t>GRANT TO PRIVATE COMPANIES - CURRENT (SMES INTERVENTION)</t>
  </si>
  <si>
    <t>CONSTRUCTION / PROVISION OF ROADS (ACCESS ROAD TO HEALTH FACILITIES URBAN/RURAL)</t>
  </si>
  <si>
    <t>REVISED 2020 OVERHEAD COST</t>
  </si>
  <si>
    <t>REVISED 2020 CAOITAL COST</t>
  </si>
  <si>
    <t>2020 REVISED COVID BUDGET</t>
  </si>
  <si>
    <t>DERIVATION</t>
  </si>
  <si>
    <t>OTHER FAAC TRANSFERS (EXCHANGE RATE GAIN, AUGUMENTATION, OTHERS</t>
  </si>
  <si>
    <t>DONATIONS</t>
  </si>
  <si>
    <t>INTERNAL GRANTS</t>
  </si>
  <si>
    <t>EXTERNAL GRANTS</t>
  </si>
  <si>
    <t>O/W COVID RESPONSE (IN 2020 AMENDED BUDGET)</t>
  </si>
  <si>
    <t>REFERENCE TO EXPLANATORY NOTE</t>
  </si>
  <si>
    <t>ITEM</t>
  </si>
  <si>
    <t>ASSUMPTIONS:</t>
  </si>
  <si>
    <t>OIL PRICE (US$/BBL)</t>
  </si>
  <si>
    <t>NOTE 1</t>
  </si>
  <si>
    <t>OIL PRODUCTION (NATIONAL, MBPD)</t>
  </si>
  <si>
    <t>1.7MBPD</t>
  </si>
  <si>
    <t>1,5MBPD</t>
  </si>
  <si>
    <t>NOTE 2</t>
  </si>
  <si>
    <t>EXCHANGE RATE (N/US$)</t>
  </si>
  <si>
    <t>N305</t>
  </si>
  <si>
    <t>N360</t>
  </si>
  <si>
    <t>GDP GROWTH RATE (NATIONAL, PERCENTAGE, ANNUAL CHANGE)</t>
  </si>
  <si>
    <t>NOTE 3</t>
  </si>
  <si>
    <t>GROSS STATUTORY ALLOCATION (not net of deduction)</t>
  </si>
  <si>
    <t>1. Opening Balance</t>
  </si>
  <si>
    <t>2. REVENUE AND GRANTS:</t>
  </si>
  <si>
    <t>GRANTS &amp; OTHER REVENUES</t>
  </si>
  <si>
    <t>REIMBUSMENT FROM FGN</t>
  </si>
  <si>
    <t>SUB-TOTAL</t>
  </si>
  <si>
    <t>PERSONNEL COST (SALARIES, PENSIONS)</t>
  </si>
  <si>
    <t>INTERESTPAYMENT ON DEBT (OR DEBT SERVICE) INCLUDING FAAC DEDUCTION</t>
  </si>
  <si>
    <t>ECONOMIS SECTOR</t>
  </si>
  <si>
    <t>SOCIAL SECTOR</t>
  </si>
  <si>
    <t>LAW &amp; JUSTICE SECTOR</t>
  </si>
  <si>
    <t>ADMIN. SECTOR</t>
  </si>
  <si>
    <t>4. BALANCE (=(1+2)-3)</t>
  </si>
  <si>
    <t>5. FINANCING</t>
  </si>
  <si>
    <t>DOMESTIC BONDS</t>
  </si>
  <si>
    <t>COMMERCIAL BANK LOANS</t>
  </si>
  <si>
    <t>NOTE 11</t>
  </si>
  <si>
    <t>MEMORANDUM ITEM</t>
  </si>
  <si>
    <t>Covid-19 responsive expenditure (15.03%) of total expenditure</t>
  </si>
  <si>
    <t>Road construction to access health infrastructure (Rural/Urban)</t>
  </si>
  <si>
    <t>Hospital construction/upgrading</t>
  </si>
  <si>
    <t>Food (Agriculture)</t>
  </si>
  <si>
    <t>PPE,sanitizing items, Face mask. Etc.</t>
  </si>
  <si>
    <t>Public enlightenment</t>
  </si>
  <si>
    <t>Palative</t>
  </si>
  <si>
    <t>SMES Intervention</t>
  </si>
  <si>
    <t>Compliance Monitoring on Covid Protocol</t>
  </si>
  <si>
    <t>NOTE 4</t>
  </si>
  <si>
    <t>IGR</t>
  </si>
  <si>
    <t>NOTE 5</t>
  </si>
  <si>
    <t>NOTE 6</t>
  </si>
  <si>
    <t>NOTE 7</t>
  </si>
  <si>
    <t>NOTE 8</t>
  </si>
  <si>
    <t>NOTE 9</t>
  </si>
  <si>
    <t>NOTE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</si>
</sst>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0.000"/>
    <numFmt numFmtId="166" formatCode="_(* #,##0_);_(* \(#,##0\);_(* &quot;-&quot;??_);_(@_)"/>
    <numFmt numFmtId="167" formatCode="_(* #,##0.0_);_(* \(#,##0.0\);_(* &quot;-&quot;??_);_(@_)"/>
    <numFmt numFmtId="168" formatCode="_-* #,##0_-;\-* #,##0_-;_-* &quot;-&quot;??_-;_-@_-"/>
    <numFmt numFmtId="169" formatCode="#,##0;[Red]#,##0"/>
    <numFmt numFmtId="170" formatCode="#,##0.00;[Red]#,##0.00"/>
    <numFmt numFmtId="171" formatCode="00###"/>
    <numFmt numFmtId="172" formatCode="#,##0.0"/>
    <numFmt numFmtId="173" formatCode="#,##0.000"/>
  </numFmts>
  <fonts count="11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Cambria"/>
      <family val="1"/>
      <scheme val="major"/>
    </font>
    <font>
      <sz val="8"/>
      <name val="Arial"/>
      <family val="2"/>
    </font>
    <font>
      <sz val="10"/>
      <color theme="1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8"/>
      <color indexed="8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theme="1"/>
      <name val="Arial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sz val="13"/>
      <color theme="1"/>
      <name val="Tahoma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2"/>
      <color indexed="8"/>
      <name val="Arial Narrow"/>
      <family val="2"/>
    </font>
    <font>
      <sz val="9"/>
      <name val="Arial Narrow"/>
      <family val="2"/>
    </font>
    <font>
      <b/>
      <sz val="14"/>
      <color indexed="8"/>
      <name val="Arial Narrow"/>
      <family val="2"/>
    </font>
    <font>
      <b/>
      <sz val="8"/>
      <name val="Arial Narrow"/>
      <family val="2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 Unicode MS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</font>
    <font>
      <sz val="8"/>
      <name val="Calibri"/>
      <family val="2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7"/>
      <name val="Calibri"/>
      <family val="2"/>
      <scheme val="minor"/>
    </font>
    <font>
      <b/>
      <sz val="7"/>
      <name val="Arial"/>
      <family val="2"/>
    </font>
    <font>
      <sz val="7"/>
      <name val="Calibri"/>
      <family val="2"/>
      <scheme val="minor"/>
    </font>
    <font>
      <sz val="7"/>
      <name val="Arial"/>
      <family val="2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8"/>
      <name val="Arial"/>
      <family val="2"/>
    </font>
    <font>
      <sz val="10"/>
      <color theme="0"/>
      <name val="Arial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sz val="11"/>
      <color theme="0"/>
      <name val="Arial"/>
      <family val="2"/>
    </font>
    <font>
      <sz val="14"/>
      <color theme="1"/>
      <name val="Tahoma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b/>
      <u val="double"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0" fontId="3" fillId="0" borderId="0"/>
    <xf numFmtId="0" fontId="1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/>
    <xf numFmtId="0" fontId="3" fillId="0" borderId="0"/>
  </cellStyleXfs>
  <cellXfs count="1586">
    <xf numFmtId="0" fontId="0" fillId="0" borderId="0" xfId="0"/>
    <xf numFmtId="165" fontId="0" fillId="0" borderId="0" xfId="0" applyNumberFormat="1"/>
    <xf numFmtId="166" fontId="11" fillId="0" borderId="0" xfId="1" applyNumberFormat="1" applyFont="1" applyBorder="1"/>
    <xf numFmtId="0" fontId="14" fillId="0" borderId="0" xfId="0" applyFont="1"/>
    <xf numFmtId="0" fontId="11" fillId="0" borderId="0" xfId="0" applyFont="1" applyBorder="1"/>
    <xf numFmtId="3" fontId="19" fillId="0" borderId="0" xfId="0" applyNumberFormat="1" applyFont="1" applyFill="1" applyBorder="1" applyAlignment="1">
      <alignment horizontal="center"/>
    </xf>
    <xf numFmtId="3" fontId="19" fillId="0" borderId="0" xfId="1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166" fontId="12" fillId="0" borderId="0" xfId="1" applyNumberFormat="1" applyFont="1" applyFill="1" applyBorder="1" applyAlignment="1">
      <alignment vertical="top" wrapText="1"/>
    </xf>
    <xf numFmtId="0" fontId="0" fillId="0" borderId="0" xfId="0" applyFill="1"/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/>
    <xf numFmtId="41" fontId="18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41" fontId="18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left"/>
    </xf>
    <xf numFmtId="3" fontId="21" fillId="0" borderId="0" xfId="1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41" fontId="18" fillId="0" borderId="0" xfId="0" applyNumberFormat="1" applyFont="1" applyFill="1" applyBorder="1" applyAlignment="1">
      <alignment horizontal="center"/>
    </xf>
    <xf numFmtId="41" fontId="18" fillId="0" borderId="0" xfId="0" applyNumberFormat="1" applyFont="1" applyFill="1" applyBorder="1" applyAlignment="1">
      <alignment horizontal="center" wrapText="1"/>
    </xf>
    <xf numFmtId="3" fontId="18" fillId="0" borderId="0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14" fillId="0" borderId="0" xfId="0" applyFont="1" applyBorder="1"/>
    <xf numFmtId="166" fontId="14" fillId="0" borderId="0" xfId="1" applyNumberFormat="1" applyFont="1" applyBorder="1"/>
    <xf numFmtId="166" fontId="13" fillId="0" borderId="0" xfId="1" applyNumberFormat="1" applyFont="1" applyBorder="1"/>
    <xf numFmtId="0" fontId="14" fillId="0" borderId="0" xfId="0" applyFont="1" applyFill="1" applyBorder="1"/>
    <xf numFmtId="166" fontId="14" fillId="0" borderId="0" xfId="1" applyNumberFormat="1" applyFont="1" applyFill="1" applyBorder="1"/>
    <xf numFmtId="0" fontId="11" fillId="0" borderId="0" xfId="0" applyFont="1" applyFill="1" applyBorder="1"/>
    <xf numFmtId="166" fontId="11" fillId="0" borderId="0" xfId="1" applyNumberFormat="1" applyFont="1" applyFill="1" applyBorder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166" fontId="11" fillId="0" borderId="0" xfId="1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3" fontId="0" fillId="0" borderId="0" xfId="1" applyFont="1"/>
    <xf numFmtId="166" fontId="10" fillId="0" borderId="0" xfId="1" applyNumberFormat="1" applyFont="1" applyFill="1" applyBorder="1" applyAlignment="1">
      <alignment vertical="top" wrapText="1"/>
    </xf>
    <xf numFmtId="166" fontId="13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42" fillId="0" borderId="0" xfId="0" applyFont="1"/>
    <xf numFmtId="0" fontId="42" fillId="0" borderId="1" xfId="0" applyFont="1" applyBorder="1"/>
    <xf numFmtId="0" fontId="43" fillId="0" borderId="0" xfId="0" applyFont="1"/>
    <xf numFmtId="0" fontId="44" fillId="0" borderId="0" xfId="0" applyFont="1"/>
    <xf numFmtId="0" fontId="46" fillId="0" borderId="0" xfId="0" applyFont="1" applyFill="1" applyBorder="1"/>
    <xf numFmtId="166" fontId="14" fillId="0" borderId="0" xfId="0" applyNumberFormat="1" applyFont="1" applyFill="1" applyBorder="1"/>
    <xf numFmtId="166" fontId="11" fillId="0" borderId="0" xfId="0" applyNumberFormat="1" applyFont="1" applyFill="1" applyBorder="1"/>
    <xf numFmtId="166" fontId="47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166" fontId="45" fillId="0" borderId="0" xfId="1" applyNumberFormat="1" applyFont="1" applyFill="1" applyBorder="1"/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/>
    <xf numFmtId="0" fontId="45" fillId="0" borderId="0" xfId="0" applyFont="1" applyFill="1" applyBorder="1"/>
    <xf numFmtId="3" fontId="14" fillId="0" borderId="0" xfId="0" applyNumberFormat="1" applyFont="1" applyFill="1" applyBorder="1"/>
    <xf numFmtId="166" fontId="17" fillId="0" borderId="0" xfId="1" applyNumberFormat="1" applyFont="1" applyFill="1" applyBorder="1"/>
    <xf numFmtId="166" fontId="2" fillId="0" borderId="0" xfId="1" applyNumberFormat="1" applyFont="1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" fontId="15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vertical="top"/>
    </xf>
    <xf numFmtId="0" fontId="47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vertical="top" wrapText="1"/>
    </xf>
    <xf numFmtId="166" fontId="48" fillId="0" borderId="0" xfId="1" applyNumberFormat="1" applyFont="1" applyFill="1" applyBorder="1" applyAlignment="1">
      <alignment vertical="top" wrapText="1"/>
    </xf>
    <xf numFmtId="166" fontId="15" fillId="0" borderId="0" xfId="1" applyNumberFormat="1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horizontal="center" vertical="top"/>
    </xf>
    <xf numFmtId="166" fontId="12" fillId="0" borderId="0" xfId="1" applyNumberFormat="1" applyFont="1" applyFill="1" applyBorder="1" applyAlignment="1">
      <alignment vertical="top"/>
    </xf>
    <xf numFmtId="1" fontId="10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166" fontId="15" fillId="0" borderId="0" xfId="1" applyNumberFormat="1" applyFont="1" applyFill="1" applyBorder="1" applyAlignment="1">
      <alignment horizontal="right" vertical="top" wrapText="1"/>
    </xf>
    <xf numFmtId="43" fontId="48" fillId="0" borderId="0" xfId="1" applyFont="1" applyFill="1" applyBorder="1" applyAlignment="1">
      <alignment vertical="top" wrapText="1"/>
    </xf>
    <xf numFmtId="43" fontId="47" fillId="0" borderId="0" xfId="1" applyFont="1" applyFill="1" applyBorder="1" applyAlignment="1">
      <alignment vertical="top" wrapText="1"/>
    </xf>
    <xf numFmtId="166" fontId="15" fillId="0" borderId="0" xfId="1" applyNumberFormat="1" applyFont="1" applyFill="1" applyBorder="1" applyAlignment="1">
      <alignment horizontal="left" vertical="top" wrapText="1"/>
    </xf>
    <xf numFmtId="3" fontId="11" fillId="0" borderId="0" xfId="0" applyNumberFormat="1" applyFont="1" applyFill="1" applyBorder="1"/>
    <xf numFmtId="0" fontId="13" fillId="0" borderId="0" xfId="0" applyFont="1" applyFill="1" applyBorder="1"/>
    <xf numFmtId="0" fontId="12" fillId="0" borderId="0" xfId="0" applyFont="1" applyFill="1" applyBorder="1"/>
    <xf numFmtId="166" fontId="12" fillId="0" borderId="0" xfId="1" applyNumberFormat="1" applyFont="1" applyFill="1" applyBorder="1"/>
    <xf numFmtId="0" fontId="15" fillId="0" borderId="0" xfId="0" applyFont="1" applyFill="1" applyBorder="1" applyAlignment="1">
      <alignment vertical="top" wrapText="1"/>
    </xf>
    <xf numFmtId="166" fontId="47" fillId="0" borderId="0" xfId="0" applyNumberFormat="1" applyFont="1" applyFill="1" applyBorder="1" applyAlignment="1">
      <alignment vertical="top" wrapText="1"/>
    </xf>
    <xf numFmtId="1" fontId="2" fillId="0" borderId="0" xfId="0" quotePrefix="1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43" fontId="2" fillId="0" borderId="0" xfId="1" applyFont="1" applyFill="1" applyBorder="1" applyAlignment="1">
      <alignment vertical="top" wrapText="1"/>
    </xf>
    <xf numFmtId="166" fontId="13" fillId="0" borderId="0" xfId="1" applyNumberFormat="1" applyFont="1" applyFill="1" applyBorder="1"/>
    <xf numFmtId="43" fontId="10" fillId="0" borderId="0" xfId="1" applyFont="1" applyFill="1" applyBorder="1" applyAlignment="1">
      <alignment vertical="top" wrapText="1"/>
    </xf>
    <xf numFmtId="166" fontId="15" fillId="0" borderId="0" xfId="1" applyNumberFormat="1" applyFont="1" applyFill="1" applyBorder="1" applyAlignment="1">
      <alignment vertical="top"/>
    </xf>
    <xf numFmtId="0" fontId="15" fillId="0" borderId="0" xfId="0" applyFont="1" applyFill="1" applyBorder="1"/>
    <xf numFmtId="166" fontId="2" fillId="0" borderId="0" xfId="1" applyNumberFormat="1" applyFont="1" applyFill="1" applyBorder="1" applyAlignment="1">
      <alignment horizontal="left" vertical="top" wrapText="1"/>
    </xf>
    <xf numFmtId="43" fontId="47" fillId="0" borderId="0" xfId="1" applyFont="1" applyFill="1" applyBorder="1" applyAlignment="1">
      <alignment horizontal="left" vertical="top" wrapText="1"/>
    </xf>
    <xf numFmtId="0" fontId="15" fillId="0" borderId="0" xfId="1" applyNumberFormat="1" applyFont="1" applyFill="1" applyBorder="1" applyAlignment="1">
      <alignment horizontal="center" vertical="top"/>
    </xf>
    <xf numFmtId="0" fontId="12" fillId="0" borderId="0" xfId="1" applyNumberFormat="1" applyFont="1" applyFill="1" applyBorder="1" applyAlignment="1">
      <alignment horizontal="center" vertical="top"/>
    </xf>
    <xf numFmtId="166" fontId="15" fillId="0" borderId="0" xfId="0" applyNumberFormat="1" applyFont="1" applyFill="1" applyBorder="1" applyAlignment="1">
      <alignment vertical="top" wrapText="1"/>
    </xf>
    <xf numFmtId="166" fontId="12" fillId="0" borderId="0" xfId="0" applyNumberFormat="1" applyFont="1" applyFill="1" applyBorder="1" applyAlignment="1">
      <alignment vertical="top" wrapText="1"/>
    </xf>
    <xf numFmtId="1" fontId="12" fillId="0" borderId="0" xfId="0" applyNumberFormat="1" applyFont="1" applyBorder="1" applyAlignment="1">
      <alignment horizontal="center" vertical="top"/>
    </xf>
    <xf numFmtId="43" fontId="15" fillId="0" borderId="0" xfId="1" applyFont="1" applyFill="1" applyBorder="1" applyAlignment="1">
      <alignment vertical="top" wrapText="1"/>
    </xf>
    <xf numFmtId="43" fontId="12" fillId="0" borderId="0" xfId="1" applyFont="1" applyFill="1" applyBorder="1" applyAlignment="1">
      <alignment vertical="top" wrapText="1"/>
    </xf>
    <xf numFmtId="1" fontId="15" fillId="2" borderId="0" xfId="0" applyNumberFormat="1" applyFont="1" applyFill="1" applyBorder="1" applyAlignment="1">
      <alignment horizontal="center" vertical="top"/>
    </xf>
    <xf numFmtId="43" fontId="12" fillId="0" borderId="0" xfId="1" applyFont="1" applyFill="1" applyBorder="1"/>
    <xf numFmtId="0" fontId="17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43" fontId="15" fillId="0" borderId="0" xfId="1" applyFont="1" applyFill="1" applyBorder="1" applyAlignment="1">
      <alignment horizontal="right" vertical="top" wrapText="1"/>
    </xf>
    <xf numFmtId="0" fontId="17" fillId="0" borderId="0" xfId="0" applyFont="1" applyBorder="1"/>
    <xf numFmtId="49" fontId="1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left" wrapText="1"/>
    </xf>
    <xf numFmtId="3" fontId="10" fillId="0" borderId="0" xfId="0" applyNumberFormat="1" applyFont="1" applyFill="1" applyBorder="1" applyAlignment="1">
      <alignment wrapText="1"/>
    </xf>
    <xf numFmtId="0" fontId="14" fillId="0" borderId="0" xfId="0" applyFont="1" applyBorder="1" applyAlignment="1"/>
    <xf numFmtId="0" fontId="10" fillId="2" borderId="0" xfId="0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vertical="top" wrapText="1"/>
    </xf>
    <xf numFmtId="1" fontId="12" fillId="2" borderId="0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vertical="top" wrapText="1"/>
    </xf>
    <xf numFmtId="166" fontId="8" fillId="0" borderId="0" xfId="1" applyNumberFormat="1" applyFont="1" applyFill="1" applyBorder="1"/>
    <xf numFmtId="1" fontId="1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top"/>
    </xf>
    <xf numFmtId="0" fontId="47" fillId="0" borderId="0" xfId="0" applyFont="1" applyBorder="1" applyAlignment="1">
      <alignment vertical="top" wrapText="1"/>
    </xf>
    <xf numFmtId="1" fontId="11" fillId="0" borderId="0" xfId="0" applyNumberFormat="1" applyFont="1" applyFill="1" applyBorder="1" applyAlignment="1">
      <alignment wrapText="1"/>
    </xf>
    <xf numFmtId="1" fontId="46" fillId="0" borderId="0" xfId="0" applyNumberFormat="1" applyFont="1" applyFill="1" applyBorder="1" applyAlignment="1">
      <alignment wrapText="1"/>
    </xf>
    <xf numFmtId="0" fontId="47" fillId="0" borderId="0" xfId="0" applyFont="1" applyBorder="1" applyAlignment="1">
      <alignment vertical="top"/>
    </xf>
    <xf numFmtId="43" fontId="12" fillId="0" borderId="0" xfId="1" applyFont="1" applyFill="1" applyBorder="1" applyAlignment="1">
      <alignment horizontal="left" vertical="top" wrapText="1"/>
    </xf>
    <xf numFmtId="49" fontId="12" fillId="2" borderId="0" xfId="0" applyNumberFormat="1" applyFont="1" applyFill="1" applyBorder="1" applyAlignment="1">
      <alignment horizontal="center" vertical="top"/>
    </xf>
    <xf numFmtId="0" fontId="48" fillId="2" borderId="0" xfId="0" applyFont="1" applyFill="1" applyBorder="1" applyAlignment="1">
      <alignment vertical="top" wrapText="1"/>
    </xf>
    <xf numFmtId="43" fontId="15" fillId="0" borderId="0" xfId="1" applyFont="1" applyFill="1" applyBorder="1" applyAlignment="1">
      <alignment horizontal="center" vertical="top"/>
    </xf>
    <xf numFmtId="43" fontId="48" fillId="0" borderId="0" xfId="1" applyFont="1" applyFill="1" applyBorder="1" applyAlignment="1">
      <alignment vertical="top"/>
    </xf>
    <xf numFmtId="166" fontId="15" fillId="0" borderId="0" xfId="1" applyNumberFormat="1" applyFont="1" applyFill="1" applyBorder="1" applyAlignment="1">
      <alignment horizontal="right"/>
    </xf>
    <xf numFmtId="43" fontId="48" fillId="0" borderId="0" xfId="1" applyFont="1" applyFill="1" applyBorder="1" applyAlignment="1">
      <alignment horizontal="left" vertical="top" wrapText="1"/>
    </xf>
    <xf numFmtId="43" fontId="15" fillId="0" borderId="0" xfId="1" applyFont="1" applyFill="1" applyBorder="1" applyAlignment="1">
      <alignment horizontal="left" vertical="top" wrapText="1"/>
    </xf>
    <xf numFmtId="1" fontId="20" fillId="2" borderId="0" xfId="0" applyNumberFormat="1" applyFont="1" applyFill="1" applyBorder="1" applyAlignment="1">
      <alignment horizontal="center" vertical="top"/>
    </xf>
    <xf numFmtId="49" fontId="20" fillId="2" borderId="0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0" fillId="0" borderId="0" xfId="0" applyFont="1" applyBorder="1"/>
    <xf numFmtId="0" fontId="14" fillId="0" borderId="0" xfId="0" applyFont="1" applyAlignment="1"/>
    <xf numFmtId="1" fontId="12" fillId="0" borderId="0" xfId="0" applyNumberFormat="1" applyFont="1" applyFill="1" applyBorder="1" applyAlignment="1">
      <alignment horizontal="center" vertical="top"/>
    </xf>
    <xf numFmtId="0" fontId="42" fillId="0" borderId="0" xfId="0" applyFont="1" applyBorder="1"/>
    <xf numFmtId="0" fontId="51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1" fontId="51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wrapText="1"/>
    </xf>
    <xf numFmtId="1" fontId="52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wrapText="1"/>
    </xf>
    <xf numFmtId="1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right" wrapText="1"/>
    </xf>
    <xf numFmtId="168" fontId="42" fillId="0" borderId="0" xfId="0" applyNumberFormat="1" applyFont="1"/>
    <xf numFmtId="3" fontId="51" fillId="0" borderId="0" xfId="0" applyNumberFormat="1" applyFont="1" applyFill="1" applyBorder="1" applyAlignment="1">
      <alignment horizontal="right" wrapText="1"/>
    </xf>
    <xf numFmtId="0" fontId="51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right" wrapText="1"/>
    </xf>
    <xf numFmtId="3" fontId="52" fillId="0" borderId="0" xfId="0" applyNumberFormat="1" applyFont="1" applyFill="1" applyBorder="1" applyAlignment="1">
      <alignment horizontal="right" wrapText="1"/>
    </xf>
    <xf numFmtId="3" fontId="51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horizontal="center"/>
    </xf>
    <xf numFmtId="1" fontId="52" fillId="0" borderId="0" xfId="0" quotePrefix="1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wrapText="1"/>
    </xf>
    <xf numFmtId="3" fontId="51" fillId="0" borderId="0" xfId="0" applyNumberFormat="1" applyFont="1" applyFill="1" applyBorder="1" applyAlignment="1">
      <alignment horizontal="left" wrapText="1"/>
    </xf>
    <xf numFmtId="168" fontId="51" fillId="0" borderId="0" xfId="1" applyNumberFormat="1" applyFont="1" applyFill="1" applyBorder="1" applyAlignment="1">
      <alignment wrapText="1"/>
    </xf>
    <xf numFmtId="1" fontId="73" fillId="0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 applyAlignment="1">
      <alignment wrapText="1"/>
    </xf>
    <xf numFmtId="3" fontId="51" fillId="0" borderId="0" xfId="0" applyNumberFormat="1" applyFont="1" applyBorder="1" applyAlignment="1">
      <alignment wrapText="1"/>
    </xf>
    <xf numFmtId="3" fontId="52" fillId="0" borderId="0" xfId="0" applyNumberFormat="1" applyFont="1" applyBorder="1" applyAlignment="1">
      <alignment horizontal="right" wrapText="1"/>
    </xf>
    <xf numFmtId="1" fontId="51" fillId="0" borderId="0" xfId="0" applyNumberFormat="1" applyFont="1" applyFill="1" applyBorder="1" applyAlignment="1">
      <alignment horizontal="center" wrapText="1"/>
    </xf>
    <xf numFmtId="168" fontId="51" fillId="0" borderId="0" xfId="1" applyNumberFormat="1" applyFont="1" applyFill="1" applyBorder="1" applyAlignment="1">
      <alignment horizontal="right" wrapText="1"/>
    </xf>
    <xf numFmtId="168" fontId="51" fillId="0" borderId="0" xfId="1" applyNumberFormat="1" applyFont="1" applyFill="1" applyBorder="1" applyAlignment="1">
      <alignment horizontal="left" wrapText="1"/>
    </xf>
    <xf numFmtId="168" fontId="52" fillId="0" borderId="0" xfId="1" applyNumberFormat="1" applyFont="1" applyFill="1" applyBorder="1" applyAlignment="1">
      <alignment horizontal="right" wrapText="1"/>
    </xf>
    <xf numFmtId="0" fontId="76" fillId="0" borderId="0" xfId="0" applyFont="1" applyFill="1" applyBorder="1" applyAlignment="1">
      <alignment horizontal="left" wrapText="1"/>
    </xf>
    <xf numFmtId="1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wrapText="1"/>
    </xf>
    <xf numFmtId="1" fontId="76" fillId="0" borderId="0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wrapText="1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wrapText="1"/>
    </xf>
    <xf numFmtId="0" fontId="76" fillId="0" borderId="0" xfId="0" applyFont="1" applyFill="1" applyBorder="1" applyAlignment="1">
      <alignment wrapText="1"/>
    </xf>
    <xf numFmtId="1" fontId="76" fillId="0" borderId="0" xfId="0" quotePrefix="1" applyNumberFormat="1" applyFont="1" applyFill="1" applyBorder="1" applyAlignment="1">
      <alignment horizontal="center"/>
    </xf>
    <xf numFmtId="3" fontId="23" fillId="0" borderId="0" xfId="0" applyNumberFormat="1" applyFont="1" applyAlignment="1">
      <alignment horizontal="right"/>
    </xf>
    <xf numFmtId="166" fontId="51" fillId="0" borderId="0" xfId="1" applyNumberFormat="1" applyFont="1" applyFill="1" applyBorder="1" applyAlignment="1">
      <alignment wrapText="1"/>
    </xf>
    <xf numFmtId="166" fontId="52" fillId="0" borderId="0" xfId="1" applyNumberFormat="1" applyFont="1" applyFill="1" applyBorder="1" applyAlignment="1">
      <alignment wrapText="1"/>
    </xf>
    <xf numFmtId="166" fontId="3" fillId="0" borderId="0" xfId="1" applyNumberFormat="1" applyFont="1" applyBorder="1" applyAlignment="1"/>
    <xf numFmtId="166" fontId="52" fillId="0" borderId="0" xfId="1" applyNumberFormat="1" applyFont="1" applyFill="1" applyBorder="1" applyAlignment="1">
      <alignment vertical="top" wrapText="1"/>
    </xf>
    <xf numFmtId="0" fontId="80" fillId="0" borderId="0" xfId="0" applyFont="1" applyFill="1" applyBorder="1"/>
    <xf numFmtId="3" fontId="80" fillId="0" borderId="0" xfId="0" applyNumberFormat="1" applyFont="1" applyFill="1" applyBorder="1"/>
    <xf numFmtId="166" fontId="80" fillId="0" borderId="0" xfId="0" applyNumberFormat="1" applyFont="1" applyFill="1" applyBorder="1"/>
    <xf numFmtId="0" fontId="81" fillId="0" borderId="0" xfId="0" applyFont="1" applyFill="1" applyBorder="1"/>
    <xf numFmtId="166" fontId="81" fillId="0" borderId="0" xfId="1" applyNumberFormat="1" applyFont="1" applyFill="1" applyBorder="1"/>
    <xf numFmtId="168" fontId="64" fillId="0" borderId="0" xfId="1" applyNumberFormat="1" applyFont="1" applyFill="1" applyBorder="1" applyAlignment="1">
      <alignment horizontal="right" vertical="top" wrapText="1"/>
    </xf>
    <xf numFmtId="168" fontId="72" fillId="0" borderId="0" xfId="1" applyNumberFormat="1" applyFont="1" applyFill="1" applyBorder="1" applyAlignment="1">
      <alignment horizontal="right" vertical="top" wrapText="1"/>
    </xf>
    <xf numFmtId="168" fontId="64" fillId="0" borderId="0" xfId="1" applyNumberFormat="1" applyFont="1" applyFill="1" applyBorder="1" applyAlignment="1">
      <alignment horizontal="right" vertical="top"/>
    </xf>
    <xf numFmtId="168" fontId="64" fillId="0" borderId="0" xfId="1" applyNumberFormat="1" applyFont="1" applyBorder="1" applyAlignment="1">
      <alignment horizontal="right" wrapText="1"/>
    </xf>
    <xf numFmtId="0" fontId="51" fillId="0" borderId="0" xfId="0" applyFont="1" applyFill="1" applyBorder="1" applyAlignment="1">
      <alignment horizontal="right" vertical="top" wrapText="1"/>
    </xf>
    <xf numFmtId="0" fontId="58" fillId="0" borderId="0" xfId="0" applyFont="1" applyFill="1" applyBorder="1"/>
    <xf numFmtId="166" fontId="42" fillId="0" borderId="0" xfId="0" applyNumberFormat="1" applyFont="1"/>
    <xf numFmtId="164" fontId="51" fillId="0" borderId="0" xfId="1" applyNumberFormat="1" applyFont="1" applyFill="1" applyBorder="1" applyAlignment="1">
      <alignment horizontal="right" wrapText="1"/>
    </xf>
    <xf numFmtId="164" fontId="51" fillId="0" borderId="0" xfId="1" applyNumberFormat="1" applyFont="1" applyFill="1" applyBorder="1" applyAlignment="1">
      <alignment horizontal="left" wrapText="1"/>
    </xf>
    <xf numFmtId="164" fontId="52" fillId="0" borderId="0" xfId="1" applyNumberFormat="1" applyFont="1" applyFill="1" applyBorder="1" applyAlignment="1">
      <alignment horizontal="left" wrapText="1"/>
    </xf>
    <xf numFmtId="1" fontId="59" fillId="0" borderId="0" xfId="0" applyNumberFormat="1" applyFont="1" applyBorder="1" applyAlignment="1">
      <alignment horizontal="center"/>
    </xf>
    <xf numFmtId="166" fontId="58" fillId="0" borderId="0" xfId="0" applyNumberFormat="1" applyFont="1" applyFill="1" applyBorder="1"/>
    <xf numFmtId="0" fontId="58" fillId="0" borderId="0" xfId="0" applyFont="1"/>
    <xf numFmtId="166" fontId="51" fillId="0" borderId="0" xfId="1" applyNumberFormat="1" applyFont="1" applyFill="1" applyBorder="1" applyAlignment="1">
      <alignment horizontal="left" wrapText="1"/>
    </xf>
    <xf numFmtId="166" fontId="51" fillId="0" borderId="0" xfId="1" applyNumberFormat="1" applyFont="1" applyFill="1" applyBorder="1" applyAlignment="1">
      <alignment horizontal="right" wrapText="1"/>
    </xf>
    <xf numFmtId="166" fontId="52" fillId="0" borderId="0" xfId="1" applyNumberFormat="1" applyFont="1" applyFill="1" applyBorder="1" applyAlignment="1">
      <alignment horizontal="left" wrapText="1"/>
    </xf>
    <xf numFmtId="0" fontId="73" fillId="0" borderId="0" xfId="0" applyFont="1" applyFill="1" applyBorder="1" applyAlignment="1">
      <alignment horizontal="center" vertical="top" wrapText="1"/>
    </xf>
    <xf numFmtId="0" fontId="73" fillId="0" borderId="0" xfId="0" applyFont="1" applyFill="1" applyBorder="1" applyAlignment="1">
      <alignment horizontal="center" vertical="top"/>
    </xf>
    <xf numFmtId="0" fontId="73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wrapText="1"/>
    </xf>
    <xf numFmtId="1" fontId="85" fillId="0" borderId="0" xfId="0" applyNumberFormat="1" applyFont="1" applyFill="1" applyBorder="1" applyAlignment="1">
      <alignment horizontal="center"/>
    </xf>
    <xf numFmtId="0" fontId="85" fillId="0" borderId="0" xfId="0" applyFont="1" applyFill="1" applyBorder="1" applyAlignment="1">
      <alignment wrapText="1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center" vertical="top"/>
    </xf>
    <xf numFmtId="3" fontId="73" fillId="0" borderId="0" xfId="0" applyNumberFormat="1" applyFont="1" applyFill="1" applyBorder="1" applyAlignment="1">
      <alignment wrapText="1"/>
    </xf>
    <xf numFmtId="0" fontId="3" fillId="0" borderId="0" xfId="0" applyFont="1"/>
    <xf numFmtId="166" fontId="52" fillId="0" borderId="0" xfId="1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3" fontId="76" fillId="0" borderId="0" xfId="0" applyNumberFormat="1" applyFont="1" applyFill="1" applyBorder="1" applyAlignment="1">
      <alignment wrapText="1"/>
    </xf>
    <xf numFmtId="0" fontId="76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wrapText="1"/>
    </xf>
    <xf numFmtId="3" fontId="22" fillId="0" borderId="0" xfId="0" applyNumberFormat="1" applyFont="1" applyFill="1" applyBorder="1" applyAlignment="1">
      <alignment wrapText="1"/>
    </xf>
    <xf numFmtId="164" fontId="3" fillId="0" borderId="0" xfId="1" applyNumberFormat="1" applyFont="1" applyFill="1" applyBorder="1" applyAlignment="1">
      <alignment horizontal="left" wrapText="1"/>
    </xf>
    <xf numFmtId="164" fontId="3" fillId="0" borderId="0" xfId="1" applyNumberFormat="1" applyFont="1" applyFill="1" applyBorder="1" applyAlignment="1">
      <alignment wrapText="1"/>
    </xf>
    <xf numFmtId="4" fontId="22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/>
    <xf numFmtId="1" fontId="36" fillId="0" borderId="0" xfId="0" applyNumberFormat="1" applyFont="1" applyFill="1" applyBorder="1" applyAlignment="1">
      <alignment horizontal="center"/>
    </xf>
    <xf numFmtId="3" fontId="76" fillId="0" borderId="0" xfId="0" applyNumberFormat="1" applyFont="1" applyFill="1" applyBorder="1" applyAlignment="1">
      <alignment vertical="top" wrapText="1"/>
    </xf>
    <xf numFmtId="1" fontId="22" fillId="0" borderId="0" xfId="0" applyNumberFormat="1" applyFont="1" applyFill="1" applyBorder="1" applyAlignment="1"/>
    <xf numFmtId="4" fontId="22" fillId="0" borderId="0" xfId="0" applyNumberFormat="1" applyFont="1" applyFill="1" applyBorder="1" applyAlignment="1">
      <alignment horizontal="center" wrapText="1"/>
    </xf>
    <xf numFmtId="166" fontId="55" fillId="0" borderId="0" xfId="1" applyNumberFormat="1" applyFont="1" applyFill="1" applyBorder="1" applyAlignment="1">
      <alignment wrapText="1"/>
    </xf>
    <xf numFmtId="0" fontId="0" fillId="0" borderId="0" xfId="0" applyFont="1"/>
    <xf numFmtId="166" fontId="54" fillId="0" borderId="0" xfId="1" applyNumberFormat="1" applyFont="1" applyFill="1" applyBorder="1" applyAlignment="1">
      <alignment wrapText="1"/>
    </xf>
    <xf numFmtId="4" fontId="36" fillId="0" borderId="0" xfId="0" applyNumberFormat="1" applyFont="1" applyFill="1" applyBorder="1" applyAlignment="1">
      <alignment wrapText="1"/>
    </xf>
    <xf numFmtId="166" fontId="3" fillId="0" borderId="0" xfId="1" applyNumberFormat="1" applyFont="1" applyFill="1" applyBorder="1" applyAlignment="1">
      <alignment wrapText="1"/>
    </xf>
    <xf numFmtId="0" fontId="0" fillId="0" borderId="0" xfId="0" applyFont="1" applyFill="1" applyBorder="1"/>
    <xf numFmtId="1" fontId="8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66" fontId="1" fillId="0" borderId="0" xfId="1" applyNumberFormat="1" applyFont="1" applyBorder="1"/>
    <xf numFmtId="166" fontId="8" fillId="0" borderId="0" xfId="1" applyNumberFormat="1" applyFont="1" applyBorder="1"/>
    <xf numFmtId="0" fontId="76" fillId="0" borderId="0" xfId="0" applyFont="1" applyFill="1" applyBorder="1" applyAlignment="1">
      <alignment horizontal="center"/>
    </xf>
    <xf numFmtId="4" fontId="76" fillId="0" borderId="0" xfId="0" applyNumberFormat="1" applyFont="1" applyFill="1" applyBorder="1" applyAlignment="1">
      <alignment horizontal="center" wrapText="1"/>
    </xf>
    <xf numFmtId="3" fontId="76" fillId="0" borderId="0" xfId="0" applyNumberFormat="1" applyFont="1" applyFill="1" applyBorder="1" applyAlignment="1">
      <alignment horizontal="center"/>
    </xf>
    <xf numFmtId="4" fontId="76" fillId="0" borderId="0" xfId="0" applyNumberFormat="1" applyFont="1" applyFill="1" applyBorder="1" applyAlignment="1">
      <alignment wrapText="1"/>
    </xf>
    <xf numFmtId="4" fontId="73" fillId="0" borderId="0" xfId="0" applyNumberFormat="1" applyFont="1" applyFill="1" applyBorder="1" applyAlignment="1">
      <alignment wrapText="1"/>
    </xf>
    <xf numFmtId="4" fontId="36" fillId="0" borderId="0" xfId="0" applyNumberFormat="1" applyFont="1" applyFill="1" applyBorder="1" applyAlignment="1">
      <alignment horizontal="left"/>
    </xf>
    <xf numFmtId="3" fontId="36" fillId="0" borderId="0" xfId="0" applyNumberFormat="1" applyFont="1" applyFill="1" applyBorder="1" applyAlignment="1">
      <alignment wrapText="1"/>
    </xf>
    <xf numFmtId="0" fontId="0" fillId="0" borderId="1" xfId="0" applyFont="1" applyBorder="1"/>
    <xf numFmtId="0" fontId="25" fillId="0" borderId="0" xfId="0" applyFont="1" applyFill="1" applyBorder="1" applyAlignment="1">
      <alignment horizontal="left"/>
    </xf>
    <xf numFmtId="168" fontId="58" fillId="0" borderId="0" xfId="0" applyNumberFormat="1" applyFont="1"/>
    <xf numFmtId="166" fontId="82" fillId="0" borderId="0" xfId="1" applyNumberFormat="1" applyFont="1" applyFill="1" applyBorder="1"/>
    <xf numFmtId="0" fontId="69" fillId="0" borderId="0" xfId="2" applyFont="1" applyFill="1" applyBorder="1" applyAlignment="1">
      <alignment horizontal="center"/>
    </xf>
    <xf numFmtId="168" fontId="14" fillId="0" borderId="0" xfId="0" applyNumberFormat="1" applyFont="1" applyFill="1" applyBorder="1"/>
    <xf numFmtId="168" fontId="14" fillId="0" borderId="0" xfId="0" applyNumberFormat="1" applyFont="1"/>
    <xf numFmtId="2" fontId="0" fillId="0" borderId="0" xfId="0" applyNumberFormat="1"/>
    <xf numFmtId="0" fontId="41" fillId="0" borderId="0" xfId="0" applyFont="1" applyBorder="1"/>
    <xf numFmtId="0" fontId="25" fillId="0" borderId="0" xfId="0" applyFont="1" applyBorder="1" applyAlignment="1">
      <alignment wrapText="1"/>
    </xf>
    <xf numFmtId="168" fontId="27" fillId="0" borderId="0" xfId="1" applyNumberFormat="1" applyFont="1"/>
    <xf numFmtId="168" fontId="99" fillId="0" borderId="0" xfId="0" applyNumberFormat="1" applyFont="1"/>
    <xf numFmtId="168" fontId="99" fillId="0" borderId="0" xfId="1" applyNumberFormat="1" applyFont="1"/>
    <xf numFmtId="166" fontId="3" fillId="0" borderId="0" xfId="0" applyNumberFormat="1" applyFont="1" applyFill="1" applyBorder="1" applyAlignment="1">
      <alignment wrapText="1"/>
    </xf>
    <xf numFmtId="168" fontId="2" fillId="0" borderId="0" xfId="1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168" fontId="2" fillId="0" borderId="0" xfId="1" applyNumberFormat="1" applyFont="1" applyFill="1" applyBorder="1" applyAlignment="1">
      <alignment horizontal="right" wrapText="1"/>
    </xf>
    <xf numFmtId="1" fontId="101" fillId="0" borderId="0" xfId="0" applyNumberFormat="1" applyFont="1" applyFill="1" applyBorder="1" applyAlignment="1">
      <alignment horizontal="center"/>
    </xf>
    <xf numFmtId="49" fontId="101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164" fontId="30" fillId="0" borderId="0" xfId="1" applyNumberFormat="1" applyFont="1" applyFill="1" applyBorder="1" applyAlignment="1">
      <alignment wrapText="1"/>
    </xf>
    <xf numFmtId="164" fontId="101" fillId="0" borderId="0" xfId="1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68" fontId="2" fillId="0" borderId="0" xfId="1" applyNumberFormat="1" applyFont="1" applyFill="1" applyBorder="1" applyAlignment="1">
      <alignment horizontal="right"/>
    </xf>
    <xf numFmtId="0" fontId="76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 vertical="top"/>
    </xf>
    <xf numFmtId="43" fontId="12" fillId="0" borderId="0" xfId="1" applyFont="1" applyFill="1" applyBorder="1" applyAlignment="1">
      <alignment horizontal="center" vertical="top"/>
    </xf>
    <xf numFmtId="0" fontId="25" fillId="0" borderId="0" xfId="0" applyFont="1" applyBorder="1" applyAlignment="1">
      <alignment horizontal="left" wrapText="1"/>
    </xf>
    <xf numFmtId="166" fontId="4" fillId="0" borderId="0" xfId="0" applyNumberFormat="1" applyFont="1" applyFill="1" applyBorder="1" applyAlignment="1">
      <alignment wrapText="1"/>
    </xf>
    <xf numFmtId="4" fontId="3" fillId="0" borderId="0" xfId="0" applyNumberFormat="1" applyFont="1" applyAlignment="1">
      <alignment horizontal="right"/>
    </xf>
    <xf numFmtId="0" fontId="51" fillId="0" borderId="1" xfId="0" applyFont="1" applyBorder="1" applyAlignment="1">
      <alignment horizontal="center" wrapText="1"/>
    </xf>
    <xf numFmtId="49" fontId="51" fillId="0" borderId="1" xfId="0" applyNumberFormat="1" applyFont="1" applyBorder="1" applyAlignment="1">
      <alignment horizontal="center" wrapText="1"/>
    </xf>
    <xf numFmtId="0" fontId="51" fillId="0" borderId="1" xfId="0" applyFont="1" applyBorder="1" applyAlignment="1">
      <alignment horizontal="center"/>
    </xf>
    <xf numFmtId="4" fontId="51" fillId="0" borderId="1" xfId="0" applyNumberFormat="1" applyFont="1" applyBorder="1" applyAlignment="1">
      <alignment horizontal="right" wrapText="1"/>
    </xf>
    <xf numFmtId="1" fontId="51" fillId="0" borderId="1" xfId="0" applyNumberFormat="1" applyFont="1" applyBorder="1" applyAlignment="1">
      <alignment horizontal="center"/>
    </xf>
    <xf numFmtId="49" fontId="51" fillId="0" borderId="1" xfId="0" applyNumberFormat="1" applyFont="1" applyBorder="1" applyAlignment="1">
      <alignment horizontal="center"/>
    </xf>
    <xf numFmtId="0" fontId="51" fillId="0" borderId="1" xfId="0" applyFont="1" applyBorder="1" applyAlignment="1">
      <alignment wrapText="1"/>
    </xf>
    <xf numFmtId="1" fontId="52" fillId="0" borderId="1" xfId="0" applyNumberFormat="1" applyFont="1" applyBorder="1" applyAlignment="1">
      <alignment horizontal="center"/>
    </xf>
    <xf numFmtId="49" fontId="52" fillId="0" borderId="1" xfId="0" applyNumberFormat="1" applyFont="1" applyBorder="1" applyAlignment="1">
      <alignment horizontal="center"/>
    </xf>
    <xf numFmtId="0" fontId="52" fillId="0" borderId="1" xfId="0" applyFont="1" applyBorder="1" applyAlignment="1">
      <alignment wrapText="1"/>
    </xf>
    <xf numFmtId="0" fontId="52" fillId="0" borderId="1" xfId="0" applyFont="1" applyBorder="1" applyAlignment="1">
      <alignment horizontal="left" wrapText="1"/>
    </xf>
    <xf numFmtId="0" fontId="51" fillId="0" borderId="1" xfId="0" applyFont="1" applyBorder="1" applyAlignment="1">
      <alignment horizontal="left" wrapText="1"/>
    </xf>
    <xf numFmtId="1" fontId="53" fillId="0" borderId="1" xfId="0" applyNumberFormat="1" applyFont="1" applyBorder="1" applyAlignment="1">
      <alignment horizontal="center"/>
    </xf>
    <xf numFmtId="0" fontId="53" fillId="0" borderId="1" xfId="0" applyFont="1" applyBorder="1" applyAlignment="1">
      <alignment wrapText="1"/>
    </xf>
    <xf numFmtId="0" fontId="23" fillId="0" borderId="1" xfId="0" applyFont="1" applyBorder="1"/>
    <xf numFmtId="1" fontId="3" fillId="0" borderId="5" xfId="0" applyNumberFormat="1" applyFont="1" applyBorder="1" applyAlignment="1">
      <alignment horizontal="center"/>
    </xf>
    <xf numFmtId="1" fontId="102" fillId="0" borderId="0" xfId="0" applyNumberFormat="1" applyFont="1" applyAlignment="1">
      <alignment horizontal="center"/>
    </xf>
    <xf numFmtId="49" fontId="102" fillId="0" borderId="0" xfId="0" applyNumberFormat="1" applyFont="1" applyAlignment="1">
      <alignment horizontal="center"/>
    </xf>
    <xf numFmtId="0" fontId="102" fillId="0" borderId="0" xfId="0" applyFont="1" applyAlignment="1">
      <alignment wrapText="1"/>
    </xf>
    <xf numFmtId="4" fontId="102" fillId="0" borderId="0" xfId="0" applyNumberFormat="1" applyFont="1" applyAlignment="1">
      <alignment horizontal="right" wrapText="1"/>
    </xf>
    <xf numFmtId="0" fontId="23" fillId="0" borderId="1" xfId="0" applyFont="1" applyBorder="1" applyAlignment="1">
      <alignment wrapText="1"/>
    </xf>
    <xf numFmtId="168" fontId="51" fillId="0" borderId="1" xfId="1" applyNumberFormat="1" applyFont="1" applyFill="1" applyBorder="1" applyAlignment="1">
      <alignment horizontal="right" wrapText="1"/>
    </xf>
    <xf numFmtId="0" fontId="51" fillId="0" borderId="1" xfId="0" applyFont="1" applyFill="1" applyBorder="1" applyAlignment="1">
      <alignment horizontal="right" wrapText="1"/>
    </xf>
    <xf numFmtId="1" fontId="52" fillId="0" borderId="1" xfId="0" applyNumberFormat="1" applyFont="1" applyFill="1" applyBorder="1" applyAlignment="1">
      <alignment horizontal="center"/>
    </xf>
    <xf numFmtId="0" fontId="52" fillId="0" borderId="1" xfId="0" applyFont="1" applyFill="1" applyBorder="1" applyAlignment="1">
      <alignment wrapText="1"/>
    </xf>
    <xf numFmtId="0" fontId="51" fillId="0" borderId="1" xfId="0" applyFont="1" applyFill="1" applyBorder="1" applyAlignment="1">
      <alignment horizontal="left" wrapText="1"/>
    </xf>
    <xf numFmtId="0" fontId="52" fillId="0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wrapText="1"/>
    </xf>
    <xf numFmtId="3" fontId="51" fillId="0" borderId="1" xfId="0" applyNumberFormat="1" applyFont="1" applyFill="1" applyBorder="1" applyAlignment="1">
      <alignment horizontal="right" wrapText="1"/>
    </xf>
    <xf numFmtId="1" fontId="53" fillId="0" borderId="1" xfId="0" applyNumberFormat="1" applyFont="1" applyFill="1" applyBorder="1" applyAlignment="1">
      <alignment horizontal="center"/>
    </xf>
    <xf numFmtId="0" fontId="53" fillId="0" borderId="1" xfId="0" applyFont="1" applyFill="1" applyBorder="1" applyAlignment="1">
      <alignment wrapText="1"/>
    </xf>
    <xf numFmtId="3" fontId="59" fillId="0" borderId="1" xfId="0" applyNumberFormat="1" applyFont="1" applyFill="1" applyBorder="1" applyAlignment="1">
      <alignment wrapText="1"/>
    </xf>
    <xf numFmtId="4" fontId="51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52" fillId="0" borderId="1" xfId="0" applyFont="1" applyFill="1" applyBorder="1" applyAlignment="1">
      <alignment horizontal="right" wrapText="1"/>
    </xf>
    <xf numFmtId="0" fontId="36" fillId="0" borderId="1" xfId="0" applyFont="1" applyBorder="1" applyAlignment="1">
      <alignment wrapText="1"/>
    </xf>
    <xf numFmtId="1" fontId="76" fillId="0" borderId="1" xfId="0" applyNumberFormat="1" applyFont="1" applyFill="1" applyBorder="1" applyAlignment="1">
      <alignment horizontal="center"/>
    </xf>
    <xf numFmtId="0" fontId="76" fillId="0" borderId="1" xfId="0" applyFont="1" applyFill="1" applyBorder="1" applyAlignment="1">
      <alignment horizontal="left" wrapText="1"/>
    </xf>
    <xf numFmtId="0" fontId="76" fillId="0" borderId="1" xfId="0" applyFont="1" applyFill="1" applyBorder="1" applyAlignment="1">
      <alignment horizontal="right" wrapText="1"/>
    </xf>
    <xf numFmtId="1" fontId="73" fillId="0" borderId="1" xfId="0" applyNumberFormat="1" applyFont="1" applyFill="1" applyBorder="1" applyAlignment="1">
      <alignment horizontal="center"/>
    </xf>
    <xf numFmtId="0" fontId="73" fillId="0" borderId="1" xfId="0" applyFont="1" applyFill="1" applyBorder="1" applyAlignment="1">
      <alignment horizontal="center" wrapText="1"/>
    </xf>
    <xf numFmtId="3" fontId="73" fillId="0" borderId="1" xfId="0" applyNumberFormat="1" applyFont="1" applyFill="1" applyBorder="1" applyAlignment="1">
      <alignment horizontal="right" wrapText="1"/>
    </xf>
    <xf numFmtId="0" fontId="73" fillId="0" borderId="1" xfId="0" applyFont="1" applyFill="1" applyBorder="1" applyAlignment="1">
      <alignment wrapText="1"/>
    </xf>
    <xf numFmtId="0" fontId="73" fillId="0" borderId="1" xfId="0" applyFont="1" applyFill="1" applyBorder="1" applyAlignment="1">
      <alignment horizontal="right" wrapText="1"/>
    </xf>
    <xf numFmtId="0" fontId="76" fillId="0" borderId="1" xfId="0" applyFont="1" applyFill="1" applyBorder="1" applyAlignment="1">
      <alignment wrapText="1"/>
    </xf>
    <xf numFmtId="0" fontId="73" fillId="0" borderId="1" xfId="0" applyFont="1" applyFill="1" applyBorder="1" applyAlignment="1">
      <alignment horizontal="left" wrapText="1"/>
    </xf>
    <xf numFmtId="168" fontId="73" fillId="0" borderId="1" xfId="1" applyNumberFormat="1" applyFont="1" applyFill="1" applyBorder="1" applyAlignment="1">
      <alignment horizontal="right" wrapText="1"/>
    </xf>
    <xf numFmtId="168" fontId="73" fillId="0" borderId="1" xfId="1" applyNumberFormat="1" applyFont="1" applyFill="1" applyBorder="1" applyAlignment="1">
      <alignment horizontal="left" wrapText="1"/>
    </xf>
    <xf numFmtId="0" fontId="52" fillId="0" borderId="1" xfId="0" applyFont="1" applyBorder="1" applyAlignment="1">
      <alignment horizontal="right" wrapText="1"/>
    </xf>
    <xf numFmtId="3" fontId="51" fillId="0" borderId="1" xfId="0" applyNumberFormat="1" applyFont="1" applyBorder="1" applyAlignment="1">
      <alignment wrapText="1"/>
    </xf>
    <xf numFmtId="3" fontId="51" fillId="0" borderId="1" xfId="0" applyNumberFormat="1" applyFont="1" applyBorder="1" applyAlignment="1">
      <alignment horizontal="right" wrapText="1"/>
    </xf>
    <xf numFmtId="0" fontId="51" fillId="0" borderId="1" xfId="0" applyFont="1" applyBorder="1" applyAlignment="1">
      <alignment horizontal="right" wrapText="1"/>
    </xf>
    <xf numFmtId="4" fontId="51" fillId="0" borderId="1" xfId="0" applyNumberFormat="1" applyFont="1" applyBorder="1" applyAlignment="1">
      <alignment horizontal="left" wrapText="1"/>
    </xf>
    <xf numFmtId="3" fontId="52" fillId="0" borderId="1" xfId="0" applyNumberFormat="1" applyFont="1" applyBorder="1" applyAlignment="1">
      <alignment wrapText="1"/>
    </xf>
    <xf numFmtId="3" fontId="51" fillId="0" borderId="1" xfId="0" applyNumberFormat="1" applyFont="1" applyBorder="1" applyAlignment="1">
      <alignment horizontal="left" wrapText="1"/>
    </xf>
    <xf numFmtId="4" fontId="52" fillId="0" borderId="1" xfId="0" applyNumberFormat="1" applyFont="1" applyBorder="1" applyAlignment="1">
      <alignment wrapText="1"/>
    </xf>
    <xf numFmtId="4" fontId="4" fillId="2" borderId="5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left" wrapText="1"/>
    </xf>
    <xf numFmtId="4" fontId="0" fillId="0" borderId="0" xfId="0" applyNumberFormat="1" applyFont="1" applyFill="1" applyBorder="1" applyAlignment="1">
      <alignment wrapText="1"/>
    </xf>
    <xf numFmtId="168" fontId="65" fillId="0" borderId="0" xfId="1" applyNumberFormat="1" applyFont="1" applyFill="1" applyBorder="1" applyAlignment="1">
      <alignment horizontal="right" vertical="top" wrapText="1"/>
    </xf>
    <xf numFmtId="166" fontId="2" fillId="0" borderId="0" xfId="1" applyNumberFormat="1" applyFont="1" applyBorder="1" applyAlignment="1"/>
    <xf numFmtId="166" fontId="55" fillId="0" borderId="0" xfId="1" applyNumberFormat="1" applyFont="1" applyFill="1" applyBorder="1" applyAlignment="1">
      <alignment vertical="top" wrapText="1"/>
    </xf>
    <xf numFmtId="3" fontId="58" fillId="0" borderId="0" xfId="0" applyNumberFormat="1" applyFont="1" applyFill="1" applyBorder="1"/>
    <xf numFmtId="166" fontId="84" fillId="0" borderId="0" xfId="1" applyNumberFormat="1" applyFont="1" applyFill="1" applyBorder="1"/>
    <xf numFmtId="0" fontId="54" fillId="0" borderId="1" xfId="0" applyFont="1" applyFill="1" applyBorder="1" applyAlignment="1">
      <alignment horizontal="left" vertical="top" wrapText="1"/>
    </xf>
    <xf numFmtId="168" fontId="54" fillId="0" borderId="1" xfId="1" applyNumberFormat="1" applyFont="1" applyFill="1" applyBorder="1" applyAlignment="1">
      <alignment horizontal="right" wrapText="1"/>
    </xf>
    <xf numFmtId="168" fontId="54" fillId="0" borderId="1" xfId="1" applyNumberFormat="1" applyFont="1" applyFill="1" applyBorder="1" applyAlignment="1">
      <alignment horizontal="left" wrapText="1"/>
    </xf>
    <xf numFmtId="166" fontId="10" fillId="0" borderId="0" xfId="1" applyNumberFormat="1" applyFont="1" applyFill="1" applyBorder="1" applyAlignment="1">
      <alignment vertical="top"/>
    </xf>
    <xf numFmtId="43" fontId="2" fillId="0" borderId="0" xfId="1" applyFont="1" applyFill="1" applyBorder="1" applyAlignment="1">
      <alignment horizontal="left" vertical="top" wrapText="1"/>
    </xf>
    <xf numFmtId="166" fontId="2" fillId="0" borderId="0" xfId="1" applyNumberFormat="1" applyFont="1" applyFill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top" wrapText="1"/>
    </xf>
    <xf numFmtId="43" fontId="2" fillId="0" borderId="0" xfId="1" applyFont="1" applyBorder="1" applyAlignment="1">
      <alignment vertical="top" wrapText="1"/>
    </xf>
    <xf numFmtId="43" fontId="10" fillId="0" borderId="0" xfId="1" applyFont="1" applyFill="1" applyBorder="1" applyAlignment="1">
      <alignment horizontal="right" vertical="top" wrapText="1"/>
    </xf>
    <xf numFmtId="43" fontId="10" fillId="0" borderId="0" xfId="1" applyFont="1" applyFill="1" applyBorder="1" applyAlignment="1">
      <alignment horizontal="left" vertical="top" wrapText="1"/>
    </xf>
    <xf numFmtId="43" fontId="2" fillId="0" borderId="0" xfId="1" applyFont="1" applyFill="1" applyBorder="1"/>
    <xf numFmtId="167" fontId="2" fillId="0" borderId="0" xfId="1" applyNumberFormat="1" applyFont="1" applyBorder="1" applyAlignment="1">
      <alignment vertical="top" wrapText="1"/>
    </xf>
    <xf numFmtId="4" fontId="54" fillId="0" borderId="1" xfId="0" applyNumberFormat="1" applyFont="1" applyBorder="1" applyAlignment="1">
      <alignment horizontal="right" wrapText="1"/>
    </xf>
    <xf numFmtId="4" fontId="105" fillId="0" borderId="0" xfId="0" applyNumberFormat="1" applyFont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164" fontId="17" fillId="0" borderId="0" xfId="1" applyNumberFormat="1" applyFont="1" applyFill="1" applyBorder="1" applyAlignment="1">
      <alignment wrapText="1"/>
    </xf>
    <xf numFmtId="164" fontId="55" fillId="0" borderId="0" xfId="1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wrapText="1"/>
    </xf>
    <xf numFmtId="1" fontId="63" fillId="0" borderId="1" xfId="0" applyNumberFormat="1" applyFont="1" applyFill="1" applyBorder="1" applyAlignment="1">
      <alignment horizontal="center"/>
    </xf>
    <xf numFmtId="1" fontId="70" fillId="0" borderId="1" xfId="0" applyNumberFormat="1" applyFont="1" applyFill="1" applyBorder="1" applyAlignment="1">
      <alignment horizontal="center"/>
    </xf>
    <xf numFmtId="164" fontId="63" fillId="0" borderId="1" xfId="1" applyNumberFormat="1" applyFont="1" applyFill="1" applyBorder="1" applyAlignment="1">
      <alignment horizontal="right" wrapText="1"/>
    </xf>
    <xf numFmtId="168" fontId="63" fillId="0" borderId="1" xfId="1" applyNumberFormat="1" applyFont="1" applyFill="1" applyBorder="1" applyAlignment="1">
      <alignment horizontal="right" wrapText="1"/>
    </xf>
    <xf numFmtId="1" fontId="12" fillId="0" borderId="0" xfId="0" applyNumberFormat="1" applyFont="1" applyFill="1" applyBorder="1" applyAlignment="1">
      <alignment horizontal="center" vertical="top"/>
    </xf>
    <xf numFmtId="0" fontId="99" fillId="0" borderId="0" xfId="0" applyFont="1" applyAlignment="1">
      <alignment wrapText="1"/>
    </xf>
    <xf numFmtId="0" fontId="99" fillId="0" borderId="0" xfId="0" applyFont="1" applyAlignment="1">
      <alignment horizontal="center" wrapText="1"/>
    </xf>
    <xf numFmtId="4" fontId="54" fillId="0" borderId="1" xfId="0" applyNumberFormat="1" applyFont="1" applyFill="1" applyBorder="1" applyAlignment="1">
      <alignment horizontal="right" wrapText="1"/>
    </xf>
    <xf numFmtId="4" fontId="74" fillId="0" borderId="1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 wrapText="1"/>
    </xf>
    <xf numFmtId="4" fontId="52" fillId="0" borderId="1" xfId="0" applyNumberFormat="1" applyFont="1" applyFill="1" applyBorder="1" applyAlignment="1">
      <alignment horizontal="right" wrapText="1"/>
    </xf>
    <xf numFmtId="3" fontId="62" fillId="0" borderId="1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/>
    <xf numFmtId="3" fontId="19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3" fontId="18" fillId="0" borderId="1" xfId="1" applyNumberFormat="1" applyFont="1" applyFill="1" applyBorder="1" applyAlignment="1">
      <alignment horizontal="center"/>
    </xf>
    <xf numFmtId="0" fontId="0" fillId="0" borderId="1" xfId="0" applyBorder="1"/>
    <xf numFmtId="0" fontId="18" fillId="0" borderId="1" xfId="0" applyFont="1" applyFill="1" applyBorder="1" applyAlignment="1">
      <alignment wrapText="1"/>
    </xf>
    <xf numFmtId="16" fontId="19" fillId="0" borderId="1" xfId="0" applyNumberFormat="1" applyFont="1" applyFill="1" applyBorder="1"/>
    <xf numFmtId="3" fontId="21" fillId="0" borderId="1" xfId="1" applyNumberFormat="1" applyFont="1" applyFill="1" applyBorder="1" applyAlignment="1">
      <alignment horizontal="center"/>
    </xf>
    <xf numFmtId="3" fontId="21" fillId="0" borderId="1" xfId="0" applyNumberFormat="1" applyFont="1" applyFill="1" applyBorder="1" applyAlignment="1">
      <alignment horizontal="center"/>
    </xf>
    <xf numFmtId="3" fontId="19" fillId="0" borderId="1" xfId="1" applyNumberFormat="1" applyFont="1" applyFill="1" applyBorder="1" applyAlignment="1">
      <alignment horizontal="center"/>
    </xf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04" fillId="0" borderId="0" xfId="0" applyFont="1"/>
    <xf numFmtId="0" fontId="51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0" fontId="74" fillId="0" borderId="1" xfId="0" applyFont="1" applyFill="1" applyBorder="1"/>
    <xf numFmtId="0" fontId="74" fillId="0" borderId="1" xfId="0" applyFont="1" applyFill="1" applyBorder="1" applyAlignment="1">
      <alignment wrapText="1"/>
    </xf>
    <xf numFmtId="166" fontId="74" fillId="0" borderId="1" xfId="0" applyNumberFormat="1" applyFont="1" applyFill="1" applyBorder="1"/>
    <xf numFmtId="0" fontId="75" fillId="0" borderId="1" xfId="0" applyFont="1" applyFill="1" applyBorder="1"/>
    <xf numFmtId="0" fontId="75" fillId="0" borderId="1" xfId="0" applyFont="1" applyFill="1" applyBorder="1" applyAlignment="1">
      <alignment wrapText="1"/>
    </xf>
    <xf numFmtId="166" fontId="75" fillId="0" borderId="1" xfId="0" applyNumberFormat="1" applyFont="1" applyFill="1" applyBorder="1"/>
    <xf numFmtId="0" fontId="75" fillId="0" borderId="1" xfId="0" applyFont="1" applyBorder="1"/>
    <xf numFmtId="166" fontId="75" fillId="0" borderId="1" xfId="1" applyNumberFormat="1" applyFont="1" applyFill="1" applyBorder="1"/>
    <xf numFmtId="168" fontId="52" fillId="0" borderId="1" xfId="0" applyNumberFormat="1" applyFont="1" applyFill="1" applyBorder="1" applyAlignment="1">
      <alignment horizontal="left" wrapText="1"/>
    </xf>
    <xf numFmtId="3" fontId="75" fillId="0" borderId="1" xfId="0" applyNumberFormat="1" applyFont="1" applyFill="1" applyBorder="1"/>
    <xf numFmtId="166" fontId="74" fillId="0" borderId="1" xfId="1" applyNumberFormat="1" applyFont="1" applyFill="1" applyBorder="1"/>
    <xf numFmtId="3" fontId="74" fillId="0" borderId="1" xfId="0" applyNumberFormat="1" applyFont="1" applyFill="1" applyBorder="1"/>
    <xf numFmtId="168" fontId="51" fillId="0" borderId="1" xfId="0" applyNumberFormat="1" applyFont="1" applyFill="1" applyBorder="1" applyAlignment="1">
      <alignment horizontal="right" wrapText="1"/>
    </xf>
    <xf numFmtId="1" fontId="51" fillId="0" borderId="1" xfId="0" applyNumberFormat="1" applyFont="1" applyFill="1" applyBorder="1" applyAlignment="1">
      <alignment horizontal="center"/>
    </xf>
    <xf numFmtId="0" fontId="51" fillId="0" borderId="1" xfId="0" applyFont="1" applyFill="1" applyBorder="1" applyAlignment="1">
      <alignment wrapText="1"/>
    </xf>
    <xf numFmtId="1" fontId="52" fillId="0" borderId="1" xfId="0" quotePrefix="1" applyNumberFormat="1" applyFont="1" applyFill="1" applyBorder="1" applyAlignment="1">
      <alignment horizontal="center"/>
    </xf>
    <xf numFmtId="168" fontId="52" fillId="0" borderId="1" xfId="1" applyNumberFormat="1" applyFont="1" applyFill="1" applyBorder="1" applyAlignment="1">
      <alignment horizontal="left" wrapText="1"/>
    </xf>
    <xf numFmtId="168" fontId="51" fillId="0" borderId="1" xfId="1" applyNumberFormat="1" applyFont="1" applyFill="1" applyBorder="1" applyAlignment="1">
      <alignment horizontal="left" wrapText="1"/>
    </xf>
    <xf numFmtId="172" fontId="75" fillId="0" borderId="1" xfId="0" applyNumberFormat="1" applyFont="1" applyBorder="1"/>
    <xf numFmtId="1" fontId="51" fillId="0" borderId="1" xfId="0" quotePrefix="1" applyNumberFormat="1" applyFont="1" applyFill="1" applyBorder="1" applyAlignment="1">
      <alignment horizontal="center"/>
    </xf>
    <xf numFmtId="168" fontId="51" fillId="0" borderId="1" xfId="1" applyNumberFormat="1" applyFont="1" applyFill="1" applyBorder="1" applyAlignment="1">
      <alignment wrapText="1"/>
    </xf>
    <xf numFmtId="168" fontId="52" fillId="0" borderId="1" xfId="1" applyNumberFormat="1" applyFont="1" applyFill="1" applyBorder="1" applyAlignment="1">
      <alignment wrapText="1"/>
    </xf>
    <xf numFmtId="168" fontId="51" fillId="0" borderId="1" xfId="0" applyNumberFormat="1" applyFont="1" applyFill="1" applyBorder="1" applyAlignment="1">
      <alignment horizontal="left" wrapText="1"/>
    </xf>
    <xf numFmtId="168" fontId="52" fillId="0" borderId="1" xfId="1" applyNumberFormat="1" applyFont="1" applyFill="1" applyBorder="1" applyAlignment="1">
      <alignment horizontal="right" wrapText="1"/>
    </xf>
    <xf numFmtId="168" fontId="52" fillId="0" borderId="1" xfId="0" applyNumberFormat="1" applyFont="1" applyFill="1" applyBorder="1"/>
    <xf numFmtId="168" fontId="52" fillId="0" borderId="1" xfId="1" applyNumberFormat="1" applyFont="1" applyFill="1" applyBorder="1" applyAlignment="1">
      <alignment vertical="center"/>
    </xf>
    <xf numFmtId="168" fontId="52" fillId="0" borderId="1" xfId="1" applyNumberFormat="1" applyFont="1" applyFill="1" applyBorder="1" applyAlignment="1">
      <alignment horizontal="left" vertical="top" wrapText="1"/>
    </xf>
    <xf numFmtId="168" fontId="52" fillId="0" borderId="1" xfId="0" applyNumberFormat="1" applyFont="1" applyFill="1" applyBorder="1" applyAlignment="1">
      <alignment horizontal="left" vertical="top" wrapText="1"/>
    </xf>
    <xf numFmtId="168" fontId="52" fillId="0" borderId="1" xfId="1" applyNumberFormat="1" applyFont="1" applyFill="1" applyBorder="1" applyAlignment="1">
      <alignment horizontal="left" vertical="center" wrapText="1"/>
    </xf>
    <xf numFmtId="0" fontId="52" fillId="0" borderId="1" xfId="0" applyFont="1" applyBorder="1" applyAlignment="1">
      <alignment horizontal="left"/>
    </xf>
    <xf numFmtId="168" fontId="52" fillId="0" borderId="1" xfId="0" applyNumberFormat="1" applyFont="1" applyFill="1" applyBorder="1" applyAlignment="1">
      <alignment wrapText="1"/>
    </xf>
    <xf numFmtId="168" fontId="51" fillId="0" borderId="1" xfId="0" applyNumberFormat="1" applyFont="1" applyFill="1" applyBorder="1" applyAlignment="1">
      <alignment horizontal="center"/>
    </xf>
    <xf numFmtId="168" fontId="52" fillId="0" borderId="1" xfId="0" applyNumberFormat="1" applyFont="1" applyFill="1" applyBorder="1" applyAlignment="1">
      <alignment horizontal="center"/>
    </xf>
    <xf numFmtId="0" fontId="14" fillId="0" borderId="1" xfId="0" applyFont="1" applyBorder="1"/>
    <xf numFmtId="0" fontId="51" fillId="0" borderId="1" xfId="0" applyFont="1" applyBorder="1" applyAlignment="1">
      <alignment horizontal="left"/>
    </xf>
    <xf numFmtId="168" fontId="51" fillId="0" borderId="1" xfId="0" applyNumberFormat="1" applyFont="1" applyFill="1" applyBorder="1" applyAlignment="1">
      <alignment wrapText="1"/>
    </xf>
    <xf numFmtId="0" fontId="62" fillId="0" borderId="1" xfId="0" applyFont="1" applyFill="1" applyBorder="1" applyAlignment="1">
      <alignment horizontal="center" wrapText="1"/>
    </xf>
    <xf numFmtId="41" fontId="62" fillId="0" borderId="1" xfId="0" applyNumberFormat="1" applyFont="1" applyFill="1" applyBorder="1" applyAlignment="1">
      <alignment horizontal="center" wrapText="1"/>
    </xf>
    <xf numFmtId="0" fontId="61" fillId="0" borderId="1" xfId="0" applyFont="1" applyFill="1" applyBorder="1" applyAlignment="1">
      <alignment horizontal="center"/>
    </xf>
    <xf numFmtId="0" fontId="61" fillId="0" borderId="1" xfId="0" applyFont="1" applyFill="1" applyBorder="1"/>
    <xf numFmtId="41" fontId="62" fillId="0" borderId="1" xfId="0" applyNumberFormat="1" applyFont="1" applyFill="1" applyBorder="1" applyAlignment="1">
      <alignment horizontal="center"/>
    </xf>
    <xf numFmtId="3" fontId="61" fillId="0" borderId="1" xfId="0" applyNumberFormat="1" applyFont="1" applyFill="1" applyBorder="1" applyAlignment="1">
      <alignment horizontal="center"/>
    </xf>
    <xf numFmtId="49" fontId="61" fillId="0" borderId="1" xfId="0" applyNumberFormat="1" applyFont="1" applyFill="1" applyBorder="1" applyAlignment="1">
      <alignment horizontal="center"/>
    </xf>
    <xf numFmtId="3" fontId="62" fillId="0" borderId="1" xfId="0" applyNumberFormat="1" applyFont="1" applyFill="1" applyBorder="1" applyAlignment="1">
      <alignment horizontal="center"/>
    </xf>
    <xf numFmtId="49" fontId="61" fillId="0" borderId="1" xfId="0" applyNumberFormat="1" applyFont="1" applyFill="1" applyBorder="1" applyAlignment="1">
      <alignment horizontal="left"/>
    </xf>
    <xf numFmtId="3" fontId="61" fillId="0" borderId="1" xfId="1" applyNumberFormat="1" applyFont="1" applyFill="1" applyBorder="1" applyAlignment="1">
      <alignment horizontal="center"/>
    </xf>
    <xf numFmtId="0" fontId="62" fillId="0" borderId="1" xfId="0" applyFont="1" applyFill="1" applyBorder="1"/>
    <xf numFmtId="166" fontId="14" fillId="0" borderId="1" xfId="1" applyNumberFormat="1" applyFont="1" applyBorder="1"/>
    <xf numFmtId="0" fontId="51" fillId="0" borderId="1" xfId="0" applyFont="1" applyFill="1" applyBorder="1" applyAlignment="1">
      <alignment horizontal="center" wrapText="1"/>
    </xf>
    <xf numFmtId="0" fontId="51" fillId="0" borderId="1" xfId="0" applyFont="1" applyFill="1" applyBorder="1" applyAlignment="1">
      <alignment horizontal="center"/>
    </xf>
    <xf numFmtId="170" fontId="51" fillId="0" borderId="1" xfId="0" applyNumberFormat="1" applyFont="1" applyFill="1" applyBorder="1" applyAlignment="1">
      <alignment wrapText="1"/>
    </xf>
    <xf numFmtId="170" fontId="51" fillId="0" borderId="1" xfId="0" applyNumberFormat="1" applyFont="1" applyFill="1" applyBorder="1" applyAlignment="1">
      <alignment horizontal="right" wrapText="1"/>
    </xf>
    <xf numFmtId="17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170" fontId="52" fillId="0" borderId="1" xfId="0" applyNumberFormat="1" applyFont="1" applyFill="1" applyBorder="1" applyAlignment="1">
      <alignment wrapText="1"/>
    </xf>
    <xf numFmtId="170" fontId="52" fillId="0" borderId="1" xfId="0" applyNumberFormat="1" applyFont="1" applyFill="1" applyBorder="1" applyAlignment="1">
      <alignment horizontal="right" wrapText="1"/>
    </xf>
    <xf numFmtId="169" fontId="51" fillId="0" borderId="1" xfId="0" applyNumberFormat="1" applyFont="1" applyFill="1" applyBorder="1" applyAlignment="1">
      <alignment horizontal="right" wrapText="1"/>
    </xf>
    <xf numFmtId="1" fontId="3" fillId="0" borderId="1" xfId="0" applyNumberFormat="1" applyFont="1" applyFill="1" applyBorder="1" applyAlignment="1">
      <alignment horizontal="center"/>
    </xf>
    <xf numFmtId="1" fontId="51" fillId="0" borderId="1" xfId="0" applyNumberFormat="1" applyFont="1" applyFill="1" applyBorder="1" applyAlignment="1">
      <alignment horizontal="center" wrapText="1"/>
    </xf>
    <xf numFmtId="169" fontId="3" fillId="0" borderId="1" xfId="0" applyNumberFormat="1" applyFont="1" applyFill="1" applyBorder="1" applyAlignment="1">
      <alignment horizontal="right" wrapText="1"/>
    </xf>
    <xf numFmtId="169" fontId="52" fillId="0" borderId="1" xfId="0" applyNumberFormat="1" applyFont="1" applyFill="1" applyBorder="1" applyAlignment="1">
      <alignment horizontal="right" wrapText="1"/>
    </xf>
    <xf numFmtId="169" fontId="52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/>
    </xf>
    <xf numFmtId="170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wrapText="1"/>
    </xf>
    <xf numFmtId="166" fontId="14" fillId="0" borderId="1" xfId="1" applyNumberFormat="1" applyFont="1" applyFill="1" applyBorder="1"/>
    <xf numFmtId="166" fontId="51" fillId="0" borderId="1" xfId="1" applyNumberFormat="1" applyFont="1" applyFill="1" applyBorder="1" applyAlignment="1">
      <alignment horizontal="right" wrapText="1"/>
    </xf>
    <xf numFmtId="166" fontId="51" fillId="0" borderId="1" xfId="1" applyNumberFormat="1" applyFont="1" applyFill="1" applyBorder="1" applyAlignment="1">
      <alignment horizontal="left" wrapText="1"/>
    </xf>
    <xf numFmtId="0" fontId="23" fillId="0" borderId="1" xfId="0" applyFont="1" applyFill="1" applyBorder="1"/>
    <xf numFmtId="166" fontId="23" fillId="0" borderId="1" xfId="1" applyNumberFormat="1" applyFont="1" applyFill="1" applyBorder="1"/>
    <xf numFmtId="0" fontId="25" fillId="0" borderId="1" xfId="0" applyFont="1" applyFill="1" applyBorder="1"/>
    <xf numFmtId="0" fontId="25" fillId="0" borderId="1" xfId="0" applyFont="1" applyFill="1" applyBorder="1" applyAlignment="1">
      <alignment wrapText="1"/>
    </xf>
    <xf numFmtId="166" fontId="25" fillId="0" borderId="1" xfId="0" applyNumberFormat="1" applyFont="1" applyFill="1" applyBorder="1"/>
    <xf numFmtId="166" fontId="41" fillId="0" borderId="1" xfId="1" applyNumberFormat="1" applyFont="1" applyFill="1" applyBorder="1"/>
    <xf numFmtId="3" fontId="22" fillId="0" borderId="1" xfId="1" applyNumberFormat="1" applyFont="1" applyFill="1" applyBorder="1" applyAlignment="1">
      <alignment horizontal="center"/>
    </xf>
    <xf numFmtId="3" fontId="66" fillId="0" borderId="1" xfId="0" applyNumberFormat="1" applyFont="1" applyBorder="1" applyAlignment="1"/>
    <xf numFmtId="0" fontId="0" fillId="0" borderId="1" xfId="0" applyFill="1" applyBorder="1"/>
    <xf numFmtId="0" fontId="95" fillId="0" borderId="1" xfId="0" applyFont="1" applyFill="1" applyBorder="1" applyAlignment="1">
      <alignment horizontal="center" wrapText="1"/>
    </xf>
    <xf numFmtId="0" fontId="95" fillId="0" borderId="1" xfId="0" applyFont="1" applyFill="1" applyBorder="1" applyAlignment="1">
      <alignment horizontal="center"/>
    </xf>
    <xf numFmtId="0" fontId="95" fillId="0" borderId="1" xfId="0" applyFont="1" applyFill="1" applyBorder="1" applyAlignment="1">
      <alignment horizontal="left" wrapText="1"/>
    </xf>
    <xf numFmtId="0" fontId="96" fillId="0" borderId="1" xfId="0" applyFont="1" applyFill="1" applyBorder="1" applyAlignment="1">
      <alignment wrapText="1"/>
    </xf>
    <xf numFmtId="1" fontId="97" fillId="0" borderId="1" xfId="0" applyNumberFormat="1" applyFont="1" applyFill="1" applyBorder="1" applyAlignment="1">
      <alignment horizontal="center"/>
    </xf>
    <xf numFmtId="0" fontId="97" fillId="0" borderId="1" xfId="0" applyFont="1" applyFill="1" applyBorder="1" applyAlignment="1">
      <alignment horizontal="left" wrapText="1"/>
    </xf>
    <xf numFmtId="0" fontId="97" fillId="0" borderId="1" xfId="0" applyFont="1" applyFill="1" applyBorder="1" applyAlignment="1">
      <alignment horizontal="right" wrapText="1"/>
    </xf>
    <xf numFmtId="1" fontId="95" fillId="0" borderId="1" xfId="0" applyNumberFormat="1" applyFont="1" applyFill="1" applyBorder="1" applyAlignment="1">
      <alignment horizontal="center"/>
    </xf>
    <xf numFmtId="168" fontId="95" fillId="0" borderId="1" xfId="1" applyNumberFormat="1" applyFont="1" applyFill="1" applyBorder="1" applyAlignment="1">
      <alignment wrapText="1"/>
    </xf>
    <xf numFmtId="0" fontId="95" fillId="0" borderId="1" xfId="0" applyFont="1" applyFill="1" applyBorder="1" applyAlignment="1">
      <alignment wrapText="1"/>
    </xf>
    <xf numFmtId="0" fontId="97" fillId="0" borderId="1" xfId="0" applyFont="1" applyFill="1" applyBorder="1" applyAlignment="1">
      <alignment wrapText="1"/>
    </xf>
    <xf numFmtId="1" fontId="98" fillId="0" borderId="1" xfId="0" applyNumberFormat="1" applyFont="1" applyFill="1" applyBorder="1" applyAlignment="1">
      <alignment horizontal="center"/>
    </xf>
    <xf numFmtId="168" fontId="97" fillId="0" borderId="1" xfId="1" applyNumberFormat="1" applyFont="1" applyFill="1" applyBorder="1" applyAlignment="1">
      <alignment wrapText="1"/>
    </xf>
    <xf numFmtId="168" fontId="97" fillId="0" borderId="1" xfId="1" applyNumberFormat="1" applyFont="1" applyFill="1" applyBorder="1" applyAlignment="1">
      <alignment vertical="top" wrapText="1"/>
    </xf>
    <xf numFmtId="1" fontId="96" fillId="0" borderId="1" xfId="0" applyNumberFormat="1" applyFont="1" applyFill="1" applyBorder="1" applyAlignment="1">
      <alignment horizontal="center"/>
    </xf>
    <xf numFmtId="168" fontId="96" fillId="0" borderId="1" xfId="1" applyNumberFormat="1" applyFont="1" applyFill="1" applyBorder="1" applyAlignment="1"/>
    <xf numFmtId="0" fontId="96" fillId="0" borderId="1" xfId="0" applyFont="1" applyFill="1" applyBorder="1" applyAlignment="1">
      <alignment horizontal="left"/>
    </xf>
    <xf numFmtId="168" fontId="96" fillId="0" borderId="1" xfId="1" applyNumberFormat="1" applyFont="1" applyFill="1" applyBorder="1" applyAlignment="1">
      <alignment wrapText="1"/>
    </xf>
    <xf numFmtId="3" fontId="0" fillId="0" borderId="1" xfId="0" applyNumberFormat="1" applyFill="1" applyBorder="1" applyAlignment="1">
      <alignment horizontal="center"/>
    </xf>
    <xf numFmtId="0" fontId="1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wrapText="1"/>
    </xf>
    <xf numFmtId="3" fontId="14" fillId="0" borderId="1" xfId="0" applyNumberFormat="1" applyFont="1" applyFill="1" applyBorder="1"/>
    <xf numFmtId="3" fontId="2" fillId="0" borderId="1" xfId="0" applyNumberFormat="1" applyFont="1" applyFill="1" applyBorder="1" applyAlignment="1">
      <alignment vertical="top" wrapText="1"/>
    </xf>
    <xf numFmtId="3" fontId="14" fillId="0" borderId="1" xfId="0" applyNumberFormat="1" applyFont="1" applyBorder="1"/>
    <xf numFmtId="0" fontId="15" fillId="0" borderId="1" xfId="0" applyFont="1" applyFill="1" applyBorder="1" applyAlignment="1">
      <alignment vertical="top" wrapText="1"/>
    </xf>
    <xf numFmtId="166" fontId="15" fillId="0" borderId="1" xfId="1" applyNumberFormat="1" applyFont="1" applyFill="1" applyBorder="1" applyAlignment="1">
      <alignment vertical="top" wrapText="1"/>
    </xf>
    <xf numFmtId="166" fontId="12" fillId="0" borderId="1" xfId="1" applyNumberFormat="1" applyFont="1" applyFill="1" applyBorder="1" applyAlignment="1">
      <alignment vertical="top" wrapText="1"/>
    </xf>
    <xf numFmtId="166" fontId="14" fillId="0" borderId="1" xfId="1" applyNumberFormat="1" applyFont="1" applyFill="1" applyBorder="1" applyAlignment="1">
      <alignment vertical="top"/>
    </xf>
    <xf numFmtId="166" fontId="14" fillId="0" borderId="1" xfId="0" applyNumberFormat="1" applyFont="1" applyFill="1" applyBorder="1"/>
    <xf numFmtId="166" fontId="17" fillId="0" borderId="1" xfId="1" applyNumberFormat="1" applyFont="1" applyFill="1" applyBorder="1"/>
    <xf numFmtId="0" fontId="51" fillId="0" borderId="1" xfId="0" applyFont="1" applyFill="1" applyBorder="1" applyAlignment="1">
      <alignment horizontal="center" vertical="top" wrapText="1"/>
    </xf>
    <xf numFmtId="166" fontId="11" fillId="0" borderId="1" xfId="1" applyNumberFormat="1" applyFont="1" applyFill="1" applyBorder="1"/>
    <xf numFmtId="0" fontId="17" fillId="0" borderId="1" xfId="0" applyFont="1" applyFill="1" applyBorder="1" applyAlignment="1">
      <alignment wrapText="1"/>
    </xf>
    <xf numFmtId="0" fontId="51" fillId="0" borderId="1" xfId="0" applyFont="1" applyFill="1" applyBorder="1" applyAlignment="1">
      <alignment horizontal="center" vertical="top"/>
    </xf>
    <xf numFmtId="0" fontId="51" fillId="0" borderId="1" xfId="0" applyFont="1" applyFill="1" applyBorder="1" applyAlignment="1">
      <alignment horizontal="left" vertical="top" wrapText="1"/>
    </xf>
    <xf numFmtId="166" fontId="23" fillId="0" borderId="1" xfId="0" applyNumberFormat="1" applyFont="1" applyFill="1" applyBorder="1"/>
    <xf numFmtId="166" fontId="37" fillId="0" borderId="1" xfId="1" applyNumberFormat="1" applyFont="1" applyFill="1" applyBorder="1"/>
    <xf numFmtId="0" fontId="11" fillId="0" borderId="1" xfId="0" applyFont="1" applyFill="1" applyBorder="1"/>
    <xf numFmtId="0" fontId="46" fillId="0" borderId="1" xfId="0" applyFont="1" applyFill="1" applyBorder="1"/>
    <xf numFmtId="166" fontId="47" fillId="0" borderId="1" xfId="1" applyNumberFormat="1" applyFont="1" applyFill="1" applyBorder="1" applyAlignment="1">
      <alignment vertical="top" wrapText="1"/>
    </xf>
    <xf numFmtId="166" fontId="45" fillId="0" borderId="1" xfId="1" applyNumberFormat="1" applyFont="1" applyFill="1" applyBorder="1"/>
    <xf numFmtId="166" fontId="13" fillId="0" borderId="1" xfId="1" applyNumberFormat="1" applyFont="1" applyFill="1" applyBorder="1"/>
    <xf numFmtId="0" fontId="17" fillId="0" borderId="1" xfId="0" applyFont="1" applyFill="1" applyBorder="1"/>
    <xf numFmtId="0" fontId="13" fillId="0" borderId="1" xfId="0" applyFont="1" applyFill="1" applyBorder="1"/>
    <xf numFmtId="0" fontId="45" fillId="0" borderId="1" xfId="0" applyFont="1" applyFill="1" applyBorder="1"/>
    <xf numFmtId="166" fontId="17" fillId="0" borderId="1" xfId="0" applyNumberFormat="1" applyFont="1" applyFill="1" applyBorder="1"/>
    <xf numFmtId="3" fontId="17" fillId="0" borderId="1" xfId="0" applyNumberFormat="1" applyFont="1" applyFill="1" applyBorder="1"/>
    <xf numFmtId="0" fontId="45" fillId="0" borderId="1" xfId="0" applyFont="1" applyFill="1" applyBorder="1" applyAlignment="1">
      <alignment wrapText="1"/>
    </xf>
    <xf numFmtId="0" fontId="104" fillId="0" borderId="1" xfId="0" applyFont="1" applyBorder="1"/>
    <xf numFmtId="0" fontId="14" fillId="0" borderId="1" xfId="0" applyFont="1" applyFill="1" applyBorder="1" applyAlignment="1"/>
    <xf numFmtId="0" fontId="46" fillId="0" borderId="1" xfId="0" applyFont="1" applyFill="1" applyBorder="1" applyAlignment="1"/>
    <xf numFmtId="0" fontId="78" fillId="0" borderId="1" xfId="0" applyFont="1" applyFill="1" applyBorder="1"/>
    <xf numFmtId="0" fontId="77" fillId="0" borderId="1" xfId="0" applyFont="1" applyFill="1" applyBorder="1"/>
    <xf numFmtId="166" fontId="48" fillId="0" borderId="1" xfId="1" applyNumberFormat="1" applyFont="1" applyFill="1" applyBorder="1" applyAlignment="1">
      <alignment vertical="top" wrapText="1"/>
    </xf>
    <xf numFmtId="1" fontId="76" fillId="0" borderId="1" xfId="0" applyNumberFormat="1" applyFont="1" applyFill="1" applyBorder="1" applyAlignment="1">
      <alignment horizontal="center" wrapText="1"/>
    </xf>
    <xf numFmtId="172" fontId="76" fillId="0" borderId="1" xfId="0" applyNumberFormat="1" applyFont="1" applyFill="1" applyBorder="1" applyAlignment="1">
      <alignment wrapText="1"/>
    </xf>
    <xf numFmtId="3" fontId="48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/>
    </xf>
    <xf numFmtId="166" fontId="51" fillId="0" borderId="1" xfId="1" applyNumberFormat="1" applyFont="1" applyFill="1" applyBorder="1" applyAlignment="1">
      <alignment wrapText="1"/>
    </xf>
    <xf numFmtId="0" fontId="63" fillId="0" borderId="1" xfId="0" applyFont="1" applyBorder="1" applyAlignment="1">
      <alignment wrapText="1"/>
    </xf>
    <xf numFmtId="3" fontId="3" fillId="0" borderId="1" xfId="0" applyNumberFormat="1" applyFont="1" applyFill="1" applyBorder="1" applyAlignment="1"/>
    <xf numFmtId="3" fontId="3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wrapText="1"/>
    </xf>
    <xf numFmtId="168" fontId="3" fillId="0" borderId="1" xfId="1" applyNumberFormat="1" applyFont="1" applyFill="1" applyBorder="1" applyAlignment="1">
      <alignment wrapText="1"/>
    </xf>
    <xf numFmtId="168" fontId="51" fillId="0" borderId="1" xfId="1" applyNumberFormat="1" applyFont="1" applyFill="1" applyBorder="1" applyAlignment="1">
      <alignment horizontal="center" wrapText="1"/>
    </xf>
    <xf numFmtId="168" fontId="52" fillId="0" borderId="1" xfId="0" applyNumberFormat="1" applyFont="1" applyFill="1" applyBorder="1" applyAlignment="1">
      <alignment horizontal="right" wrapText="1"/>
    </xf>
    <xf numFmtId="168" fontId="3" fillId="0" borderId="1" xfId="0" applyNumberFormat="1" applyFont="1" applyFill="1" applyBorder="1" applyAlignment="1">
      <alignment wrapText="1"/>
    </xf>
    <xf numFmtId="0" fontId="6" fillId="0" borderId="1" xfId="0" applyFont="1" applyFill="1" applyBorder="1"/>
    <xf numFmtId="168" fontId="51" fillId="0" borderId="1" xfId="1" applyNumberFormat="1" applyFont="1" applyFill="1" applyBorder="1" applyAlignment="1">
      <alignment horizontal="left" vertical="top" wrapText="1"/>
    </xf>
    <xf numFmtId="168" fontId="51" fillId="0" borderId="1" xfId="1" applyNumberFormat="1" applyFont="1" applyFill="1" applyBorder="1" applyAlignment="1">
      <alignment horizontal="center" vertical="top" wrapText="1"/>
    </xf>
    <xf numFmtId="0" fontId="73" fillId="0" borderId="1" xfId="0" applyFont="1" applyFill="1" applyBorder="1" applyAlignment="1">
      <alignment horizontal="center"/>
    </xf>
    <xf numFmtId="168" fontId="55" fillId="0" borderId="1" xfId="1" applyNumberFormat="1" applyFont="1" applyFill="1" applyBorder="1" applyAlignment="1">
      <alignment horizontal="right" wrapText="1"/>
    </xf>
    <xf numFmtId="0" fontId="52" fillId="0" borderId="1" xfId="0" applyFont="1" applyFill="1" applyBorder="1" applyAlignment="1">
      <alignment horizontal="left"/>
    </xf>
    <xf numFmtId="168" fontId="51" fillId="2" borderId="1" xfId="1" applyNumberFormat="1" applyFont="1" applyFill="1" applyBorder="1" applyAlignment="1">
      <alignment horizontal="left" wrapText="1"/>
    </xf>
    <xf numFmtId="0" fontId="54" fillId="0" borderId="1" xfId="0" applyFont="1" applyFill="1" applyBorder="1" applyAlignment="1">
      <alignment horizontal="left" wrapText="1"/>
    </xf>
    <xf numFmtId="0" fontId="36" fillId="0" borderId="1" xfId="0" applyFont="1" applyFill="1" applyBorder="1" applyAlignment="1">
      <alignment wrapText="1"/>
    </xf>
    <xf numFmtId="3" fontId="51" fillId="0" borderId="1" xfId="0" applyNumberFormat="1" applyFont="1" applyFill="1" applyBorder="1" applyAlignment="1">
      <alignment wrapText="1"/>
    </xf>
    <xf numFmtId="3" fontId="54" fillId="0" borderId="1" xfId="0" applyNumberFormat="1" applyFont="1" applyFill="1" applyBorder="1" applyAlignment="1">
      <alignment wrapText="1"/>
    </xf>
    <xf numFmtId="3" fontId="7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wrapText="1"/>
    </xf>
    <xf numFmtId="168" fontId="52" fillId="0" borderId="1" xfId="1" applyNumberFormat="1" applyFont="1" applyBorder="1" applyAlignment="1">
      <alignment wrapText="1"/>
    </xf>
    <xf numFmtId="168" fontId="51" fillId="0" borderId="1" xfId="1" applyNumberFormat="1" applyFont="1" applyBorder="1" applyAlignment="1">
      <alignment vertical="top" wrapText="1"/>
    </xf>
    <xf numFmtId="164" fontId="51" fillId="0" borderId="1" xfId="1" applyNumberFormat="1" applyFont="1" applyFill="1" applyBorder="1" applyAlignment="1">
      <alignment horizontal="left" vertical="top" wrapText="1"/>
    </xf>
    <xf numFmtId="164" fontId="54" fillId="0" borderId="1" xfId="1" applyNumberFormat="1" applyFont="1" applyFill="1" applyBorder="1" applyAlignment="1">
      <alignment horizontal="left" vertical="top" wrapText="1"/>
    </xf>
    <xf numFmtId="164" fontId="51" fillId="0" borderId="1" xfId="1" applyNumberFormat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wrapText="1"/>
    </xf>
    <xf numFmtId="164" fontId="52" fillId="0" borderId="1" xfId="1" applyNumberFormat="1" applyFont="1" applyFill="1" applyBorder="1" applyAlignment="1">
      <alignment horizontal="right" wrapText="1"/>
    </xf>
    <xf numFmtId="164" fontId="51" fillId="0" borderId="1" xfId="1" applyNumberFormat="1" applyFont="1" applyFill="1" applyBorder="1" applyAlignment="1">
      <alignment horizontal="right" wrapText="1"/>
    </xf>
    <xf numFmtId="164" fontId="51" fillId="0" borderId="1" xfId="1" applyNumberFormat="1" applyFont="1" applyFill="1" applyBorder="1" applyAlignment="1">
      <alignment horizontal="left" wrapText="1"/>
    </xf>
    <xf numFmtId="0" fontId="54" fillId="0" borderId="1" xfId="0" applyFont="1" applyFill="1" applyBorder="1" applyAlignment="1">
      <alignment wrapText="1"/>
    </xf>
    <xf numFmtId="0" fontId="59" fillId="0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/>
    </xf>
    <xf numFmtId="1" fontId="59" fillId="0" borderId="1" xfId="0" applyNumberFormat="1" applyFont="1" applyFill="1" applyBorder="1" applyAlignment="1">
      <alignment horizontal="center"/>
    </xf>
    <xf numFmtId="0" fontId="59" fillId="0" borderId="1" xfId="0" applyFont="1" applyFill="1" applyBorder="1" applyAlignment="1">
      <alignment horizontal="center" wrapText="1"/>
    </xf>
    <xf numFmtId="0" fontId="59" fillId="0" borderId="1" xfId="0" applyFont="1" applyFill="1" applyBorder="1" applyAlignment="1">
      <alignment wrapText="1"/>
    </xf>
    <xf numFmtId="0" fontId="80" fillId="0" borderId="1" xfId="0" applyFont="1" applyFill="1" applyBorder="1" applyAlignment="1">
      <alignment vertical="top"/>
    </xf>
    <xf numFmtId="1" fontId="53" fillId="0" borderId="1" xfId="0" applyNumberFormat="1" applyFont="1" applyFill="1" applyBorder="1" applyAlignment="1">
      <alignment horizontal="center" vertical="top"/>
    </xf>
    <xf numFmtId="0" fontId="53" fillId="0" borderId="1" xfId="0" applyFont="1" applyFill="1" applyBorder="1" applyAlignment="1">
      <alignment vertical="top" wrapText="1"/>
    </xf>
    <xf numFmtId="3" fontId="53" fillId="0" borderId="1" xfId="0" applyNumberFormat="1" applyFont="1" applyFill="1" applyBorder="1" applyAlignment="1">
      <alignment horizontal="right" vertical="top" wrapText="1"/>
    </xf>
    <xf numFmtId="0" fontId="80" fillId="0" borderId="1" xfId="0" applyFont="1" applyBorder="1"/>
    <xf numFmtId="166" fontId="80" fillId="0" borderId="1" xfId="0" applyNumberFormat="1" applyFont="1" applyFill="1" applyBorder="1" applyAlignment="1">
      <alignment vertical="top"/>
    </xf>
    <xf numFmtId="0" fontId="53" fillId="0" borderId="1" xfId="0" applyFont="1" applyFill="1" applyBorder="1" applyAlignment="1">
      <alignment horizontal="left" wrapText="1"/>
    </xf>
    <xf numFmtId="0" fontId="53" fillId="0" borderId="1" xfId="0" applyFont="1" applyFill="1" applyBorder="1"/>
    <xf numFmtId="3" fontId="53" fillId="0" borderId="1" xfId="0" applyNumberFormat="1" applyFont="1" applyFill="1" applyBorder="1" applyAlignment="1">
      <alignment wrapText="1"/>
    </xf>
    <xf numFmtId="0" fontId="51" fillId="0" borderId="1" xfId="0" applyFont="1" applyFill="1" applyBorder="1" applyAlignment="1"/>
    <xf numFmtId="1" fontId="52" fillId="0" borderId="1" xfId="0" applyNumberFormat="1" applyFont="1" applyFill="1" applyBorder="1" applyAlignment="1"/>
    <xf numFmtId="166" fontId="52" fillId="0" borderId="1" xfId="1" applyNumberFormat="1" applyFont="1" applyFill="1" applyBorder="1" applyAlignment="1">
      <alignment horizontal="right" wrapText="1"/>
    </xf>
    <xf numFmtId="166" fontId="55" fillId="0" borderId="1" xfId="1" applyNumberFormat="1" applyFont="1" applyFill="1" applyBorder="1" applyAlignment="1">
      <alignment horizontal="right" wrapText="1"/>
    </xf>
    <xf numFmtId="1" fontId="51" fillId="0" borderId="1" xfId="0" applyNumberFormat="1" applyFont="1" applyFill="1" applyBorder="1" applyAlignment="1"/>
    <xf numFmtId="166" fontId="54" fillId="0" borderId="1" xfId="1" applyNumberFormat="1" applyFont="1" applyFill="1" applyBorder="1" applyAlignment="1">
      <alignment horizontal="right" wrapText="1"/>
    </xf>
    <xf numFmtId="166" fontId="51" fillId="0" borderId="1" xfId="0" applyNumberFormat="1" applyFont="1" applyFill="1" applyBorder="1" applyAlignment="1">
      <alignment horizontal="right" wrapText="1"/>
    </xf>
    <xf numFmtId="166" fontId="52" fillId="0" borderId="1" xfId="0" applyNumberFormat="1" applyFont="1" applyFill="1" applyBorder="1" applyAlignment="1">
      <alignment horizontal="right" wrapText="1"/>
    </xf>
    <xf numFmtId="166" fontId="55" fillId="0" borderId="1" xfId="0" applyNumberFormat="1" applyFont="1" applyFill="1" applyBorder="1" applyAlignment="1">
      <alignment horizontal="right" wrapText="1"/>
    </xf>
    <xf numFmtId="166" fontId="51" fillId="0" borderId="1" xfId="0" applyNumberFormat="1" applyFont="1" applyFill="1" applyBorder="1" applyAlignment="1">
      <alignment horizontal="right" vertical="top" wrapText="1"/>
    </xf>
    <xf numFmtId="166" fontId="54" fillId="0" borderId="1" xfId="0" applyNumberFormat="1" applyFont="1" applyFill="1" applyBorder="1" applyAlignment="1">
      <alignment horizontal="right" vertical="top" wrapText="1"/>
    </xf>
    <xf numFmtId="166" fontId="52" fillId="0" borderId="1" xfId="0" applyNumberFormat="1" applyFont="1" applyFill="1" applyBorder="1" applyAlignment="1">
      <alignment horizontal="right" vertical="top" wrapText="1"/>
    </xf>
    <xf numFmtId="166" fontId="54" fillId="0" borderId="1" xfId="0" applyNumberFormat="1" applyFont="1" applyFill="1" applyBorder="1" applyAlignment="1">
      <alignment horizontal="right" wrapText="1"/>
    </xf>
    <xf numFmtId="0" fontId="75" fillId="0" borderId="1" xfId="0" applyFont="1" applyFill="1" applyBorder="1" applyAlignment="1"/>
    <xf numFmtId="172" fontId="75" fillId="0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172" fontId="73" fillId="0" borderId="1" xfId="0" applyNumberFormat="1" applyFont="1" applyFill="1" applyBorder="1" applyAlignment="1">
      <alignment wrapText="1"/>
    </xf>
    <xf numFmtId="166" fontId="77" fillId="0" borderId="1" xfId="0" applyNumberFormat="1" applyFont="1" applyBorder="1"/>
    <xf numFmtId="0" fontId="13" fillId="0" borderId="1" xfId="0" applyFont="1" applyFill="1" applyBorder="1" applyAlignment="1"/>
    <xf numFmtId="168" fontId="77" fillId="0" borderId="1" xfId="0" applyNumberFormat="1" applyFont="1" applyBorder="1"/>
    <xf numFmtId="4" fontId="51" fillId="0" borderId="1" xfId="0" applyNumberFormat="1" applyFont="1" applyFill="1" applyBorder="1" applyAlignment="1">
      <alignment horizontal="center" vertical="top" wrapText="1"/>
    </xf>
    <xf numFmtId="3" fontId="52" fillId="0" borderId="1" xfId="0" applyNumberFormat="1" applyFont="1" applyFill="1" applyBorder="1" applyAlignment="1">
      <alignment horizontal="right" wrapText="1"/>
    </xf>
    <xf numFmtId="1" fontId="52" fillId="0" borderId="1" xfId="0" quotePrefix="1" applyNumberFormat="1" applyFont="1" applyFill="1" applyBorder="1" applyAlignment="1">
      <alignment horizontal="center" wrapText="1"/>
    </xf>
    <xf numFmtId="1" fontId="52" fillId="0" borderId="1" xfId="0" applyNumberFormat="1" applyFont="1" applyFill="1" applyBorder="1" applyAlignment="1">
      <alignment horizontal="center" wrapText="1"/>
    </xf>
    <xf numFmtId="3" fontId="59" fillId="0" borderId="1" xfId="0" applyNumberFormat="1" applyFont="1" applyFill="1" applyBorder="1" applyAlignment="1">
      <alignment horizontal="right" wrapText="1"/>
    </xf>
    <xf numFmtId="3" fontId="52" fillId="0" borderId="1" xfId="0" applyNumberFormat="1" applyFont="1" applyFill="1" applyBorder="1" applyAlignment="1">
      <alignment horizontal="right" vertical="top" wrapText="1"/>
    </xf>
    <xf numFmtId="0" fontId="80" fillId="0" borderId="1" xfId="0" applyFont="1" applyFill="1" applyBorder="1" applyAlignment="1">
      <alignment wrapText="1"/>
    </xf>
    <xf numFmtId="0" fontId="80" fillId="0" borderId="1" xfId="0" applyFont="1" applyFill="1" applyBorder="1"/>
    <xf numFmtId="0" fontId="59" fillId="0" borderId="1" xfId="0" applyFont="1" applyBorder="1" applyAlignment="1">
      <alignment wrapText="1"/>
    </xf>
    <xf numFmtId="0" fontId="80" fillId="0" borderId="1" xfId="0" quotePrefix="1" applyFont="1" applyFill="1" applyBorder="1" applyAlignment="1">
      <alignment horizontal="right"/>
    </xf>
    <xf numFmtId="166" fontId="80" fillId="0" borderId="1" xfId="0" applyNumberFormat="1" applyFont="1" applyFill="1" applyBorder="1"/>
    <xf numFmtId="166" fontId="80" fillId="0" borderId="1" xfId="0" applyNumberFormat="1" applyFont="1" applyFill="1" applyBorder="1" applyAlignment="1">
      <alignment horizontal="right"/>
    </xf>
    <xf numFmtId="4" fontId="80" fillId="0" borderId="1" xfId="0" applyNumberFormat="1" applyFont="1" applyFill="1" applyBorder="1" applyAlignment="1">
      <alignment horizontal="right"/>
    </xf>
    <xf numFmtId="1" fontId="59" fillId="0" borderId="1" xfId="0" applyNumberFormat="1" applyFont="1" applyFill="1" applyBorder="1" applyAlignment="1">
      <alignment horizontal="center" vertical="top"/>
    </xf>
    <xf numFmtId="0" fontId="59" fillId="0" borderId="1" xfId="0" applyFont="1" applyFill="1" applyBorder="1" applyAlignment="1">
      <alignment vertical="top" wrapText="1"/>
    </xf>
    <xf numFmtId="3" fontId="59" fillId="0" borderId="1" xfId="0" applyNumberFormat="1" applyFont="1" applyFill="1" applyBorder="1" applyAlignment="1" applyProtection="1">
      <alignment vertical="top"/>
    </xf>
    <xf numFmtId="3" fontId="59" fillId="0" borderId="1" xfId="0" applyNumberFormat="1" applyFont="1" applyFill="1" applyBorder="1" applyAlignment="1" applyProtection="1">
      <alignment horizontal="right" vertical="top"/>
    </xf>
    <xf numFmtId="4" fontId="59" fillId="0" borderId="1" xfId="0" applyNumberFormat="1" applyFont="1" applyFill="1" applyBorder="1" applyAlignment="1" applyProtection="1">
      <alignment vertical="top"/>
    </xf>
    <xf numFmtId="3" fontId="53" fillId="0" borderId="1" xfId="0" applyNumberFormat="1" applyFont="1" applyFill="1" applyBorder="1" applyAlignment="1">
      <alignment vertical="top" wrapText="1"/>
    </xf>
    <xf numFmtId="166" fontId="53" fillId="0" borderId="1" xfId="1" applyNumberFormat="1" applyFont="1" applyFill="1" applyBorder="1" applyAlignment="1">
      <alignment horizontal="right" vertical="top" wrapText="1"/>
    </xf>
    <xf numFmtId="0" fontId="53" fillId="0" borderId="1" xfId="0" applyFont="1" applyFill="1" applyBorder="1" applyAlignment="1">
      <alignment horizontal="left" vertical="top" wrapText="1"/>
    </xf>
    <xf numFmtId="0" fontId="53" fillId="0" borderId="1" xfId="0" applyFont="1" applyFill="1" applyBorder="1" applyAlignment="1">
      <alignment horizontal="right" vertical="top" wrapText="1"/>
    </xf>
    <xf numFmtId="4" fontId="53" fillId="0" borderId="1" xfId="0" applyNumberFormat="1" applyFont="1" applyFill="1" applyBorder="1" applyAlignment="1">
      <alignment horizontal="right" vertical="top" wrapText="1"/>
    </xf>
    <xf numFmtId="166" fontId="59" fillId="0" borderId="1" xfId="1" applyNumberFormat="1" applyFont="1" applyFill="1" applyBorder="1" applyAlignment="1">
      <alignment vertical="top" wrapText="1"/>
    </xf>
    <xf numFmtId="4" fontId="59" fillId="0" borderId="1" xfId="1" applyNumberFormat="1" applyFont="1" applyFill="1" applyBorder="1" applyAlignment="1">
      <alignment vertical="top" wrapText="1"/>
    </xf>
    <xf numFmtId="166" fontId="59" fillId="0" borderId="1" xfId="1" applyNumberFormat="1" applyFont="1" applyFill="1" applyBorder="1" applyAlignment="1">
      <alignment horizontal="right" vertical="top" wrapText="1"/>
    </xf>
    <xf numFmtId="166" fontId="53" fillId="0" borderId="1" xfId="1" applyNumberFormat="1" applyFont="1" applyFill="1" applyBorder="1" applyAlignment="1">
      <alignment vertical="top" wrapText="1"/>
    </xf>
    <xf numFmtId="4" fontId="59" fillId="0" borderId="1" xfId="1" applyNumberFormat="1" applyFont="1" applyFill="1" applyBorder="1" applyAlignment="1">
      <alignment horizontal="right" vertical="top" wrapText="1"/>
    </xf>
    <xf numFmtId="4" fontId="53" fillId="0" borderId="1" xfId="1" applyNumberFormat="1" applyFont="1" applyFill="1" applyBorder="1" applyAlignment="1">
      <alignment horizontal="right" vertical="top" wrapText="1"/>
    </xf>
    <xf numFmtId="0" fontId="80" fillId="0" borderId="1" xfId="0" quotePrefix="1" applyFont="1" applyFill="1" applyBorder="1" applyAlignment="1">
      <alignment horizontal="right" vertical="top"/>
    </xf>
    <xf numFmtId="4" fontId="80" fillId="0" borderId="1" xfId="0" applyNumberFormat="1" applyFont="1" applyFill="1" applyBorder="1"/>
    <xf numFmtId="168" fontId="3" fillId="0" borderId="1" xfId="0" applyNumberFormat="1" applyFont="1" applyFill="1" applyBorder="1" applyAlignment="1">
      <alignment horizontal="center"/>
    </xf>
    <xf numFmtId="168" fontId="3" fillId="0" borderId="1" xfId="0" applyNumberFormat="1" applyFont="1" applyFill="1" applyBorder="1"/>
    <xf numFmtId="168" fontId="3" fillId="0" borderId="1" xfId="0" applyNumberFormat="1" applyFont="1" applyFill="1" applyBorder="1" applyAlignment="1">
      <alignment horizontal="left" wrapText="1"/>
    </xf>
    <xf numFmtId="168" fontId="4" fillId="0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59" fillId="0" borderId="1" xfId="0" applyFont="1" applyFill="1" applyBorder="1"/>
    <xf numFmtId="3" fontId="59" fillId="0" borderId="1" xfId="0" applyNumberFormat="1" applyFont="1" applyFill="1" applyBorder="1" applyAlignment="1">
      <alignment vertical="top" wrapText="1"/>
    </xf>
    <xf numFmtId="166" fontId="59" fillId="0" borderId="1" xfId="0" applyNumberFormat="1" applyFont="1" applyFill="1" applyBorder="1" applyAlignment="1">
      <alignment vertical="top" wrapText="1"/>
    </xf>
    <xf numFmtId="3" fontId="23" fillId="0" borderId="1" xfId="0" applyNumberFormat="1" applyFont="1" applyFill="1" applyBorder="1"/>
    <xf numFmtId="0" fontId="37" fillId="0" borderId="1" xfId="0" applyFont="1" applyBorder="1" applyAlignment="1">
      <alignment wrapText="1"/>
    </xf>
    <xf numFmtId="168" fontId="52" fillId="0" borderId="1" xfId="1" applyNumberFormat="1" applyFont="1" applyFill="1" applyBorder="1" applyAlignment="1">
      <alignment horizontal="right" vertical="top" wrapText="1"/>
    </xf>
    <xf numFmtId="168" fontId="52" fillId="0" borderId="1" xfId="0" applyNumberFormat="1" applyFont="1" applyFill="1" applyBorder="1" applyAlignment="1">
      <alignment vertical="top" wrapText="1"/>
    </xf>
    <xf numFmtId="168" fontId="52" fillId="0" borderId="1" xfId="1" applyNumberFormat="1" applyFont="1" applyFill="1" applyBorder="1" applyAlignment="1">
      <alignment vertical="top" wrapText="1"/>
    </xf>
    <xf numFmtId="4" fontId="64" fillId="0" borderId="1" xfId="0" applyNumberFormat="1" applyFont="1" applyFill="1" applyBorder="1" applyAlignment="1">
      <alignment horizontal="center" vertical="center" wrapText="1"/>
    </xf>
    <xf numFmtId="4" fontId="65" fillId="0" borderId="1" xfId="0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1" fontId="62" fillId="0" borderId="1" xfId="0" applyNumberFormat="1" applyFont="1" applyFill="1" applyBorder="1" applyAlignment="1">
      <alignment horizontal="center"/>
    </xf>
    <xf numFmtId="3" fontId="70" fillId="0" borderId="1" xfId="0" applyNumberFormat="1" applyFont="1" applyFill="1" applyBorder="1" applyAlignment="1">
      <alignment horizontal="center" wrapText="1"/>
    </xf>
    <xf numFmtId="3" fontId="67" fillId="0" borderId="1" xfId="0" applyNumberFormat="1" applyFont="1" applyFill="1" applyBorder="1" applyAlignment="1">
      <alignment horizontal="center" wrapText="1"/>
    </xf>
    <xf numFmtId="1" fontId="61" fillId="0" borderId="1" xfId="0" applyNumberFormat="1" applyFont="1" applyFill="1" applyBorder="1" applyAlignment="1">
      <alignment horizontal="center"/>
    </xf>
    <xf numFmtId="0" fontId="61" fillId="0" borderId="1" xfId="0" applyFont="1" applyFill="1" applyBorder="1" applyAlignment="1">
      <alignment horizontal="center" wrapText="1"/>
    </xf>
    <xf numFmtId="1" fontId="62" fillId="0" borderId="1" xfId="0" applyNumberFormat="1" applyFont="1" applyFill="1" applyBorder="1" applyAlignment="1">
      <alignment horizontal="center" vertical="center"/>
    </xf>
    <xf numFmtId="1" fontId="62" fillId="0" borderId="1" xfId="0" quotePrefix="1" applyNumberFormat="1" applyFont="1" applyFill="1" applyBorder="1" applyAlignment="1">
      <alignment horizontal="center" vertical="center"/>
    </xf>
    <xf numFmtId="1" fontId="61" fillId="0" borderId="1" xfId="0" quotePrefix="1" applyNumberFormat="1" applyFont="1" applyFill="1" applyBorder="1" applyAlignment="1">
      <alignment horizontal="center" vertical="center"/>
    </xf>
    <xf numFmtId="1" fontId="61" fillId="0" borderId="1" xfId="0" quotePrefix="1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3" fontId="70" fillId="0" borderId="1" xfId="0" applyNumberFormat="1" applyFont="1" applyFill="1" applyBorder="1" applyAlignment="1">
      <alignment horizontal="center" vertical="top" wrapText="1"/>
    </xf>
    <xf numFmtId="3" fontId="67" fillId="0" borderId="1" xfId="0" applyNumberFormat="1" applyFont="1" applyFill="1" applyBorder="1" applyAlignment="1">
      <alignment horizontal="center" vertical="top" wrapText="1"/>
    </xf>
    <xf numFmtId="16" fontId="19" fillId="0" borderId="1" xfId="0" applyNumberFormat="1" applyFont="1" applyFill="1" applyBorder="1" applyAlignment="1">
      <alignment horizontal="center"/>
    </xf>
    <xf numFmtId="164" fontId="52" fillId="0" borderId="1" xfId="1" applyNumberFormat="1" applyFont="1" applyFill="1" applyBorder="1" applyAlignment="1">
      <alignment horizontal="left" wrapText="1"/>
    </xf>
    <xf numFmtId="1" fontId="55" fillId="0" borderId="1" xfId="0" applyNumberFormat="1" applyFont="1" applyFill="1" applyBorder="1" applyAlignment="1">
      <alignment horizontal="center"/>
    </xf>
    <xf numFmtId="49" fontId="55" fillId="0" borderId="1" xfId="0" applyNumberFormat="1" applyFont="1" applyFill="1" applyBorder="1" applyAlignment="1">
      <alignment horizontal="center"/>
    </xf>
    <xf numFmtId="0" fontId="55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16" fontId="0" fillId="0" borderId="1" xfId="0" applyNumberFormat="1" applyFill="1" applyBorder="1"/>
    <xf numFmtId="3" fontId="51" fillId="0" borderId="1" xfId="0" applyNumberFormat="1" applyFont="1" applyFill="1" applyBorder="1"/>
    <xf numFmtId="1" fontId="76" fillId="0" borderId="1" xfId="0" applyNumberFormat="1" applyFont="1" applyFill="1" applyBorder="1" applyAlignment="1">
      <alignment horizontal="center" vertical="center"/>
    </xf>
    <xf numFmtId="3" fontId="76" fillId="0" borderId="1" xfId="0" applyNumberFormat="1" applyFont="1" applyFill="1" applyBorder="1" applyAlignment="1">
      <alignment horizontal="right" vertical="center" wrapText="1"/>
    </xf>
    <xf numFmtId="3" fontId="73" fillId="0" borderId="1" xfId="0" applyNumberFormat="1" applyFont="1" applyFill="1" applyBorder="1" applyAlignment="1">
      <alignment horizontal="right" vertical="center" wrapText="1"/>
    </xf>
    <xf numFmtId="3" fontId="51" fillId="0" borderId="1" xfId="0" applyNumberFormat="1" applyFont="1" applyFill="1" applyBorder="1" applyAlignment="1">
      <alignment horizontal="left" wrapText="1"/>
    </xf>
    <xf numFmtId="3" fontId="51" fillId="0" borderId="1" xfId="0" applyNumberFormat="1" applyFont="1" applyFill="1" applyBorder="1" applyAlignment="1">
      <alignment horizontal="right" vertical="center" wrapText="1"/>
    </xf>
    <xf numFmtId="1" fontId="52" fillId="0" borderId="1" xfId="0" applyNumberFormat="1" applyFont="1" applyFill="1" applyBorder="1" applyAlignment="1">
      <alignment horizontal="center" vertical="center"/>
    </xf>
    <xf numFmtId="3" fontId="76" fillId="0" borderId="1" xfId="0" applyNumberFormat="1" applyFont="1" applyFill="1" applyBorder="1" applyAlignment="1">
      <alignment horizontal="right" vertical="center"/>
    </xf>
    <xf numFmtId="1" fontId="76" fillId="0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/>
    <xf numFmtId="3" fontId="73" fillId="0" borderId="1" xfId="0" applyNumberFormat="1" applyFont="1" applyFill="1" applyBorder="1" applyAlignment="1">
      <alignment horizontal="left" wrapText="1"/>
    </xf>
    <xf numFmtId="3" fontId="77" fillId="0" borderId="1" xfId="0" applyNumberFormat="1" applyFont="1" applyFill="1" applyBorder="1" applyAlignment="1">
      <alignment horizontal="right" vertical="center" wrapText="1"/>
    </xf>
    <xf numFmtId="3" fontId="78" fillId="0" borderId="1" xfId="0" applyNumberFormat="1" applyFont="1" applyFill="1" applyBorder="1" applyAlignment="1">
      <alignment horizontal="right" vertical="center" wrapText="1"/>
    </xf>
    <xf numFmtId="3" fontId="73" fillId="0" borderId="1" xfId="0" applyNumberFormat="1" applyFont="1" applyFill="1" applyBorder="1" applyAlignment="1">
      <alignment horizontal="left" vertical="center" wrapText="1"/>
    </xf>
    <xf numFmtId="3" fontId="79" fillId="0" borderId="1" xfId="0" applyNumberFormat="1" applyFont="1" applyFill="1" applyBorder="1" applyAlignment="1">
      <alignment horizontal="right" vertical="center" wrapText="1"/>
    </xf>
    <xf numFmtId="0" fontId="76" fillId="0" borderId="1" xfId="0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right" vertical="center"/>
    </xf>
    <xf numFmtId="3" fontId="76" fillId="0" borderId="1" xfId="0" applyNumberFormat="1" applyFont="1" applyFill="1" applyBorder="1" applyAlignment="1">
      <alignment horizontal="left" wrapText="1"/>
    </xf>
    <xf numFmtId="3" fontId="52" fillId="0" borderId="1" xfId="0" applyNumberFormat="1" applyFont="1" applyFill="1" applyBorder="1" applyAlignment="1">
      <alignment horizontal="left" wrapText="1"/>
    </xf>
    <xf numFmtId="4" fontId="77" fillId="0" borderId="1" xfId="0" applyNumberFormat="1" applyFont="1" applyFill="1" applyBorder="1" applyAlignment="1">
      <alignment horizontal="right" vertical="center" wrapText="1"/>
    </xf>
    <xf numFmtId="3" fontId="19" fillId="0" borderId="1" xfId="1" applyNumberFormat="1" applyFont="1" applyFill="1" applyBorder="1" applyAlignment="1">
      <alignment horizontal="right"/>
    </xf>
    <xf numFmtId="49" fontId="52" fillId="0" borderId="1" xfId="0" applyNumberFormat="1" applyFont="1" applyFill="1" applyBorder="1" applyAlignment="1">
      <alignment horizontal="center"/>
    </xf>
    <xf numFmtId="0" fontId="52" fillId="0" borderId="1" xfId="0" applyFont="1" applyFill="1" applyBorder="1" applyAlignment="1">
      <alignment horizontal="right" vertical="top" wrapText="1"/>
    </xf>
    <xf numFmtId="3" fontId="52" fillId="0" borderId="1" xfId="0" applyNumberFormat="1" applyFont="1" applyFill="1" applyBorder="1" applyAlignment="1">
      <alignment vertical="top" wrapText="1"/>
    </xf>
    <xf numFmtId="0" fontId="52" fillId="0" borderId="1" xfId="0" applyFont="1" applyFill="1" applyBorder="1" applyAlignment="1">
      <alignment vertical="top" wrapText="1"/>
    </xf>
    <xf numFmtId="3" fontId="36" fillId="0" borderId="1" xfId="0" applyNumberFormat="1" applyFont="1" applyFill="1" applyBorder="1" applyAlignment="1">
      <alignment horizontal="center"/>
    </xf>
    <xf numFmtId="0" fontId="87" fillId="0" borderId="1" xfId="2" applyFont="1" applyFill="1" applyBorder="1" applyAlignment="1"/>
    <xf numFmtId="3" fontId="2" fillId="0" borderId="1" xfId="0" applyNumberFormat="1" applyFont="1" applyFill="1" applyBorder="1" applyAlignment="1">
      <alignment horizontal="center"/>
    </xf>
    <xf numFmtId="3" fontId="52" fillId="0" borderId="1" xfId="0" applyNumberFormat="1" applyFont="1" applyFill="1" applyBorder="1" applyAlignment="1">
      <alignment wrapText="1"/>
    </xf>
    <xf numFmtId="1" fontId="59" fillId="0" borderId="1" xfId="0" applyNumberFormat="1" applyFont="1" applyFill="1" applyBorder="1" applyAlignment="1">
      <alignment horizontal="center" wrapText="1"/>
    </xf>
    <xf numFmtId="0" fontId="59" fillId="0" borderId="1" xfId="0" applyFont="1" applyFill="1" applyBorder="1" applyAlignment="1">
      <alignment horizontal="left" vertical="center" wrapText="1"/>
    </xf>
    <xf numFmtId="1" fontId="59" fillId="0" borderId="1" xfId="0" applyNumberFormat="1" applyFont="1" applyFill="1" applyBorder="1" applyAlignment="1">
      <alignment horizontal="center" vertical="center"/>
    </xf>
    <xf numFmtId="1" fontId="80" fillId="0" borderId="1" xfId="0" applyNumberFormat="1" applyFont="1" applyFill="1" applyBorder="1" applyAlignment="1">
      <alignment horizontal="center"/>
    </xf>
    <xf numFmtId="1" fontId="53" fillId="0" borderId="1" xfId="0" applyNumberFormat="1" applyFont="1" applyFill="1" applyBorder="1" applyAlignment="1">
      <alignment horizontal="center" vertical="center"/>
    </xf>
    <xf numFmtId="3" fontId="59" fillId="0" borderId="1" xfId="0" applyNumberFormat="1" applyFont="1" applyFill="1" applyBorder="1" applyAlignment="1">
      <alignment horizontal="right" vertical="center" wrapText="1"/>
    </xf>
    <xf numFmtId="3" fontId="53" fillId="0" borderId="1" xfId="0" applyNumberFormat="1" applyFont="1" applyBorder="1" applyAlignment="1">
      <alignment horizontal="right"/>
    </xf>
    <xf numFmtId="0" fontId="59" fillId="0" borderId="1" xfId="0" applyFont="1" applyFill="1" applyBorder="1" applyAlignment="1">
      <alignment horizontal="left" wrapText="1"/>
    </xf>
    <xf numFmtId="3" fontId="53" fillId="0" borderId="1" xfId="0" applyNumberFormat="1" applyFont="1" applyFill="1" applyBorder="1" applyAlignment="1">
      <alignment horizontal="right" vertical="center" wrapText="1"/>
    </xf>
    <xf numFmtId="3" fontId="53" fillId="0" borderId="1" xfId="0" applyNumberFormat="1" applyFont="1" applyFill="1" applyBorder="1" applyAlignment="1">
      <alignment horizontal="right" wrapText="1"/>
    </xf>
    <xf numFmtId="1" fontId="80" fillId="0" borderId="1" xfId="0" applyNumberFormat="1" applyFont="1" applyFill="1" applyBorder="1" applyAlignment="1">
      <alignment horizontal="center" wrapText="1"/>
    </xf>
    <xf numFmtId="171" fontId="53" fillId="0" borderId="1" xfId="0" applyNumberFormat="1" applyFont="1" applyBorder="1" applyAlignment="1">
      <alignment horizontal="center"/>
    </xf>
    <xf numFmtId="0" fontId="53" fillId="0" borderId="1" xfId="0" applyFont="1" applyBorder="1"/>
    <xf numFmtId="0" fontId="63" fillId="0" borderId="1" xfId="0" applyFont="1" applyFill="1" applyBorder="1" applyAlignment="1">
      <alignment horizontal="center" wrapText="1"/>
    </xf>
    <xf numFmtId="0" fontId="63" fillId="0" borderId="1" xfId="0" applyFont="1" applyFill="1" applyBorder="1" applyAlignment="1">
      <alignment horizontal="center"/>
    </xf>
    <xf numFmtId="0" fontId="63" fillId="0" borderId="1" xfId="0" applyFont="1" applyFill="1" applyBorder="1" applyAlignment="1">
      <alignment horizontal="left" wrapText="1"/>
    </xf>
    <xf numFmtId="0" fontId="63" fillId="0" borderId="1" xfId="0" applyFont="1" applyFill="1" applyBorder="1" applyAlignment="1">
      <alignment wrapText="1"/>
    </xf>
    <xf numFmtId="0" fontId="70" fillId="0" borderId="1" xfId="0" applyFont="1" applyFill="1" applyBorder="1" applyAlignment="1">
      <alignment wrapText="1"/>
    </xf>
    <xf numFmtId="168" fontId="70" fillId="0" borderId="1" xfId="1" applyNumberFormat="1" applyFont="1" applyFill="1" applyBorder="1" applyAlignment="1">
      <alignment horizontal="right" wrapText="1"/>
    </xf>
    <xf numFmtId="0" fontId="70" fillId="0" borderId="1" xfId="0" applyFont="1" applyFill="1" applyBorder="1" applyAlignment="1">
      <alignment horizontal="left" wrapText="1"/>
    </xf>
    <xf numFmtId="0" fontId="70" fillId="0" borderId="1" xfId="0" applyFont="1" applyFill="1" applyBorder="1" applyAlignment="1">
      <alignment horizontal="right" wrapText="1"/>
    </xf>
    <xf numFmtId="3" fontId="63" fillId="0" borderId="1" xfId="0" applyNumberFormat="1" applyFont="1" applyFill="1" applyBorder="1" applyAlignment="1">
      <alignment horizontal="right" wrapText="1"/>
    </xf>
    <xf numFmtId="168" fontId="63" fillId="0" borderId="1" xfId="1" applyNumberFormat="1" applyFont="1" applyFill="1" applyBorder="1" applyAlignment="1">
      <alignment horizontal="left" wrapText="1"/>
    </xf>
    <xf numFmtId="168" fontId="70" fillId="0" borderId="1" xfId="1" applyNumberFormat="1" applyFont="1" applyFill="1" applyBorder="1" applyAlignment="1">
      <alignment horizontal="left" wrapText="1"/>
    </xf>
    <xf numFmtId="164" fontId="70" fillId="0" borderId="1" xfId="1" applyNumberFormat="1" applyFont="1" applyFill="1" applyBorder="1" applyAlignment="1">
      <alignment horizontal="left" wrapText="1"/>
    </xf>
    <xf numFmtId="164" fontId="63" fillId="0" borderId="1" xfId="1" applyNumberFormat="1" applyFont="1" applyFill="1" applyBorder="1" applyAlignment="1">
      <alignment horizontal="left" wrapText="1"/>
    </xf>
    <xf numFmtId="1" fontId="70" fillId="0" borderId="1" xfId="0" applyNumberFormat="1" applyFont="1" applyBorder="1" applyAlignment="1">
      <alignment horizontal="center"/>
    </xf>
    <xf numFmtId="0" fontId="70" fillId="0" borderId="1" xfId="0" applyFont="1" applyBorder="1" applyAlignment="1">
      <alignment horizontal="left"/>
    </xf>
    <xf numFmtId="168" fontId="70" fillId="0" borderId="1" xfId="0" applyNumberFormat="1" applyFont="1" applyFill="1" applyBorder="1" applyAlignment="1">
      <alignment horizontal="left" wrapText="1"/>
    </xf>
    <xf numFmtId="168" fontId="70" fillId="0" borderId="1" xfId="0" applyNumberFormat="1" applyFont="1" applyFill="1" applyBorder="1" applyAlignment="1">
      <alignment wrapText="1"/>
    </xf>
    <xf numFmtId="164" fontId="70" fillId="0" borderId="1" xfId="1" applyNumberFormat="1" applyFont="1" applyBorder="1"/>
    <xf numFmtId="168" fontId="70" fillId="0" borderId="1" xfId="1" applyNumberFormat="1" applyFont="1" applyFill="1" applyBorder="1" applyAlignment="1">
      <alignment wrapText="1"/>
    </xf>
    <xf numFmtId="0" fontId="51" fillId="0" borderId="1" xfId="0" applyFont="1" applyFill="1" applyBorder="1" applyAlignment="1">
      <alignment horizontal="center" textRotation="90" wrapText="1"/>
    </xf>
    <xf numFmtId="1" fontId="52" fillId="0" borderId="1" xfId="0" applyNumberFormat="1" applyFont="1" applyFill="1" applyBorder="1" applyAlignment="1">
      <alignment horizontal="left"/>
    </xf>
    <xf numFmtId="1" fontId="51" fillId="0" borderId="1" xfId="0" applyNumberFormat="1" applyFont="1" applyFill="1" applyBorder="1" applyAlignment="1">
      <alignment horizontal="left"/>
    </xf>
    <xf numFmtId="0" fontId="51" fillId="3" borderId="1" xfId="0" applyFont="1" applyFill="1" applyBorder="1" applyAlignment="1">
      <alignment wrapText="1"/>
    </xf>
    <xf numFmtId="1" fontId="51" fillId="0" borderId="1" xfId="0" quotePrefix="1" applyNumberFormat="1" applyFont="1" applyFill="1" applyBorder="1" applyAlignment="1">
      <alignment vertical="center"/>
    </xf>
    <xf numFmtId="1" fontId="51" fillId="0" borderId="1" xfId="0" applyNumberFormat="1" applyFont="1" applyFill="1" applyBorder="1" applyAlignment="1">
      <alignment vertical="center"/>
    </xf>
    <xf numFmtId="1" fontId="52" fillId="0" borderId="1" xfId="0" quotePrefix="1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3" fontId="39" fillId="0" borderId="1" xfId="0" applyNumberFormat="1" applyFont="1" applyFill="1" applyBorder="1" applyAlignment="1">
      <alignment horizontal="center"/>
    </xf>
    <xf numFmtId="49" fontId="39" fillId="0" borderId="1" xfId="0" applyNumberFormat="1" applyFont="1" applyFill="1" applyBorder="1" applyAlignment="1">
      <alignment horizontal="center"/>
    </xf>
    <xf numFmtId="3" fontId="40" fillId="0" borderId="1" xfId="0" applyNumberFormat="1" applyFont="1" applyFill="1" applyBorder="1" applyAlignment="1">
      <alignment horizontal="center"/>
    </xf>
    <xf numFmtId="0" fontId="39" fillId="0" borderId="1" xfId="0" applyFont="1" applyFill="1" applyBorder="1"/>
    <xf numFmtId="49" fontId="39" fillId="0" borderId="1" xfId="0" applyNumberFormat="1" applyFont="1" applyFill="1" applyBorder="1" applyAlignment="1">
      <alignment horizontal="left"/>
    </xf>
    <xf numFmtId="3" fontId="39" fillId="0" borderId="1" xfId="1" applyNumberFormat="1" applyFont="1" applyFill="1" applyBorder="1" applyAlignment="1" applyProtection="1">
      <alignment horizontal="center"/>
    </xf>
    <xf numFmtId="0" fontId="62" fillId="0" borderId="1" xfId="0" applyFont="1" applyFill="1" applyBorder="1" applyAlignment="1">
      <alignment horizontal="center" vertical="top" wrapText="1"/>
    </xf>
    <xf numFmtId="0" fontId="62" fillId="0" borderId="1" xfId="0" applyFont="1" applyFill="1" applyBorder="1" applyAlignment="1">
      <alignment horizontal="center" vertical="top"/>
    </xf>
    <xf numFmtId="0" fontId="62" fillId="0" borderId="1" xfId="0" applyFont="1" applyFill="1" applyBorder="1" applyAlignment="1">
      <alignment horizontal="left" vertical="top" wrapText="1"/>
    </xf>
    <xf numFmtId="166" fontId="37" fillId="0" borderId="1" xfId="0" applyNumberFormat="1" applyFont="1" applyFill="1" applyBorder="1"/>
    <xf numFmtId="166" fontId="23" fillId="0" borderId="1" xfId="0" applyNumberFormat="1" applyFont="1" applyBorder="1"/>
    <xf numFmtId="1" fontId="18" fillId="0" borderId="1" xfId="0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vertical="top" wrapText="1"/>
    </xf>
    <xf numFmtId="3" fontId="18" fillId="0" borderId="1" xfId="0" applyNumberFormat="1" applyFont="1" applyFill="1" applyBorder="1" applyAlignment="1" applyProtection="1">
      <alignment vertical="top"/>
    </xf>
    <xf numFmtId="1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vertical="top" wrapText="1"/>
    </xf>
    <xf numFmtId="3" fontId="19" fillId="0" borderId="1" xfId="0" applyNumberFormat="1" applyFont="1" applyFill="1" applyBorder="1" applyAlignment="1">
      <alignment vertical="top" wrapText="1"/>
    </xf>
    <xf numFmtId="43" fontId="0" fillId="0" borderId="1" xfId="0" applyNumberFormat="1" applyBorder="1"/>
    <xf numFmtId="0" fontId="19" fillId="0" borderId="1" xfId="0" applyFont="1" applyFill="1" applyBorder="1" applyAlignment="1">
      <alignment horizontal="left" vertical="top" wrapText="1"/>
    </xf>
    <xf numFmtId="166" fontId="18" fillId="0" borderId="1" xfId="1" applyNumberFormat="1" applyFont="1" applyFill="1" applyBorder="1" applyAlignment="1">
      <alignment horizontal="right" vertical="top" wrapText="1"/>
    </xf>
    <xf numFmtId="166" fontId="19" fillId="0" borderId="1" xfId="1" applyNumberFormat="1" applyFont="1" applyFill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right" vertical="top" wrapText="1"/>
    </xf>
    <xf numFmtId="43" fontId="19" fillId="0" borderId="1" xfId="0" applyNumberFormat="1" applyFont="1" applyFill="1" applyBorder="1" applyAlignment="1">
      <alignment vertical="top" wrapText="1"/>
    </xf>
    <xf numFmtId="166" fontId="18" fillId="0" borderId="1" xfId="1" applyNumberFormat="1" applyFont="1" applyFill="1" applyBorder="1" applyAlignment="1">
      <alignment vertical="top" wrapText="1"/>
    </xf>
    <xf numFmtId="166" fontId="19" fillId="0" borderId="1" xfId="0" applyNumberFormat="1" applyFont="1" applyFill="1" applyBorder="1" applyAlignment="1">
      <alignment vertical="top" wrapText="1"/>
    </xf>
    <xf numFmtId="166" fontId="19" fillId="0" borderId="1" xfId="1" applyNumberFormat="1" applyFont="1" applyFill="1" applyBorder="1" applyAlignment="1">
      <alignment vertical="top" wrapText="1"/>
    </xf>
    <xf numFmtId="166" fontId="0" fillId="0" borderId="1" xfId="0" applyNumberFormat="1" applyBorder="1"/>
    <xf numFmtId="43" fontId="19" fillId="0" borderId="1" xfId="1" applyNumberFormat="1" applyFont="1" applyFill="1" applyBorder="1" applyAlignment="1">
      <alignment vertical="top" wrapText="1"/>
    </xf>
    <xf numFmtId="43" fontId="18" fillId="0" borderId="1" xfId="1" applyNumberFormat="1" applyFont="1" applyFill="1" applyBorder="1" applyAlignment="1">
      <alignment vertical="top" wrapText="1"/>
    </xf>
    <xf numFmtId="166" fontId="0" fillId="0" borderId="1" xfId="0" applyNumberFormat="1" applyBorder="1" applyAlignment="1">
      <alignment vertical="top"/>
    </xf>
    <xf numFmtId="166" fontId="18" fillId="0" borderId="1" xfId="0" applyNumberFormat="1" applyFont="1" applyFill="1" applyBorder="1" applyAlignment="1">
      <alignment vertical="top" wrapText="1"/>
    </xf>
    <xf numFmtId="1" fontId="19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vertical="top" wrapText="1"/>
    </xf>
    <xf numFmtId="43" fontId="19" fillId="0" borderId="1" xfId="0" applyNumberFormat="1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166" fontId="19" fillId="0" borderId="1" xfId="1" applyNumberFormat="1" applyFont="1" applyFill="1" applyBorder="1" applyAlignment="1">
      <alignment horizontal="left" vertical="top" wrapText="1"/>
    </xf>
    <xf numFmtId="1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wrapText="1"/>
    </xf>
    <xf numFmtId="0" fontId="41" fillId="0" borderId="1" xfId="0" applyFont="1" applyFill="1" applyBorder="1" applyAlignment="1">
      <alignment wrapText="1"/>
    </xf>
    <xf numFmtId="3" fontId="14" fillId="0" borderId="1" xfId="0" applyNumberFormat="1" applyFont="1" applyFill="1" applyBorder="1" applyAlignment="1">
      <alignment wrapText="1"/>
    </xf>
    <xf numFmtId="0" fontId="62" fillId="0" borderId="1" xfId="0" applyFont="1" applyFill="1" applyBorder="1" applyAlignment="1">
      <alignment horizontal="center"/>
    </xf>
    <xf numFmtId="0" fontId="62" fillId="0" borderId="1" xfId="0" applyFont="1" applyFill="1" applyBorder="1" applyAlignment="1">
      <alignment horizontal="left" wrapText="1"/>
    </xf>
    <xf numFmtId="0" fontId="61" fillId="0" borderId="1" xfId="0" applyFont="1" applyFill="1" applyBorder="1" applyAlignment="1">
      <alignment horizontal="left" wrapText="1"/>
    </xf>
    <xf numFmtId="0" fontId="61" fillId="0" borderId="1" xfId="0" applyFont="1" applyFill="1" applyBorder="1" applyAlignment="1">
      <alignment horizontal="right" wrapText="1"/>
    </xf>
    <xf numFmtId="0" fontId="62" fillId="0" borderId="1" xfId="0" applyFont="1" applyFill="1" applyBorder="1" applyAlignment="1">
      <alignment wrapText="1"/>
    </xf>
    <xf numFmtId="0" fontId="61" fillId="0" borderId="1" xfId="0" applyFont="1" applyFill="1" applyBorder="1" applyAlignment="1">
      <alignment wrapText="1"/>
    </xf>
    <xf numFmtId="1" fontId="62" fillId="0" borderId="1" xfId="0" quotePrefix="1" applyNumberFormat="1" applyFont="1" applyFill="1" applyBorder="1" applyAlignment="1">
      <alignment horizontal="center"/>
    </xf>
    <xf numFmtId="0" fontId="62" fillId="0" borderId="1" xfId="0" applyFont="1" applyFill="1" applyBorder="1" applyAlignment="1">
      <alignment horizontal="right" wrapText="1"/>
    </xf>
    <xf numFmtId="3" fontId="61" fillId="0" borderId="1" xfId="0" applyNumberFormat="1" applyFont="1" applyFill="1" applyBorder="1" applyAlignment="1">
      <alignment horizontal="right" wrapText="1"/>
    </xf>
    <xf numFmtId="3" fontId="62" fillId="0" borderId="1" xfId="0" applyNumberFormat="1" applyFont="1" applyFill="1" applyBorder="1" applyAlignment="1">
      <alignment wrapText="1"/>
    </xf>
    <xf numFmtId="4" fontId="62" fillId="0" borderId="1" xfId="0" applyNumberFormat="1" applyFont="1" applyFill="1" applyBorder="1" applyAlignment="1">
      <alignment horizontal="right" wrapText="1"/>
    </xf>
    <xf numFmtId="4" fontId="62" fillId="0" borderId="1" xfId="0" applyNumberFormat="1" applyFont="1" applyFill="1" applyBorder="1" applyAlignment="1">
      <alignment horizontal="left" wrapText="1"/>
    </xf>
    <xf numFmtId="3" fontId="61" fillId="0" borderId="1" xfId="0" applyNumberFormat="1" applyFont="1" applyFill="1" applyBorder="1" applyAlignment="1">
      <alignment wrapText="1"/>
    </xf>
    <xf numFmtId="0" fontId="19" fillId="0" borderId="1" xfId="0" applyFont="1" applyFill="1" applyBorder="1" applyAlignment="1">
      <alignment horizontal="left"/>
    </xf>
    <xf numFmtId="3" fontId="19" fillId="0" borderId="1" xfId="0" applyNumberFormat="1" applyFont="1" applyFill="1" applyBorder="1" applyAlignment="1">
      <alignment wrapText="1"/>
    </xf>
    <xf numFmtId="3" fontId="19" fillId="0" borderId="1" xfId="0" applyNumberFormat="1" applyFont="1" applyFill="1" applyBorder="1" applyAlignment="1"/>
    <xf numFmtId="166" fontId="19" fillId="0" borderId="1" xfId="1" applyNumberFormat="1" applyFont="1" applyFill="1" applyBorder="1" applyAlignment="1">
      <alignment horizontal="left" wrapText="1"/>
    </xf>
    <xf numFmtId="1" fontId="9" fillId="0" borderId="1" xfId="0" applyNumberFormat="1" applyFont="1" applyFill="1" applyBorder="1" applyAlignment="1">
      <alignment horizontal="center" vertical="top"/>
    </xf>
    <xf numFmtId="43" fontId="18" fillId="0" borderId="1" xfId="1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center"/>
    </xf>
    <xf numFmtId="4" fontId="51" fillId="0" borderId="1" xfId="0" applyNumberFormat="1" applyFont="1" applyFill="1" applyBorder="1" applyAlignment="1">
      <alignment wrapText="1"/>
    </xf>
    <xf numFmtId="3" fontId="52" fillId="0" borderId="1" xfId="0" applyNumberFormat="1" applyFont="1" applyFill="1" applyBorder="1" applyAlignment="1">
      <alignment horizontal="right"/>
    </xf>
    <xf numFmtId="0" fontId="52" fillId="0" borderId="1" xfId="0" applyFont="1" applyFill="1" applyBorder="1" applyAlignment="1"/>
    <xf numFmtId="1" fontId="52" fillId="0" borderId="1" xfId="0" applyNumberFormat="1" applyFont="1" applyFill="1" applyBorder="1" applyAlignment="1">
      <alignment horizontal="right"/>
    </xf>
    <xf numFmtId="164" fontId="51" fillId="0" borderId="1" xfId="1" applyNumberFormat="1" applyFont="1" applyFill="1" applyBorder="1" applyAlignment="1">
      <alignment horizontal="center" wrapText="1"/>
    </xf>
    <xf numFmtId="164" fontId="51" fillId="0" borderId="1" xfId="1" applyNumberFormat="1" applyFont="1" applyFill="1" applyBorder="1" applyAlignment="1">
      <alignment wrapText="1"/>
    </xf>
    <xf numFmtId="4" fontId="51" fillId="0" borderId="1" xfId="0" applyNumberFormat="1" applyFont="1" applyFill="1" applyBorder="1" applyAlignment="1">
      <alignment horizontal="left" wrapText="1"/>
    </xf>
    <xf numFmtId="4" fontId="52" fillId="0" borderId="1" xfId="0" applyNumberFormat="1" applyFont="1" applyFill="1" applyBorder="1" applyAlignment="1">
      <alignment horizontal="left" wrapText="1"/>
    </xf>
    <xf numFmtId="49" fontId="51" fillId="0" borderId="1" xfId="0" applyNumberFormat="1" applyFont="1" applyFill="1" applyBorder="1" applyAlignment="1">
      <alignment horizontal="center"/>
    </xf>
    <xf numFmtId="4" fontId="52" fillId="0" borderId="1" xfId="0" applyNumberFormat="1" applyFont="1" applyFill="1" applyBorder="1" applyAlignment="1">
      <alignment horizontal="left" vertical="top" wrapText="1"/>
    </xf>
    <xf numFmtId="3" fontId="52" fillId="0" borderId="1" xfId="0" applyNumberFormat="1" applyFont="1" applyFill="1" applyBorder="1" applyAlignment="1">
      <alignment horizontal="left" vertical="top" wrapText="1"/>
    </xf>
    <xf numFmtId="49" fontId="52" fillId="0" borderId="1" xfId="0" quotePrefix="1" applyNumberFormat="1" applyFont="1" applyFill="1" applyBorder="1" applyAlignment="1">
      <alignment horizontal="center"/>
    </xf>
    <xf numFmtId="1" fontId="51" fillId="2" borderId="1" xfId="0" applyNumberFormat="1" applyFont="1" applyFill="1" applyBorder="1" applyAlignment="1">
      <alignment horizontal="center"/>
    </xf>
    <xf numFmtId="0" fontId="51" fillId="2" borderId="1" xfId="0" applyFont="1" applyFill="1" applyBorder="1" applyAlignment="1">
      <alignment wrapText="1"/>
    </xf>
    <xf numFmtId="1" fontId="52" fillId="2" borderId="1" xfId="0" applyNumberFormat="1" applyFont="1" applyFill="1" applyBorder="1" applyAlignment="1">
      <alignment horizontal="center"/>
    </xf>
    <xf numFmtId="0" fontId="51" fillId="2" borderId="1" xfId="0" applyFont="1" applyFill="1" applyBorder="1" applyAlignment="1">
      <alignment horizontal="left" wrapText="1"/>
    </xf>
    <xf numFmtId="0" fontId="52" fillId="0" borderId="1" xfId="0" applyFont="1" applyFill="1" applyBorder="1" applyAlignment="1">
      <alignment horizontal="left" vertical="top" wrapText="1"/>
    </xf>
    <xf numFmtId="0" fontId="51" fillId="0" borderId="1" xfId="0" applyFont="1" applyFill="1" applyBorder="1" applyAlignment="1">
      <alignment vertical="center" wrapText="1"/>
    </xf>
    <xf numFmtId="0" fontId="52" fillId="0" borderId="1" xfId="0" applyFont="1" applyFill="1" applyBorder="1" applyAlignment="1">
      <alignment vertical="center" wrapText="1"/>
    </xf>
    <xf numFmtId="4" fontId="51" fillId="0" borderId="1" xfId="1" applyNumberFormat="1" applyFont="1" applyFill="1" applyBorder="1" applyAlignment="1">
      <alignment horizontal="left" wrapText="1"/>
    </xf>
    <xf numFmtId="4" fontId="51" fillId="0" borderId="1" xfId="0" applyNumberFormat="1" applyFont="1" applyFill="1" applyBorder="1" applyAlignment="1">
      <alignment horizontal="center" wrapText="1"/>
    </xf>
    <xf numFmtId="43" fontId="51" fillId="0" borderId="1" xfId="0" applyNumberFormat="1" applyFont="1" applyFill="1" applyBorder="1" applyAlignment="1">
      <alignment horizontal="right" wrapText="1"/>
    </xf>
    <xf numFmtId="1" fontId="52" fillId="0" borderId="0" xfId="0" applyNumberFormat="1" applyFont="1" applyFill="1" applyBorder="1" applyAlignment="1">
      <alignment horizontal="center"/>
    </xf>
    <xf numFmtId="2" fontId="51" fillId="0" borderId="1" xfId="0" applyNumberFormat="1" applyFont="1" applyFill="1" applyBorder="1" applyAlignment="1">
      <alignment horizontal="center" vertical="top" wrapText="1"/>
    </xf>
    <xf numFmtId="1" fontId="52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 vertical="top"/>
    </xf>
    <xf numFmtId="0" fontId="106" fillId="0" borderId="1" xfId="0" applyFont="1" applyFill="1" applyBorder="1"/>
    <xf numFmtId="0" fontId="106" fillId="0" borderId="1" xfId="0" applyFont="1" applyBorder="1"/>
    <xf numFmtId="0" fontId="107" fillId="0" borderId="1" xfId="0" applyFont="1" applyFill="1" applyBorder="1"/>
    <xf numFmtId="0" fontId="107" fillId="0" borderId="1" xfId="0" applyFont="1" applyFill="1" applyBorder="1" applyAlignment="1">
      <alignment wrapText="1"/>
    </xf>
    <xf numFmtId="0" fontId="35" fillId="0" borderId="1" xfId="0" applyFont="1" applyFill="1" applyBorder="1"/>
    <xf numFmtId="166" fontId="35" fillId="0" borderId="1" xfId="0" applyNumberFormat="1" applyFont="1" applyFill="1" applyBorder="1"/>
    <xf numFmtId="172" fontId="106" fillId="0" borderId="1" xfId="0" applyNumberFormat="1" applyFont="1" applyBorder="1"/>
    <xf numFmtId="172" fontId="106" fillId="0" borderId="1" xfId="0" applyNumberFormat="1" applyFont="1" applyFill="1" applyBorder="1"/>
    <xf numFmtId="166" fontId="107" fillId="0" borderId="1" xfId="0" applyNumberFormat="1" applyFont="1" applyFill="1" applyBorder="1"/>
    <xf numFmtId="166" fontId="107" fillId="0" borderId="1" xfId="1" applyNumberFormat="1" applyFont="1" applyFill="1" applyBorder="1"/>
    <xf numFmtId="1" fontId="20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 wrapText="1"/>
    </xf>
    <xf numFmtId="166" fontId="9" fillId="0" borderId="1" xfId="1" applyNumberFormat="1" applyFont="1" applyFill="1" applyBorder="1" applyAlignment="1">
      <alignment vertical="top"/>
    </xf>
    <xf numFmtId="166" fontId="106" fillId="0" borderId="1" xfId="0" applyNumberFormat="1" applyFont="1" applyBorder="1"/>
    <xf numFmtId="0" fontId="20" fillId="0" borderId="1" xfId="0" applyFont="1" applyFill="1" applyBorder="1" applyAlignment="1">
      <alignment vertical="top"/>
    </xf>
    <xf numFmtId="3" fontId="20" fillId="0" borderId="1" xfId="0" applyNumberFormat="1" applyFont="1" applyFill="1" applyBorder="1" applyAlignment="1" applyProtection="1">
      <alignment horizontal="right" vertical="top"/>
    </xf>
    <xf numFmtId="3" fontId="9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vertical="top" wrapText="1"/>
    </xf>
    <xf numFmtId="166" fontId="20" fillId="0" borderId="1" xfId="1" applyNumberFormat="1" applyFont="1" applyFill="1" applyBorder="1" applyAlignment="1">
      <alignment vertical="top" wrapText="1"/>
    </xf>
    <xf numFmtId="1" fontId="9" fillId="0" borderId="1" xfId="0" quotePrefix="1" applyNumberFormat="1" applyFont="1" applyFill="1" applyBorder="1" applyAlignment="1">
      <alignment horizontal="center" vertical="top"/>
    </xf>
    <xf numFmtId="166" fontId="9" fillId="0" borderId="1" xfId="1" applyNumberFormat="1" applyFont="1" applyFill="1" applyBorder="1" applyAlignment="1">
      <alignment vertical="top" wrapText="1"/>
    </xf>
    <xf numFmtId="1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vertical="top"/>
    </xf>
    <xf numFmtId="43" fontId="9" fillId="0" borderId="1" xfId="1" applyFont="1" applyFill="1" applyBorder="1" applyAlignment="1">
      <alignment vertical="top"/>
    </xf>
    <xf numFmtId="43" fontId="20" fillId="0" borderId="1" xfId="1" applyNumberFormat="1" applyFont="1" applyFill="1" applyBorder="1" applyAlignment="1">
      <alignment vertical="top" wrapText="1"/>
    </xf>
    <xf numFmtId="43" fontId="20" fillId="0" borderId="1" xfId="1" applyFont="1" applyFill="1" applyBorder="1" applyAlignment="1">
      <alignment vertical="top" wrapText="1"/>
    </xf>
    <xf numFmtId="43" fontId="9" fillId="0" borderId="1" xfId="1" applyFont="1" applyFill="1" applyBorder="1" applyAlignment="1">
      <alignment vertical="top" wrapText="1"/>
    </xf>
    <xf numFmtId="0" fontId="107" fillId="0" borderId="1" xfId="0" applyFont="1" applyFill="1" applyBorder="1" applyAlignment="1">
      <alignment horizontal="center"/>
    </xf>
    <xf numFmtId="3" fontId="107" fillId="0" borderId="1" xfId="0" applyNumberFormat="1" applyFont="1" applyFill="1" applyBorder="1"/>
    <xf numFmtId="166" fontId="35" fillId="0" borderId="1" xfId="1" applyNumberFormat="1" applyFont="1" applyFill="1" applyBorder="1"/>
    <xf numFmtId="3" fontId="76" fillId="0" borderId="1" xfId="0" applyNumberFormat="1" applyFont="1" applyFill="1" applyBorder="1" applyAlignment="1">
      <alignment horizontal="right" wrapText="1"/>
    </xf>
    <xf numFmtId="0" fontId="45" fillId="0" borderId="1" xfId="0" applyFont="1" applyFill="1" applyBorder="1" applyAlignment="1">
      <alignment horizontal="center"/>
    </xf>
    <xf numFmtId="164" fontId="52" fillId="0" borderId="0" xfId="1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vertical="top" wrapText="1"/>
    </xf>
    <xf numFmtId="3" fontId="47" fillId="0" borderId="0" xfId="0" applyNumberFormat="1" applyFont="1" applyFill="1" applyBorder="1" applyAlignment="1">
      <alignment vertical="top" wrapText="1"/>
    </xf>
    <xf numFmtId="168" fontId="3" fillId="0" borderId="0" xfId="1" applyNumberFormat="1" applyFont="1" applyFill="1" applyBorder="1" applyAlignment="1">
      <alignment horizontal="right" wrapText="1"/>
    </xf>
    <xf numFmtId="4" fontId="4" fillId="0" borderId="8" xfId="0" applyNumberFormat="1" applyFont="1" applyFill="1" applyBorder="1" applyAlignment="1">
      <alignment wrapText="1"/>
    </xf>
    <xf numFmtId="4" fontId="4" fillId="0" borderId="5" xfId="0" applyNumberFormat="1" applyFont="1" applyFill="1" applyBorder="1" applyAlignment="1">
      <alignment wrapText="1"/>
    </xf>
    <xf numFmtId="4" fontId="3" fillId="0" borderId="9" xfId="0" applyNumberFormat="1" applyFont="1" applyFill="1" applyBorder="1" applyAlignment="1">
      <alignment wrapText="1"/>
    </xf>
    <xf numFmtId="4" fontId="3" fillId="0" borderId="6" xfId="0" applyNumberFormat="1" applyFont="1" applyFill="1" applyBorder="1" applyAlignment="1">
      <alignment wrapText="1"/>
    </xf>
    <xf numFmtId="4" fontId="4" fillId="0" borderId="7" xfId="0" applyNumberFormat="1" applyFont="1" applyFill="1" applyBorder="1" applyAlignment="1">
      <alignment wrapText="1"/>
    </xf>
    <xf numFmtId="4" fontId="3" fillId="0" borderId="5" xfId="0" applyNumberFormat="1" applyFont="1" applyFill="1" applyBorder="1" applyAlignment="1">
      <alignment wrapText="1"/>
    </xf>
    <xf numFmtId="168" fontId="77" fillId="0" borderId="0" xfId="0" applyNumberFormat="1" applyFont="1" applyBorder="1"/>
    <xf numFmtId="0" fontId="10" fillId="0" borderId="0" xfId="0" applyFont="1" applyFill="1" applyBorder="1" applyAlignment="1">
      <alignment horizontal="left"/>
    </xf>
    <xf numFmtId="168" fontId="10" fillId="0" borderId="0" xfId="1" applyNumberFormat="1" applyFont="1" applyFill="1" applyBorder="1" applyAlignment="1">
      <alignment wrapText="1"/>
    </xf>
    <xf numFmtId="0" fontId="22" fillId="0" borderId="1" xfId="0" applyFont="1" applyBorder="1"/>
    <xf numFmtId="0" fontId="13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8" fontId="51" fillId="0" borderId="1" xfId="0" applyNumberFormat="1" applyFont="1" applyFill="1" applyBorder="1" applyAlignment="1">
      <alignment horizontal="center" wrapText="1"/>
    </xf>
    <xf numFmtId="168" fontId="23" fillId="0" borderId="1" xfId="0" applyNumberFormat="1" applyFont="1" applyFill="1" applyBorder="1"/>
    <xf numFmtId="168" fontId="14" fillId="0" borderId="1" xfId="0" applyNumberFormat="1" applyFont="1" applyFill="1" applyBorder="1"/>
    <xf numFmtId="168" fontId="37" fillId="0" borderId="1" xfId="0" applyNumberFormat="1" applyFont="1" applyFill="1" applyBorder="1"/>
    <xf numFmtId="168" fontId="37" fillId="0" borderId="1" xfId="1" applyNumberFormat="1" applyFont="1" applyFill="1" applyBorder="1"/>
    <xf numFmtId="4" fontId="52" fillId="0" borderId="1" xfId="1" applyNumberFormat="1" applyFont="1" applyFill="1" applyBorder="1" applyAlignment="1">
      <alignment horizontal="left" wrapText="1"/>
    </xf>
    <xf numFmtId="4" fontId="51" fillId="0" borderId="0" xfId="0" applyNumberFormat="1" applyFont="1" applyFill="1" applyBorder="1" applyAlignment="1">
      <alignment horizontal="left" wrapText="1"/>
    </xf>
    <xf numFmtId="0" fontId="51" fillId="0" borderId="1" xfId="0" applyFont="1" applyFill="1" applyBorder="1" applyAlignment="1">
      <alignment horizontal="left"/>
    </xf>
    <xf numFmtId="4" fontId="52" fillId="0" borderId="0" xfId="1" applyNumberFormat="1" applyFont="1" applyFill="1" applyBorder="1" applyAlignment="1">
      <alignment horizontal="left" wrapText="1"/>
    </xf>
    <xf numFmtId="1" fontId="52" fillId="0" borderId="5" xfId="0" applyNumberFormat="1" applyFont="1" applyBorder="1" applyAlignment="1">
      <alignment horizontal="center"/>
    </xf>
    <xf numFmtId="0" fontId="52" fillId="0" borderId="5" xfId="0" applyFont="1" applyBorder="1" applyAlignment="1">
      <alignment horizontal="left"/>
    </xf>
    <xf numFmtId="0" fontId="52" fillId="0" borderId="1" xfId="0" applyFont="1" applyBorder="1"/>
    <xf numFmtId="4" fontId="52" fillId="0" borderId="1" xfId="0" applyNumberFormat="1" applyFont="1" applyFill="1" applyBorder="1" applyAlignment="1">
      <alignment wrapText="1"/>
    </xf>
    <xf numFmtId="0" fontId="52" fillId="0" borderId="1" xfId="0" applyFont="1" applyFill="1" applyBorder="1"/>
    <xf numFmtId="49" fontId="19" fillId="0" borderId="1" xfId="0" applyNumberFormat="1" applyFont="1" applyFill="1" applyBorder="1" applyAlignment="1">
      <alignment horizontal="left" wrapText="1"/>
    </xf>
    <xf numFmtId="4" fontId="51" fillId="0" borderId="1" xfId="1" applyNumberFormat="1" applyFont="1" applyFill="1" applyBorder="1" applyAlignment="1">
      <alignment wrapText="1"/>
    </xf>
    <xf numFmtId="4" fontId="52" fillId="0" borderId="1" xfId="1" applyNumberFormat="1" applyFont="1" applyFill="1" applyBorder="1" applyAlignment="1">
      <alignment wrapText="1"/>
    </xf>
    <xf numFmtId="4" fontId="52" fillId="0" borderId="0" xfId="0" applyNumberFormat="1" applyFont="1" applyFill="1" applyBorder="1" applyAlignment="1">
      <alignment wrapText="1"/>
    </xf>
    <xf numFmtId="0" fontId="74" fillId="0" borderId="1" xfId="0" applyFont="1" applyFill="1" applyBorder="1" applyAlignment="1"/>
    <xf numFmtId="4" fontId="51" fillId="2" borderId="1" xfId="0" applyNumberFormat="1" applyFont="1" applyFill="1" applyBorder="1" applyAlignment="1">
      <alignment wrapText="1"/>
    </xf>
    <xf numFmtId="3" fontId="51" fillId="2" borderId="1" xfId="0" applyNumberFormat="1" applyFont="1" applyFill="1" applyBorder="1" applyAlignment="1">
      <alignment wrapText="1"/>
    </xf>
    <xf numFmtId="168" fontId="51" fillId="2" borderId="1" xfId="1" applyNumberFormat="1" applyFont="1" applyFill="1" applyBorder="1" applyAlignment="1">
      <alignment wrapText="1"/>
    </xf>
    <xf numFmtId="168" fontId="52" fillId="0" borderId="1" xfId="1" applyNumberFormat="1" applyFont="1" applyFill="1" applyBorder="1"/>
    <xf numFmtId="0" fontId="75" fillId="0" borderId="0" xfId="0" applyFont="1" applyFill="1" applyBorder="1"/>
    <xf numFmtId="0" fontId="51" fillId="0" borderId="1" xfId="0" applyFont="1" applyFill="1" applyBorder="1" applyAlignment="1">
      <alignment horizontal="center" wrapText="1"/>
    </xf>
    <xf numFmtId="0" fontId="75" fillId="0" borderId="0" xfId="0" applyFont="1" applyFill="1"/>
    <xf numFmtId="0" fontId="75" fillId="0" borderId="0" xfId="0" applyFont="1" applyBorder="1"/>
    <xf numFmtId="0" fontId="74" fillId="0" borderId="1" xfId="0" applyFont="1" applyFill="1" applyBorder="1" applyAlignment="1">
      <alignment horizontal="center"/>
    </xf>
    <xf numFmtId="1" fontId="51" fillId="2" borderId="1" xfId="0" applyNumberFormat="1" applyFont="1" applyFill="1" applyBorder="1" applyAlignment="1">
      <alignment horizontal="center" vertical="top"/>
    </xf>
    <xf numFmtId="0" fontId="51" fillId="2" borderId="1" xfId="0" applyFont="1" applyFill="1" applyBorder="1" applyAlignment="1">
      <alignment vertical="top"/>
    </xf>
    <xf numFmtId="0" fontId="51" fillId="0" borderId="1" xfId="0" applyFont="1" applyFill="1" applyBorder="1" applyAlignment="1">
      <alignment horizontal="center" wrapText="1"/>
    </xf>
    <xf numFmtId="4" fontId="51" fillId="0" borderId="1" xfId="0" applyNumberFormat="1" applyFont="1" applyFill="1" applyBorder="1" applyAlignment="1">
      <alignment horizontal="right"/>
    </xf>
    <xf numFmtId="3" fontId="51" fillId="0" borderId="1" xfId="0" applyNumberFormat="1" applyFont="1" applyFill="1" applyBorder="1" applyAlignment="1">
      <alignment horizontal="right"/>
    </xf>
    <xf numFmtId="43" fontId="51" fillId="0" borderId="1" xfId="1" applyFont="1" applyFill="1" applyBorder="1" applyAlignment="1">
      <alignment horizontal="right" wrapText="1"/>
    </xf>
    <xf numFmtId="0" fontId="0" fillId="0" borderId="1" xfId="0" applyFont="1" applyFill="1" applyBorder="1"/>
    <xf numFmtId="1" fontId="51" fillId="0" borderId="1" xfId="0" applyNumberFormat="1" applyFont="1" applyFill="1" applyBorder="1" applyAlignment="1">
      <alignment horizontal="center" vertical="top"/>
    </xf>
    <xf numFmtId="0" fontId="51" fillId="0" borderId="1" xfId="0" applyFont="1" applyFill="1" applyBorder="1" applyAlignment="1">
      <alignment vertical="top" wrapText="1"/>
    </xf>
    <xf numFmtId="3" fontId="51" fillId="0" borderId="1" xfId="0" applyNumberFormat="1" applyFont="1" applyFill="1" applyBorder="1" applyAlignment="1" applyProtection="1">
      <alignment vertical="top"/>
    </xf>
    <xf numFmtId="1" fontId="52" fillId="0" borderId="1" xfId="0" applyNumberFormat="1" applyFont="1" applyFill="1" applyBorder="1" applyAlignment="1">
      <alignment horizontal="center" vertical="top"/>
    </xf>
    <xf numFmtId="1" fontId="52" fillId="0" borderId="1" xfId="0" quotePrefix="1" applyNumberFormat="1" applyFont="1" applyFill="1" applyBorder="1" applyAlignment="1">
      <alignment horizontal="center" vertical="top"/>
    </xf>
    <xf numFmtId="166" fontId="51" fillId="0" borderId="1" xfId="1" applyNumberFormat="1" applyFont="1" applyFill="1" applyBorder="1" applyAlignment="1">
      <alignment vertical="top" wrapText="1"/>
    </xf>
    <xf numFmtId="166" fontId="52" fillId="0" borderId="1" xfId="1" applyNumberFormat="1" applyFont="1" applyFill="1" applyBorder="1" applyAlignment="1">
      <alignment vertical="top" wrapText="1"/>
    </xf>
    <xf numFmtId="0" fontId="74" fillId="0" borderId="1" xfId="0" applyFont="1" applyFill="1" applyBorder="1" applyAlignment="1">
      <alignment vertical="top" wrapText="1"/>
    </xf>
    <xf numFmtId="166" fontId="51" fillId="0" borderId="0" xfId="1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vertical="top" wrapText="1"/>
    </xf>
    <xf numFmtId="3" fontId="75" fillId="0" borderId="0" xfId="0" applyNumberFormat="1" applyFont="1" applyFill="1"/>
    <xf numFmtId="166" fontId="74" fillId="0" borderId="0" xfId="1" applyNumberFormat="1" applyFont="1" applyFill="1" applyBorder="1"/>
    <xf numFmtId="166" fontId="74" fillId="0" borderId="0" xfId="0" applyNumberFormat="1" applyFont="1" applyFill="1" applyBorder="1"/>
    <xf numFmtId="172" fontId="75" fillId="0" borderId="1" xfId="0" applyNumberFormat="1" applyFont="1" applyFill="1" applyBorder="1"/>
    <xf numFmtId="0" fontId="51" fillId="0" borderId="1" xfId="0" applyFont="1" applyFill="1" applyBorder="1" applyAlignment="1">
      <alignment horizontal="right"/>
    </xf>
    <xf numFmtId="0" fontId="59" fillId="0" borderId="1" xfId="0" applyFont="1" applyFill="1" applyBorder="1" applyAlignment="1">
      <alignment horizontal="left" vertical="top" wrapText="1"/>
    </xf>
    <xf numFmtId="0" fontId="59" fillId="0" borderId="1" xfId="0" applyFont="1" applyFill="1" applyBorder="1" applyAlignment="1">
      <alignment horizontal="center" vertical="top" wrapText="1"/>
    </xf>
    <xf numFmtId="0" fontId="81" fillId="0" borderId="1" xfId="0" applyFont="1" applyFill="1" applyBorder="1" applyAlignment="1">
      <alignment wrapText="1"/>
    </xf>
    <xf numFmtId="0" fontId="81" fillId="0" borderId="1" xfId="0" applyFont="1" applyFill="1" applyBorder="1"/>
    <xf numFmtId="166" fontId="81" fillId="0" borderId="1" xfId="0" applyNumberFormat="1" applyFont="1" applyFill="1" applyBorder="1"/>
    <xf numFmtId="4" fontId="81" fillId="0" borderId="1" xfId="0" applyNumberFormat="1" applyFont="1" applyFill="1" applyBorder="1"/>
    <xf numFmtId="166" fontId="81" fillId="0" borderId="1" xfId="1" applyNumberFormat="1" applyFont="1" applyFill="1" applyBorder="1"/>
    <xf numFmtId="4" fontId="81" fillId="0" borderId="1" xfId="1" applyNumberFormat="1" applyFont="1" applyFill="1" applyBorder="1"/>
    <xf numFmtId="3" fontId="80" fillId="0" borderId="1" xfId="0" applyNumberFormat="1" applyFont="1" applyFill="1" applyBorder="1"/>
    <xf numFmtId="3" fontId="80" fillId="0" borderId="1" xfId="0" applyNumberFormat="1" applyFont="1" applyFill="1" applyBorder="1" applyAlignment="1">
      <alignment vertical="top"/>
    </xf>
    <xf numFmtId="0" fontId="30" fillId="0" borderId="1" xfId="0" applyFont="1" applyBorder="1" applyAlignment="1"/>
    <xf numFmtId="168" fontId="63" fillId="0" borderId="0" xfId="1" applyNumberFormat="1" applyFont="1" applyFill="1" applyBorder="1" applyAlignment="1">
      <alignment horizontal="right" wrapText="1"/>
    </xf>
    <xf numFmtId="168" fontId="70" fillId="0" borderId="0" xfId="1" applyNumberFormat="1" applyFont="1" applyFill="1" applyBorder="1" applyAlignment="1">
      <alignment horizontal="left" wrapText="1"/>
    </xf>
    <xf numFmtId="1" fontId="63" fillId="0" borderId="1" xfId="0" applyNumberFormat="1" applyFont="1" applyBorder="1" applyAlignment="1">
      <alignment horizontal="center"/>
    </xf>
    <xf numFmtId="168" fontId="63" fillId="0" borderId="1" xfId="0" applyNumberFormat="1" applyFont="1" applyFill="1" applyBorder="1" applyAlignment="1">
      <alignment horizontal="center"/>
    </xf>
    <xf numFmtId="0" fontId="63" fillId="0" borderId="1" xfId="0" applyFont="1" applyBorder="1" applyAlignment="1">
      <alignment horizontal="left"/>
    </xf>
    <xf numFmtId="168" fontId="63" fillId="0" borderId="1" xfId="1" applyNumberFormat="1" applyFont="1" applyFill="1" applyBorder="1" applyAlignment="1">
      <alignment wrapText="1"/>
    </xf>
    <xf numFmtId="3" fontId="37" fillId="0" borderId="1" xfId="0" applyNumberFormat="1" applyFont="1" applyFill="1" applyBorder="1"/>
    <xf numFmtId="0" fontId="37" fillId="0" borderId="1" xfId="0" applyFont="1" applyFill="1" applyBorder="1"/>
    <xf numFmtId="3" fontId="9" fillId="0" borderId="1" xfId="0" applyNumberFormat="1" applyFont="1" applyBorder="1" applyAlignment="1"/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1" fontId="52" fillId="0" borderId="1" xfId="0" applyNumberFormat="1" applyFont="1" applyFill="1" applyBorder="1" applyAlignment="1">
      <alignment horizontal="center"/>
    </xf>
    <xf numFmtId="0" fontId="51" fillId="0" borderId="1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1" fontId="52" fillId="0" borderId="1" xfId="0" applyNumberFormat="1" applyFont="1" applyFill="1" applyBorder="1" applyAlignment="1">
      <alignment horizontal="center"/>
    </xf>
    <xf numFmtId="0" fontId="51" fillId="0" borderId="1" xfId="0" applyFont="1" applyBorder="1"/>
    <xf numFmtId="0" fontId="52" fillId="0" borderId="1" xfId="0" quotePrefix="1" applyFont="1" applyFill="1" applyBorder="1" applyAlignment="1">
      <alignment wrapText="1"/>
    </xf>
    <xf numFmtId="0" fontId="59" fillId="0" borderId="1" xfId="0" applyFont="1" applyFill="1" applyBorder="1" applyAlignment="1">
      <alignment horizontal="left"/>
    </xf>
    <xf numFmtId="0" fontId="52" fillId="3" borderId="1" xfId="0" applyFont="1" applyFill="1" applyBorder="1" applyAlignment="1">
      <alignment wrapText="1"/>
    </xf>
    <xf numFmtId="3" fontId="53" fillId="0" borderId="0" xfId="0" applyNumberFormat="1" applyFont="1" applyFill="1" applyBorder="1" applyAlignment="1">
      <alignment wrapText="1"/>
    </xf>
    <xf numFmtId="3" fontId="53" fillId="0" borderId="0" xfId="0" applyNumberFormat="1" applyFont="1" applyFill="1" applyBorder="1" applyAlignment="1">
      <alignment vertical="top" wrapText="1"/>
    </xf>
    <xf numFmtId="1" fontId="51" fillId="0" borderId="1" xfId="0" applyNumberFormat="1" applyFont="1" applyFill="1" applyBorder="1" applyAlignment="1">
      <alignment horizontal="center" textRotation="90"/>
    </xf>
    <xf numFmtId="3" fontId="51" fillId="0" borderId="1" xfId="0" applyNumberFormat="1" applyFont="1" applyFill="1" applyBorder="1" applyAlignment="1">
      <alignment horizontal="center" textRotation="90" wrapText="1"/>
    </xf>
    <xf numFmtId="0" fontId="51" fillId="0" borderId="1" xfId="0" applyFont="1" applyFill="1" applyBorder="1" applyAlignment="1">
      <alignment horizontal="center" textRotation="90"/>
    </xf>
    <xf numFmtId="170" fontId="4" fillId="0" borderId="1" xfId="0" applyNumberFormat="1" applyFont="1" applyFill="1" applyBorder="1" applyAlignment="1">
      <alignment horizontal="right"/>
    </xf>
    <xf numFmtId="170" fontId="4" fillId="0" borderId="1" xfId="0" applyNumberFormat="1" applyFont="1" applyFill="1" applyBorder="1" applyAlignment="1">
      <alignment wrapText="1"/>
    </xf>
    <xf numFmtId="170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168" fontId="4" fillId="0" borderId="1" xfId="0" applyNumberFormat="1" applyFont="1" applyFill="1" applyBorder="1" applyAlignment="1">
      <alignment horizontal="right" wrapText="1"/>
    </xf>
    <xf numFmtId="168" fontId="4" fillId="0" borderId="1" xfId="1" applyNumberFormat="1" applyFont="1" applyFill="1" applyBorder="1" applyAlignment="1">
      <alignment horizontal="right" wrapText="1"/>
    </xf>
    <xf numFmtId="0" fontId="51" fillId="0" borderId="1" xfId="0" applyFont="1" applyFill="1" applyBorder="1" applyAlignment="1">
      <alignment horizontal="center" wrapText="1"/>
    </xf>
    <xf numFmtId="1" fontId="52" fillId="0" borderId="1" xfId="0" applyNumberFormat="1" applyFont="1" applyFill="1" applyBorder="1" applyAlignment="1">
      <alignment horizontal="center"/>
    </xf>
    <xf numFmtId="0" fontId="17" fillId="0" borderId="1" xfId="0" applyFont="1" applyBorder="1"/>
    <xf numFmtId="1" fontId="52" fillId="0" borderId="1" xfId="0" applyNumberFormat="1" applyFont="1" applyBorder="1" applyAlignment="1">
      <alignment horizontal="center" vertical="top"/>
    </xf>
    <xf numFmtId="1" fontId="52" fillId="0" borderId="1" xfId="0" quotePrefix="1" applyNumberFormat="1" applyFont="1" applyBorder="1" applyAlignment="1">
      <alignment horizontal="center" vertical="top"/>
    </xf>
    <xf numFmtId="168" fontId="52" fillId="0" borderId="0" xfId="1" applyNumberFormat="1" applyFont="1" applyBorder="1" applyAlignment="1">
      <alignment wrapText="1"/>
    </xf>
    <xf numFmtId="0" fontId="75" fillId="0" borderId="1" xfId="0" applyFont="1" applyBorder="1" applyAlignment="1">
      <alignment wrapText="1"/>
    </xf>
    <xf numFmtId="0" fontId="74" fillId="0" borderId="1" xfId="0" applyFont="1" applyBorder="1"/>
    <xf numFmtId="0" fontId="74" fillId="0" borderId="1" xfId="0" applyFont="1" applyBorder="1" applyAlignment="1">
      <alignment wrapText="1"/>
    </xf>
    <xf numFmtId="0" fontId="74" fillId="0" borderId="1" xfId="0" applyFont="1" applyFill="1" applyBorder="1" applyAlignment="1">
      <alignment horizontal="left" wrapText="1"/>
    </xf>
    <xf numFmtId="0" fontId="17" fillId="0" borderId="0" xfId="0" applyFont="1"/>
    <xf numFmtId="3" fontId="17" fillId="0" borderId="1" xfId="0" applyNumberFormat="1" applyFont="1" applyBorder="1"/>
    <xf numFmtId="3" fontId="17" fillId="0" borderId="0" xfId="0" applyNumberFormat="1" applyFont="1"/>
    <xf numFmtId="3" fontId="75" fillId="0" borderId="1" xfId="0" applyNumberFormat="1" applyFont="1" applyBorder="1"/>
    <xf numFmtId="1" fontId="51" fillId="0" borderId="1" xfId="0" quotePrefix="1" applyNumberFormat="1" applyFont="1" applyFill="1" applyBorder="1" applyAlignment="1">
      <alignment horizontal="center" vertical="top"/>
    </xf>
    <xf numFmtId="166" fontId="74" fillId="0" borderId="1" xfId="0" applyNumberFormat="1" applyFont="1" applyBorder="1"/>
    <xf numFmtId="166" fontId="75" fillId="0" borderId="1" xfId="0" applyNumberFormat="1" applyFont="1" applyBorder="1"/>
    <xf numFmtId="0" fontId="52" fillId="0" borderId="1" xfId="0" applyFont="1" applyBorder="1" applyAlignment="1">
      <alignment vertical="top" wrapText="1"/>
    </xf>
    <xf numFmtId="166" fontId="75" fillId="0" borderId="1" xfId="1" applyNumberFormat="1" applyFont="1" applyFill="1" applyBorder="1" applyAlignment="1">
      <alignment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14" fillId="0" borderId="10" xfId="0" applyFont="1" applyFill="1" applyBorder="1"/>
    <xf numFmtId="0" fontId="14" fillId="0" borderId="10" xfId="0" applyFont="1" applyBorder="1"/>
    <xf numFmtId="0" fontId="49" fillId="0" borderId="1" xfId="0" applyFont="1" applyBorder="1"/>
    <xf numFmtId="166" fontId="73" fillId="0" borderId="1" xfId="0" applyNumberFormat="1" applyFont="1" applyFill="1" applyBorder="1" applyAlignment="1">
      <alignment horizontal="right" wrapText="1"/>
    </xf>
    <xf numFmtId="166" fontId="76" fillId="0" borderId="1" xfId="0" applyNumberFormat="1" applyFont="1" applyFill="1" applyBorder="1" applyAlignment="1">
      <alignment horizontal="right" wrapText="1"/>
    </xf>
    <xf numFmtId="0" fontId="76" fillId="0" borderId="1" xfId="0" applyFont="1" applyFill="1" applyBorder="1" applyAlignment="1">
      <alignment horizontal="center" wrapText="1"/>
    </xf>
    <xf numFmtId="1" fontId="73" fillId="0" borderId="1" xfId="0" quotePrefix="1" applyNumberFormat="1" applyFont="1" applyFill="1" applyBorder="1" applyAlignment="1">
      <alignment horizontal="center"/>
    </xf>
    <xf numFmtId="164" fontId="73" fillId="0" borderId="1" xfId="1" applyNumberFormat="1" applyFont="1" applyFill="1" applyBorder="1" applyAlignment="1">
      <alignment horizontal="right" wrapText="1"/>
    </xf>
    <xf numFmtId="0" fontId="76" fillId="0" borderId="1" xfId="0" applyFont="1" applyFill="1" applyBorder="1" applyAlignment="1">
      <alignment horizontal="right"/>
    </xf>
    <xf numFmtId="3" fontId="76" fillId="0" borderId="1" xfId="0" applyNumberFormat="1" applyFont="1" applyFill="1" applyBorder="1" applyAlignment="1">
      <alignment horizontal="right" vertical="top" wrapText="1"/>
    </xf>
    <xf numFmtId="0" fontId="76" fillId="0" borderId="1" xfId="0" applyFont="1" applyFill="1" applyBorder="1" applyAlignment="1">
      <alignment horizontal="right" vertical="top" wrapText="1"/>
    </xf>
    <xf numFmtId="166" fontId="110" fillId="0" borderId="1" xfId="1" applyNumberFormat="1" applyFont="1" applyFill="1" applyBorder="1" applyAlignment="1">
      <alignment vertical="top" wrapText="1"/>
    </xf>
    <xf numFmtId="4" fontId="75" fillId="0" borderId="1" xfId="0" applyNumberFormat="1" applyFont="1" applyFill="1" applyBorder="1"/>
    <xf numFmtId="4" fontId="75" fillId="0" borderId="1" xfId="1" applyNumberFormat="1" applyFont="1" applyFill="1" applyBorder="1"/>
    <xf numFmtId="4" fontId="75" fillId="0" borderId="1" xfId="0" applyNumberFormat="1" applyFont="1" applyBorder="1"/>
    <xf numFmtId="4" fontId="51" fillId="0" borderId="1" xfId="1" applyNumberFormat="1" applyFont="1" applyFill="1" applyBorder="1" applyAlignment="1">
      <alignment vertical="top" wrapText="1"/>
    </xf>
    <xf numFmtId="4" fontId="52" fillId="0" borderId="1" xfId="1" applyNumberFormat="1" applyFont="1" applyFill="1" applyBorder="1" applyAlignment="1">
      <alignment vertical="top" wrapText="1"/>
    </xf>
    <xf numFmtId="4" fontId="75" fillId="0" borderId="1" xfId="0" applyNumberFormat="1" applyFont="1" applyBorder="1" applyAlignment="1">
      <alignment vertical="top"/>
    </xf>
    <xf numFmtId="4" fontId="110" fillId="0" borderId="1" xfId="1" applyNumberFormat="1" applyFont="1" applyFill="1" applyBorder="1" applyAlignment="1">
      <alignment vertical="top" wrapText="1"/>
    </xf>
    <xf numFmtId="4" fontId="73" fillId="0" borderId="1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wrapText="1"/>
    </xf>
    <xf numFmtId="0" fontId="23" fillId="0" borderId="0" xfId="0" applyFont="1"/>
    <xf numFmtId="166" fontId="17" fillId="0" borderId="0" xfId="0" applyNumberFormat="1" applyFont="1" applyFill="1" applyBorder="1"/>
    <xf numFmtId="3" fontId="73" fillId="0" borderId="1" xfId="0" quotePrefix="1" applyNumberFormat="1" applyFont="1" applyFill="1" applyBorder="1" applyAlignment="1">
      <alignment horizontal="center" wrapText="1"/>
    </xf>
    <xf numFmtId="3" fontId="73" fillId="0" borderId="1" xfId="0" applyNumberFormat="1" applyFont="1" applyFill="1" applyBorder="1" applyAlignment="1">
      <alignment horizontal="center" wrapText="1"/>
    </xf>
    <xf numFmtId="3" fontId="73" fillId="0" borderId="1" xfId="0" applyNumberFormat="1" applyFont="1" applyFill="1" applyBorder="1" applyAlignment="1">
      <alignment horizontal="center"/>
    </xf>
    <xf numFmtId="0" fontId="51" fillId="0" borderId="1" xfId="0" applyFont="1" applyFill="1" applyBorder="1" applyAlignment="1">
      <alignment horizontal="center" wrapText="1"/>
    </xf>
    <xf numFmtId="0" fontId="51" fillId="0" borderId="1" xfId="0" applyFont="1" applyBorder="1" applyAlignment="1">
      <alignment horizontal="center" wrapText="1"/>
    </xf>
    <xf numFmtId="1" fontId="52" fillId="0" borderId="1" xfId="0" applyNumberFormat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41" fontId="18" fillId="0" borderId="1" xfId="0" applyNumberFormat="1" applyFont="1" applyFill="1" applyBorder="1" applyAlignment="1">
      <alignment horizontal="center" wrapText="1"/>
    </xf>
    <xf numFmtId="41" fontId="18" fillId="0" borderId="1" xfId="0" applyNumberFormat="1" applyFont="1" applyFill="1" applyBorder="1" applyAlignment="1">
      <alignment horizontal="center"/>
    </xf>
    <xf numFmtId="0" fontId="69" fillId="0" borderId="1" xfId="2" applyFont="1" applyFill="1" applyBorder="1" applyAlignment="1">
      <alignment horizontal="center"/>
    </xf>
    <xf numFmtId="0" fontId="77" fillId="0" borderId="1" xfId="0" applyNumberFormat="1" applyFont="1" applyFill="1" applyBorder="1" applyAlignment="1">
      <alignment horizontal="center"/>
    </xf>
    <xf numFmtId="0" fontId="73" fillId="0" borderId="1" xfId="0" applyNumberFormat="1" applyFont="1" applyFill="1" applyBorder="1" applyAlignment="1">
      <alignment horizontal="center" vertical="top"/>
    </xf>
    <xf numFmtId="0" fontId="76" fillId="0" borderId="1" xfId="0" applyNumberFormat="1" applyFont="1" applyFill="1" applyBorder="1" applyAlignment="1">
      <alignment horizontal="center" vertical="top"/>
    </xf>
    <xf numFmtId="0" fontId="76" fillId="0" borderId="1" xfId="0" applyNumberFormat="1" applyFont="1" applyBorder="1" applyAlignment="1">
      <alignment horizontal="center" vertical="top"/>
    </xf>
    <xf numFmtId="0" fontId="76" fillId="0" borderId="1" xfId="0" applyNumberFormat="1" applyFont="1" applyBorder="1" applyAlignment="1">
      <alignment horizontal="center"/>
    </xf>
    <xf numFmtId="3" fontId="51" fillId="0" borderId="1" xfId="1" applyNumberFormat="1" applyFont="1" applyFill="1" applyBorder="1" applyAlignment="1">
      <alignment horizontal="left" wrapText="1"/>
    </xf>
    <xf numFmtId="3" fontId="51" fillId="0" borderId="1" xfId="0" applyNumberFormat="1" applyFont="1" applyFill="1" applyBorder="1" applyAlignment="1">
      <alignment vertical="center" wrapText="1"/>
    </xf>
    <xf numFmtId="3" fontId="52" fillId="0" borderId="1" xfId="0" applyNumberFormat="1" applyFont="1" applyFill="1" applyBorder="1" applyAlignment="1">
      <alignment vertical="center" wrapText="1"/>
    </xf>
    <xf numFmtId="0" fontId="37" fillId="0" borderId="1" xfId="0" applyFont="1" applyFill="1" applyBorder="1" applyAlignment="1">
      <alignment wrapText="1"/>
    </xf>
    <xf numFmtId="0" fontId="37" fillId="0" borderId="1" xfId="0" applyFont="1" applyBorder="1"/>
    <xf numFmtId="0" fontId="51" fillId="2" borderId="1" xfId="0" applyFont="1" applyFill="1" applyBorder="1" applyAlignment="1">
      <alignment vertical="top" wrapText="1"/>
    </xf>
    <xf numFmtId="0" fontId="52" fillId="2" borderId="1" xfId="0" applyFont="1" applyFill="1" applyBorder="1" applyAlignment="1">
      <alignment vertical="top" wrapText="1"/>
    </xf>
    <xf numFmtId="166" fontId="52" fillId="0" borderId="1" xfId="1" applyNumberFormat="1" applyFont="1" applyFill="1" applyBorder="1" applyAlignment="1">
      <alignment vertical="top"/>
    </xf>
    <xf numFmtId="166" fontId="52" fillId="0" borderId="1" xfId="1" applyNumberFormat="1" applyFont="1" applyFill="1" applyBorder="1"/>
    <xf numFmtId="49" fontId="52" fillId="0" borderId="1" xfId="0" applyNumberFormat="1" applyFont="1" applyBorder="1" applyAlignment="1">
      <alignment horizontal="center" vertical="top"/>
    </xf>
    <xf numFmtId="3" fontId="52" fillId="0" borderId="1" xfId="0" applyNumberFormat="1" applyFont="1" applyBorder="1" applyAlignment="1">
      <alignment vertical="top" wrapText="1"/>
    </xf>
    <xf numFmtId="166" fontId="52" fillId="0" borderId="1" xfId="1" applyNumberFormat="1" applyFont="1" applyFill="1" applyBorder="1" applyAlignment="1">
      <alignment horizontal="left" vertical="top" wrapText="1"/>
    </xf>
    <xf numFmtId="0" fontId="52" fillId="0" borderId="1" xfId="0" applyFont="1" applyFill="1" applyBorder="1" applyAlignment="1">
      <alignment vertical="top"/>
    </xf>
    <xf numFmtId="3" fontId="51" fillId="0" borderId="1" xfId="0" applyNumberFormat="1" applyFont="1" applyFill="1" applyBorder="1" applyAlignment="1">
      <alignment vertical="top"/>
    </xf>
    <xf numFmtId="3" fontId="51" fillId="0" borderId="1" xfId="0" applyNumberFormat="1" applyFont="1" applyFill="1" applyBorder="1" applyAlignment="1">
      <alignment horizontal="right" vertical="top" wrapText="1"/>
    </xf>
    <xf numFmtId="0" fontId="51" fillId="0" borderId="1" xfId="0" applyFont="1" applyFill="1" applyBorder="1" applyAlignment="1">
      <alignment vertical="top"/>
    </xf>
    <xf numFmtId="0" fontId="74" fillId="0" borderId="1" xfId="0" applyFont="1" applyFill="1" applyBorder="1" applyAlignment="1">
      <alignment horizontal="center"/>
    </xf>
    <xf numFmtId="0" fontId="51" fillId="0" borderId="1" xfId="0" applyFont="1" applyFill="1" applyBorder="1" applyAlignment="1">
      <alignment horizontal="center" wrapText="1"/>
    </xf>
    <xf numFmtId="0" fontId="51" fillId="2" borderId="1" xfId="0" applyFont="1" applyFill="1" applyBorder="1" applyAlignment="1">
      <alignment horizontal="center" wrapText="1"/>
    </xf>
    <xf numFmtId="1" fontId="52" fillId="0" borderId="1" xfId="0" applyNumberFormat="1" applyFont="1" applyFill="1" applyBorder="1" applyAlignment="1">
      <alignment horizontal="center"/>
    </xf>
    <xf numFmtId="1" fontId="51" fillId="0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9" fontId="19" fillId="0" borderId="1" xfId="0" quotePrefix="1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top" wrapText="1"/>
    </xf>
    <xf numFmtId="4" fontId="19" fillId="0" borderId="1" xfId="1" applyNumberFormat="1" applyFont="1" applyFill="1" applyBorder="1" applyAlignment="1">
      <alignment horizontal="center"/>
    </xf>
    <xf numFmtId="164" fontId="19" fillId="0" borderId="1" xfId="1" applyNumberFormat="1" applyFont="1" applyFill="1" applyBorder="1" applyAlignment="1">
      <alignment horizontal="center"/>
    </xf>
    <xf numFmtId="43" fontId="0" fillId="0" borderId="1" xfId="0" applyNumberFormat="1" applyFill="1" applyBorder="1"/>
    <xf numFmtId="0" fontId="75" fillId="0" borderId="1" xfId="0" applyFont="1" applyBorder="1" applyAlignment="1"/>
    <xf numFmtId="3" fontId="75" fillId="0" borderId="1" xfId="0" applyNumberFormat="1" applyFont="1" applyBorder="1" applyAlignment="1"/>
    <xf numFmtId="166" fontId="52" fillId="0" borderId="1" xfId="1" applyNumberFormat="1" applyFont="1" applyFill="1" applyBorder="1" applyAlignment="1">
      <alignment wrapText="1"/>
    </xf>
    <xf numFmtId="0" fontId="8" fillId="0" borderId="1" xfId="0" applyFont="1" applyFill="1" applyBorder="1"/>
    <xf numFmtId="0" fontId="90" fillId="0" borderId="1" xfId="0" applyFont="1" applyFill="1" applyBorder="1"/>
    <xf numFmtId="3" fontId="111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166" fontId="6" fillId="0" borderId="1" xfId="0" applyNumberFormat="1" applyFont="1" applyBorder="1"/>
    <xf numFmtId="164" fontId="75" fillId="0" borderId="1" xfId="1" applyNumberFormat="1" applyFont="1" applyFill="1" applyBorder="1"/>
    <xf numFmtId="164" fontId="4" fillId="0" borderId="1" xfId="1" applyNumberFormat="1" applyFont="1" applyFill="1" applyBorder="1" applyAlignment="1">
      <alignment horizontal="center"/>
    </xf>
    <xf numFmtId="164" fontId="74" fillId="0" borderId="1" xfId="1" applyNumberFormat="1" applyFont="1" applyFill="1" applyBorder="1"/>
    <xf numFmtId="164" fontId="4" fillId="0" borderId="1" xfId="1" applyNumberFormat="1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horizontal="center" wrapText="1"/>
    </xf>
    <xf numFmtId="0" fontId="75" fillId="0" borderId="1" xfId="0" applyFont="1" applyFill="1" applyBorder="1" applyAlignment="1">
      <alignment vertical="top"/>
    </xf>
    <xf numFmtId="1" fontId="52" fillId="0" borderId="1" xfId="0" applyNumberFormat="1" applyFont="1" applyFill="1" applyBorder="1" applyAlignment="1">
      <alignment horizontal="left" vertical="top"/>
    </xf>
    <xf numFmtId="0" fontId="75" fillId="0" borderId="1" xfId="0" applyFont="1" applyBorder="1" applyAlignment="1">
      <alignment horizontal="left"/>
    </xf>
    <xf numFmtId="0" fontId="74" fillId="0" borderId="1" xfId="0" applyFont="1" applyBorder="1" applyAlignment="1">
      <alignment horizontal="left"/>
    </xf>
    <xf numFmtId="0" fontId="74" fillId="0" borderId="1" xfId="0" applyFont="1" applyFill="1" applyBorder="1" applyAlignment="1">
      <alignment horizontal="left" vertical="top"/>
    </xf>
    <xf numFmtId="166" fontId="74" fillId="0" borderId="1" xfId="0" applyNumberFormat="1" applyFont="1" applyFill="1" applyBorder="1" applyAlignment="1">
      <alignment horizontal="left" vertical="top"/>
    </xf>
    <xf numFmtId="166" fontId="74" fillId="0" borderId="1" xfId="1" applyNumberFormat="1" applyFont="1" applyFill="1" applyBorder="1" applyAlignment="1">
      <alignment horizontal="left" vertical="top"/>
    </xf>
    <xf numFmtId="1" fontId="51" fillId="0" borderId="1" xfId="0" applyNumberFormat="1" applyFont="1" applyBorder="1" applyAlignment="1">
      <alignment horizontal="center"/>
    </xf>
    <xf numFmtId="0" fontId="52" fillId="0" borderId="1" xfId="0" applyFont="1" applyFill="1" applyBorder="1" applyAlignment="1">
      <alignment horizontal="center" wrapText="1"/>
    </xf>
    <xf numFmtId="3" fontId="51" fillId="0" borderId="1" xfId="0" quotePrefix="1" applyNumberFormat="1" applyFont="1" applyFill="1" applyBorder="1" applyAlignment="1">
      <alignment horizontal="right" wrapText="1"/>
    </xf>
    <xf numFmtId="1" fontId="10" fillId="0" borderId="1" xfId="0" applyNumberFormat="1" applyFont="1" applyFill="1" applyBorder="1" applyAlignment="1"/>
    <xf numFmtId="3" fontId="10" fillId="0" borderId="1" xfId="0" applyNumberFormat="1" applyFont="1" applyFill="1" applyBorder="1" applyAlignment="1">
      <alignment wrapText="1"/>
    </xf>
    <xf numFmtId="1" fontId="52" fillId="0" borderId="1" xfId="0" applyNumberFormat="1" applyFont="1" applyBorder="1" applyAlignment="1"/>
    <xf numFmtId="0" fontId="8" fillId="0" borderId="1" xfId="0" applyFont="1" applyFill="1" applyBorder="1" applyAlignment="1"/>
    <xf numFmtId="0" fontId="0" fillId="0" borderId="1" xfId="0" applyFont="1" applyFill="1" applyBorder="1" applyAlignment="1"/>
    <xf numFmtId="1" fontId="54" fillId="0" borderId="1" xfId="0" applyNumberFormat="1" applyFont="1" applyFill="1" applyBorder="1" applyAlignment="1"/>
    <xf numFmtId="168" fontId="54" fillId="0" borderId="1" xfId="0" applyNumberFormat="1" applyFont="1" applyFill="1" applyBorder="1" applyAlignment="1">
      <alignment wrapText="1"/>
    </xf>
    <xf numFmtId="0" fontId="74" fillId="0" borderId="1" xfId="0" applyFont="1" applyFill="1" applyBorder="1" applyAlignment="1"/>
    <xf numFmtId="166" fontId="74" fillId="0" borderId="1" xfId="1" applyNumberFormat="1" applyFont="1" applyFill="1" applyBorder="1" applyAlignment="1"/>
    <xf numFmtId="166" fontId="74" fillId="0" borderId="1" xfId="0" applyNumberFormat="1" applyFont="1" applyFill="1" applyBorder="1" applyAlignment="1"/>
    <xf numFmtId="172" fontId="51" fillId="0" borderId="1" xfId="0" applyNumberFormat="1" applyFont="1" applyFill="1" applyBorder="1" applyAlignment="1">
      <alignment wrapText="1"/>
    </xf>
    <xf numFmtId="0" fontId="104" fillId="0" borderId="1" xfId="0" applyFont="1" applyFill="1" applyBorder="1"/>
    <xf numFmtId="0" fontId="42" fillId="0" borderId="1" xfId="0" applyFont="1" applyFill="1" applyBorder="1"/>
    <xf numFmtId="166" fontId="78" fillId="0" borderId="1" xfId="0" applyNumberFormat="1" applyFont="1" applyBorder="1"/>
    <xf numFmtId="0" fontId="17" fillId="0" borderId="1" xfId="0" applyFont="1" applyFill="1" applyBorder="1" applyAlignment="1"/>
    <xf numFmtId="168" fontId="78" fillId="0" borderId="1" xfId="0" applyNumberFormat="1" applyFont="1" applyBorder="1"/>
    <xf numFmtId="1" fontId="73" fillId="0" borderId="1" xfId="0" applyNumberFormat="1" applyFont="1" applyFill="1" applyBorder="1" applyAlignment="1">
      <alignment horizontal="center" wrapText="1"/>
    </xf>
    <xf numFmtId="168" fontId="74" fillId="0" borderId="1" xfId="0" applyNumberFormat="1" applyFont="1" applyBorder="1"/>
    <xf numFmtId="168" fontId="17" fillId="0" borderId="1" xfId="0" applyNumberFormat="1" applyFont="1" applyFill="1" applyBorder="1"/>
    <xf numFmtId="172" fontId="0" fillId="0" borderId="1" xfId="0" applyNumberFormat="1" applyFont="1" applyFill="1" applyBorder="1"/>
    <xf numFmtId="168" fontId="0" fillId="0" borderId="1" xfId="0" applyNumberFormat="1" applyFont="1" applyFill="1" applyBorder="1"/>
    <xf numFmtId="168" fontId="83" fillId="0" borderId="1" xfId="0" applyNumberFormat="1" applyFont="1" applyFill="1" applyBorder="1"/>
    <xf numFmtId="168" fontId="103" fillId="0" borderId="1" xfId="0" applyNumberFormat="1" applyFont="1" applyFill="1" applyBorder="1"/>
    <xf numFmtId="49" fontId="52" fillId="0" borderId="5" xfId="0" applyNumberFormat="1" applyFont="1" applyBorder="1" applyAlignment="1">
      <alignment horizontal="center"/>
    </xf>
    <xf numFmtId="4" fontId="52" fillId="0" borderId="5" xfId="0" applyNumberFormat="1" applyFont="1" applyBorder="1" applyAlignment="1">
      <alignment horizontal="right" wrapText="1"/>
    </xf>
    <xf numFmtId="4" fontId="55" fillId="0" borderId="5" xfId="0" applyNumberFormat="1" applyFont="1" applyBorder="1" applyAlignment="1">
      <alignment horizontal="right" wrapText="1"/>
    </xf>
    <xf numFmtId="1" fontId="52" fillId="0" borderId="8" xfId="0" applyNumberFormat="1" applyFont="1" applyBorder="1" applyAlignment="1">
      <alignment horizontal="center"/>
    </xf>
    <xf numFmtId="49" fontId="52" fillId="0" borderId="8" xfId="0" applyNumberFormat="1" applyFont="1" applyBorder="1" applyAlignment="1">
      <alignment horizontal="center"/>
    </xf>
    <xf numFmtId="0" fontId="52" fillId="0" borderId="8" xfId="0" applyFont="1" applyBorder="1" applyAlignment="1">
      <alignment horizontal="left"/>
    </xf>
    <xf numFmtId="4" fontId="52" fillId="0" borderId="8" xfId="0" applyNumberFormat="1" applyFont="1" applyBorder="1" applyAlignment="1">
      <alignment horizontal="right" wrapText="1"/>
    </xf>
    <xf numFmtId="4" fontId="52" fillId="0" borderId="1" xfId="0" applyNumberFormat="1" applyFont="1" applyBorder="1" applyAlignment="1">
      <alignment horizontal="right" wrapText="1"/>
    </xf>
    <xf numFmtId="4" fontId="55" fillId="0" borderId="1" xfId="0" applyNumberFormat="1" applyFont="1" applyBorder="1" applyAlignment="1">
      <alignment horizontal="right" wrapText="1"/>
    </xf>
    <xf numFmtId="0" fontId="51" fillId="0" borderId="1" xfId="0" applyFont="1" applyFill="1" applyBorder="1" applyAlignment="1">
      <alignment horizontal="center" wrapText="1"/>
    </xf>
    <xf numFmtId="0" fontId="51" fillId="2" borderId="1" xfId="0" applyFont="1" applyFill="1" applyBorder="1" applyAlignment="1">
      <alignment horizontal="center" wrapText="1"/>
    </xf>
    <xf numFmtId="0" fontId="74" fillId="0" borderId="1" xfId="0" applyFont="1" applyFill="1" applyBorder="1" applyAlignment="1">
      <alignment horizontal="center"/>
    </xf>
    <xf numFmtId="1" fontId="52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74" fillId="0" borderId="1" xfId="0" applyFont="1" applyFill="1" applyBorder="1" applyAlignment="1"/>
    <xf numFmtId="1" fontId="12" fillId="0" borderId="0" xfId="0" applyNumberFormat="1" applyFont="1" applyFill="1" applyBorder="1" applyAlignment="1">
      <alignment horizontal="center" vertical="top"/>
    </xf>
    <xf numFmtId="43" fontId="12" fillId="0" borderId="0" xfId="1" applyFont="1" applyFill="1" applyBorder="1" applyAlignment="1">
      <alignment horizontal="center" vertical="top"/>
    </xf>
    <xf numFmtId="1" fontId="18" fillId="0" borderId="1" xfId="0" applyNumberFormat="1" applyFont="1" applyFill="1" applyBorder="1" applyAlignment="1">
      <alignment horizontal="center"/>
    </xf>
    <xf numFmtId="49" fontId="51" fillId="0" borderId="1" xfId="0" applyNumberFormat="1" applyFont="1" applyFill="1" applyBorder="1" applyAlignment="1">
      <alignment horizontal="center" wrapText="1"/>
    </xf>
    <xf numFmtId="168" fontId="3" fillId="0" borderId="1" xfId="1" applyNumberFormat="1" applyFont="1" applyFill="1" applyBorder="1" applyAlignment="1">
      <alignment vertical="top" wrapText="1"/>
    </xf>
    <xf numFmtId="168" fontId="3" fillId="0" borderId="1" xfId="1" applyNumberFormat="1" applyFont="1" applyFill="1" applyBorder="1" applyAlignment="1">
      <alignment vertical="top"/>
    </xf>
    <xf numFmtId="168" fontId="4" fillId="0" borderId="1" xfId="1" applyNumberFormat="1" applyFont="1" applyFill="1" applyBorder="1" applyAlignment="1">
      <alignment wrapText="1"/>
    </xf>
    <xf numFmtId="168" fontId="4" fillId="0" borderId="1" xfId="1" applyNumberFormat="1" applyFont="1" applyFill="1" applyBorder="1" applyAlignment="1">
      <alignment horizontal="center"/>
    </xf>
    <xf numFmtId="168" fontId="4" fillId="0" borderId="1" xfId="1" applyNumberFormat="1" applyFont="1" applyFill="1" applyBorder="1" applyAlignment="1">
      <alignment horizontal="left" wrapText="1"/>
    </xf>
    <xf numFmtId="49" fontId="53" fillId="0" borderId="1" xfId="0" applyNumberFormat="1" applyFont="1" applyFill="1" applyBorder="1" applyAlignment="1">
      <alignment horizontal="center"/>
    </xf>
    <xf numFmtId="168" fontId="51" fillId="0" borderId="1" xfId="0" applyNumberFormat="1" applyFont="1" applyFill="1" applyBorder="1" applyAlignment="1">
      <alignment horizontal="right"/>
    </xf>
    <xf numFmtId="168" fontId="51" fillId="0" borderId="1" xfId="0" applyNumberFormat="1" applyFont="1" applyFill="1" applyBorder="1" applyAlignment="1"/>
    <xf numFmtId="3" fontId="63" fillId="0" borderId="1" xfId="0" applyNumberFormat="1" applyFont="1" applyFill="1" applyBorder="1" applyAlignment="1">
      <alignment horizontal="center"/>
    </xf>
    <xf numFmtId="3" fontId="65" fillId="0" borderId="1" xfId="0" applyNumberFormat="1" applyFont="1" applyFill="1" applyBorder="1" applyAlignment="1">
      <alignment horizontal="center"/>
    </xf>
    <xf numFmtId="3" fontId="63" fillId="0" borderId="1" xfId="0" applyNumberFormat="1" applyFont="1" applyFill="1" applyBorder="1" applyAlignment="1">
      <alignment horizontal="center" wrapText="1"/>
    </xf>
    <xf numFmtId="3" fontId="65" fillId="0" borderId="1" xfId="0" applyNumberFormat="1" applyFont="1" applyFill="1" applyBorder="1" applyAlignment="1">
      <alignment horizontal="center" wrapText="1"/>
    </xf>
    <xf numFmtId="0" fontId="51" fillId="0" borderId="1" xfId="0" applyFont="1" applyBorder="1" applyAlignment="1">
      <alignment horizontal="left" vertical="top" wrapText="1"/>
    </xf>
    <xf numFmtId="0" fontId="51" fillId="2" borderId="1" xfId="0" applyFont="1" applyFill="1" applyBorder="1" applyAlignment="1">
      <alignment horizontal="center" vertical="top" wrapText="1"/>
    </xf>
    <xf numFmtId="0" fontId="51" fillId="0" borderId="1" xfId="0" applyFont="1" applyBorder="1" applyAlignment="1">
      <alignment horizontal="center" vertical="top" wrapText="1"/>
    </xf>
    <xf numFmtId="0" fontId="51" fillId="2" borderId="1" xfId="0" applyFont="1" applyFill="1" applyBorder="1" applyAlignment="1">
      <alignment horizontal="center" vertical="top"/>
    </xf>
    <xf numFmtId="3" fontId="51" fillId="2" borderId="1" xfId="0" applyNumberFormat="1" applyFont="1" applyFill="1" applyBorder="1" applyAlignment="1">
      <alignment horizontal="center" vertical="top"/>
    </xf>
    <xf numFmtId="1" fontId="52" fillId="2" borderId="1" xfId="0" applyNumberFormat="1" applyFont="1" applyFill="1" applyBorder="1" applyAlignment="1">
      <alignment horizontal="center" vertical="top"/>
    </xf>
    <xf numFmtId="0" fontId="52" fillId="2" borderId="1" xfId="0" applyFont="1" applyFill="1" applyBorder="1" applyAlignment="1">
      <alignment horizontal="center" vertical="top"/>
    </xf>
    <xf numFmtId="3" fontId="52" fillId="2" borderId="1" xfId="0" applyNumberFormat="1" applyFont="1" applyFill="1" applyBorder="1" applyAlignment="1">
      <alignment horizontal="center" vertical="top" wrapText="1"/>
    </xf>
    <xf numFmtId="0" fontId="52" fillId="2" borderId="1" xfId="0" applyFont="1" applyFill="1" applyBorder="1" applyAlignment="1">
      <alignment horizontal="center" vertical="top" wrapText="1"/>
    </xf>
    <xf numFmtId="3" fontId="52" fillId="2" borderId="1" xfId="0" applyNumberFormat="1" applyFont="1" applyFill="1" applyBorder="1" applyAlignment="1">
      <alignment horizontal="right" vertical="top" wrapText="1"/>
    </xf>
    <xf numFmtId="172" fontId="52" fillId="2" borderId="1" xfId="0" applyNumberFormat="1" applyFont="1" applyFill="1" applyBorder="1" applyAlignment="1">
      <alignment horizontal="right" vertical="top" wrapText="1"/>
    </xf>
    <xf numFmtId="3" fontId="51" fillId="2" borderId="1" xfId="0" applyNumberFormat="1" applyFont="1" applyFill="1" applyBorder="1" applyAlignment="1">
      <alignment horizontal="center" vertical="top" wrapText="1"/>
    </xf>
    <xf numFmtId="172" fontId="51" fillId="2" borderId="1" xfId="0" applyNumberFormat="1" applyFont="1" applyFill="1" applyBorder="1" applyAlignment="1">
      <alignment horizontal="center" vertical="top" wrapText="1"/>
    </xf>
    <xf numFmtId="0" fontId="52" fillId="2" borderId="1" xfId="0" applyFont="1" applyFill="1" applyBorder="1" applyAlignment="1">
      <alignment horizontal="left" vertical="top" wrapText="1"/>
    </xf>
    <xf numFmtId="3" fontId="51" fillId="2" borderId="1" xfId="0" applyNumberFormat="1" applyFont="1" applyFill="1" applyBorder="1" applyAlignment="1">
      <alignment vertical="top" wrapText="1"/>
    </xf>
    <xf numFmtId="1" fontId="51" fillId="2" borderId="0" xfId="0" applyNumberFormat="1" applyFont="1" applyFill="1" applyBorder="1" applyAlignment="1">
      <alignment vertical="top"/>
    </xf>
    <xf numFmtId="3" fontId="52" fillId="2" borderId="1" xfId="0" applyNumberFormat="1" applyFont="1" applyFill="1" applyBorder="1" applyAlignment="1">
      <alignment vertical="top" wrapText="1"/>
    </xf>
    <xf numFmtId="3" fontId="51" fillId="2" borderId="0" xfId="0" applyNumberFormat="1" applyFont="1" applyFill="1" applyBorder="1" applyAlignment="1">
      <alignment vertical="top" wrapText="1"/>
    </xf>
    <xf numFmtId="3" fontId="52" fillId="2" borderId="0" xfId="0" applyNumberFormat="1" applyFont="1" applyFill="1" applyBorder="1" applyAlignment="1">
      <alignment vertical="top" wrapText="1"/>
    </xf>
    <xf numFmtId="0" fontId="52" fillId="0" borderId="1" xfId="0" applyFont="1" applyBorder="1" applyAlignment="1">
      <alignment vertical="top"/>
    </xf>
    <xf numFmtId="3" fontId="52" fillId="2" borderId="1" xfId="0" applyNumberFormat="1" applyFont="1" applyFill="1" applyBorder="1" applyAlignment="1">
      <alignment vertical="top"/>
    </xf>
    <xf numFmtId="0" fontId="51" fillId="0" borderId="1" xfId="0" applyFont="1" applyBorder="1" applyAlignment="1">
      <alignment vertical="top" wrapText="1"/>
    </xf>
    <xf numFmtId="3" fontId="51" fillId="2" borderId="1" xfId="0" applyNumberFormat="1" applyFont="1" applyFill="1" applyBorder="1" applyAlignment="1">
      <alignment horizontal="center" wrapText="1"/>
    </xf>
    <xf numFmtId="4" fontId="51" fillId="2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6" fontId="59" fillId="0" borderId="1" xfId="1" applyNumberFormat="1" applyFont="1" applyFill="1" applyBorder="1" applyAlignment="1" applyProtection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6" fontId="53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6" fontId="80" fillId="0" borderId="1" xfId="1" applyNumberFormat="1" applyFont="1" applyFill="1" applyBorder="1"/>
    <xf numFmtId="166" fontId="53" fillId="0" borderId="1" xfId="1" applyNumberFormat="1" applyFont="1" applyFill="1" applyBorder="1" applyAlignment="1">
      <alignment horizontal="left" vertical="center" wrapText="1"/>
    </xf>
    <xf numFmtId="166" fontId="59" fillId="0" borderId="1" xfId="1" applyNumberFormat="1" applyFont="1" applyFill="1" applyBorder="1" applyAlignment="1">
      <alignment horizontal="right" vertical="center" wrapText="1"/>
    </xf>
    <xf numFmtId="0" fontId="52" fillId="0" borderId="1" xfId="13" applyFont="1" applyFill="1" applyBorder="1" applyAlignment="1">
      <alignment horizontal="center" vertical="center"/>
    </xf>
    <xf numFmtId="0" fontId="52" fillId="0" borderId="1" xfId="0" quotePrefix="1" applyFont="1" applyFill="1" applyBorder="1" applyAlignment="1">
      <alignment horizontal="right" vertical="center"/>
    </xf>
    <xf numFmtId="166" fontId="59" fillId="0" borderId="1" xfId="1" applyNumberFormat="1" applyFont="1" applyFill="1" applyBorder="1" applyAlignment="1">
      <alignment horizontal="left" vertical="center" wrapText="1"/>
    </xf>
    <xf numFmtId="166" fontId="4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0" fontId="3" fillId="0" borderId="1" xfId="0" quotePrefix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166" fontId="4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right" vertical="center" wrapText="1"/>
    </xf>
    <xf numFmtId="0" fontId="83" fillId="0" borderId="1" xfId="0" applyFont="1" applyFill="1" applyBorder="1"/>
    <xf numFmtId="0" fontId="37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103" fillId="0" borderId="1" xfId="0" applyFont="1" applyFill="1" applyBorder="1"/>
    <xf numFmtId="1" fontId="51" fillId="0" borderId="1" xfId="0" applyNumberFormat="1" applyFont="1" applyFill="1" applyBorder="1" applyAlignment="1">
      <alignment vertical="top"/>
    </xf>
    <xf numFmtId="3" fontId="51" fillId="2" borderId="1" xfId="0" applyNumberFormat="1" applyFont="1" applyFill="1" applyBorder="1" applyAlignment="1">
      <alignment vertical="top"/>
    </xf>
    <xf numFmtId="1" fontId="51" fillId="2" borderId="1" xfId="0" applyNumberFormat="1" applyFont="1" applyFill="1" applyBorder="1" applyAlignment="1">
      <alignment vertical="top"/>
    </xf>
    <xf numFmtId="1" fontId="51" fillId="0" borderId="1" xfId="0" applyNumberFormat="1" applyFont="1" applyFill="1" applyBorder="1" applyAlignment="1">
      <alignment horizontal="left" wrapText="1"/>
    </xf>
    <xf numFmtId="0" fontId="51" fillId="0" borderId="1" xfId="0" applyFont="1" applyFill="1" applyBorder="1" applyAlignment="1">
      <alignment horizontal="right" vertical="top" wrapText="1"/>
    </xf>
    <xf numFmtId="168" fontId="51" fillId="0" borderId="1" xfId="1" applyNumberFormat="1" applyFont="1" applyFill="1" applyBorder="1" applyAlignment="1">
      <alignment horizontal="right" vertical="top" wrapText="1"/>
    </xf>
    <xf numFmtId="0" fontId="74" fillId="0" borderId="1" xfId="0" applyFont="1" applyFill="1" applyBorder="1" applyAlignment="1">
      <alignment horizontal="left"/>
    </xf>
    <xf numFmtId="0" fontId="83" fillId="0" borderId="0" xfId="0" applyFont="1" applyFill="1"/>
    <xf numFmtId="166" fontId="51" fillId="0" borderId="1" xfId="1" applyNumberFormat="1" applyFont="1" applyFill="1" applyBorder="1" applyAlignment="1">
      <alignment horizontal="center" vertical="top"/>
    </xf>
    <xf numFmtId="166" fontId="51" fillId="0" borderId="1" xfId="1" applyNumberFormat="1" applyFont="1" applyFill="1" applyBorder="1" applyAlignment="1">
      <alignment vertical="top"/>
    </xf>
    <xf numFmtId="166" fontId="51" fillId="0" borderId="1" xfId="1" applyNumberFormat="1" applyFont="1" applyFill="1" applyBorder="1" applyAlignment="1" applyProtection="1">
      <alignment vertical="top"/>
    </xf>
    <xf numFmtId="167" fontId="52" fillId="0" borderId="1" xfId="1" applyNumberFormat="1" applyFont="1" applyFill="1" applyBorder="1" applyAlignment="1">
      <alignment vertical="top" wrapText="1"/>
    </xf>
    <xf numFmtId="166" fontId="52" fillId="0" borderId="1" xfId="1" applyNumberFormat="1" applyFont="1" applyBorder="1" applyAlignment="1">
      <alignment vertical="top" wrapText="1"/>
    </xf>
    <xf numFmtId="43" fontId="52" fillId="0" borderId="1" xfId="1" applyFont="1" applyBorder="1" applyAlignment="1">
      <alignment vertical="top" wrapText="1"/>
    </xf>
    <xf numFmtId="166" fontId="52" fillId="0" borderId="1" xfId="1" applyNumberFormat="1" applyFont="1" applyFill="1" applyBorder="1" applyAlignment="1"/>
    <xf numFmtId="0" fontId="74" fillId="0" borderId="0" xfId="0" applyFont="1" applyFill="1" applyBorder="1"/>
    <xf numFmtId="1" fontId="75" fillId="0" borderId="1" xfId="0" applyNumberFormat="1" applyFont="1" applyFill="1" applyBorder="1" applyAlignment="1">
      <alignment horizontal="center" wrapText="1"/>
    </xf>
    <xf numFmtId="166" fontId="75" fillId="0" borderId="1" xfId="0" applyNumberFormat="1" applyFont="1" applyFill="1" applyBorder="1" applyAlignment="1"/>
    <xf numFmtId="166" fontId="75" fillId="0" borderId="0" xfId="1" applyNumberFormat="1" applyFont="1" applyFill="1" applyBorder="1"/>
    <xf numFmtId="1" fontId="51" fillId="0" borderId="0" xfId="0" applyNumberFormat="1" applyFont="1" applyFill="1" applyBorder="1" applyAlignment="1">
      <alignment horizontal="center" vertical="top"/>
    </xf>
    <xf numFmtId="0" fontId="51" fillId="0" borderId="0" xfId="0" applyFont="1" applyFill="1" applyBorder="1" applyAlignment="1">
      <alignment vertical="top" wrapText="1"/>
    </xf>
    <xf numFmtId="1" fontId="52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vertical="top" wrapText="1"/>
    </xf>
    <xf numFmtId="4" fontId="52" fillId="0" borderId="0" xfId="0" applyNumberFormat="1" applyFont="1" applyFill="1" applyBorder="1" applyAlignment="1">
      <alignment vertical="top" wrapText="1"/>
    </xf>
    <xf numFmtId="1" fontId="52" fillId="0" borderId="0" xfId="0" quotePrefix="1" applyNumberFormat="1" applyFont="1" applyFill="1" applyBorder="1" applyAlignment="1">
      <alignment horizontal="center" vertical="top"/>
    </xf>
    <xf numFmtId="3" fontId="74" fillId="0" borderId="0" xfId="0" applyNumberFormat="1" applyFont="1" applyFill="1"/>
    <xf numFmtId="0" fontId="74" fillId="0" borderId="0" xfId="0" applyFont="1" applyFill="1"/>
    <xf numFmtId="172" fontId="52" fillId="0" borderId="1" xfId="0" applyNumberFormat="1" applyFont="1" applyFill="1" applyBorder="1" applyAlignment="1">
      <alignment horizontal="right" wrapText="1"/>
    </xf>
    <xf numFmtId="1" fontId="52" fillId="0" borderId="1" xfId="0" applyNumberFormat="1" applyFont="1" applyFill="1" applyBorder="1" applyAlignment="1">
      <alignment horizontal="center"/>
    </xf>
    <xf numFmtId="3" fontId="26" fillId="0" borderId="1" xfId="0" applyNumberFormat="1" applyFont="1" applyBorder="1"/>
    <xf numFmtId="3" fontId="26" fillId="0" borderId="1" xfId="0" applyNumberFormat="1" applyFont="1" applyBorder="1" applyAlignment="1">
      <alignment wrapText="1"/>
    </xf>
    <xf numFmtId="3" fontId="26" fillId="0" borderId="1" xfId="1" applyNumberFormat="1" applyFont="1" applyBorder="1"/>
    <xf numFmtId="3" fontId="113" fillId="0" borderId="1" xfId="1" applyNumberFormat="1" applyFont="1" applyBorder="1"/>
    <xf numFmtId="1" fontId="52" fillId="0" borderId="1" xfId="0" applyNumberFormat="1" applyFont="1" applyFill="1" applyBorder="1" applyAlignment="1">
      <alignment horizontal="center"/>
    </xf>
    <xf numFmtId="173" fontId="26" fillId="0" borderId="1" xfId="0" applyNumberFormat="1" applyFont="1" applyBorder="1"/>
    <xf numFmtId="173" fontId="113" fillId="0" borderId="1" xfId="0" applyNumberFormat="1" applyFont="1" applyBorder="1"/>
    <xf numFmtId="173" fontId="26" fillId="0" borderId="1" xfId="1" applyNumberFormat="1" applyFont="1" applyBorder="1"/>
    <xf numFmtId="0" fontId="51" fillId="0" borderId="1" xfId="0" applyFont="1" applyFill="1" applyBorder="1" applyAlignment="1">
      <alignment horizontal="center" wrapText="1"/>
    </xf>
    <xf numFmtId="1" fontId="52" fillId="0" borderId="1" xfId="0" applyNumberFormat="1" applyFont="1" applyFill="1" applyBorder="1" applyAlignment="1">
      <alignment horizontal="center"/>
    </xf>
    <xf numFmtId="1" fontId="51" fillId="0" borderId="1" xfId="0" quotePrefix="1" applyNumberFormat="1" applyFont="1" applyFill="1" applyBorder="1" applyAlignment="1">
      <alignment horizontal="center" vertical="center"/>
    </xf>
    <xf numFmtId="1" fontId="51" fillId="0" borderId="1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wrapText="1"/>
    </xf>
    <xf numFmtId="1" fontId="52" fillId="0" borderId="1" xfId="0" applyNumberFormat="1" applyFont="1" applyFill="1" applyBorder="1" applyAlignment="1">
      <alignment horizontal="center"/>
    </xf>
    <xf numFmtId="0" fontId="51" fillId="0" borderId="1" xfId="0" applyFont="1" applyFill="1" applyBorder="1" applyAlignment="1">
      <alignment horizontal="center" wrapText="1"/>
    </xf>
    <xf numFmtId="1" fontId="52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92" fillId="0" borderId="1" xfId="0" applyFont="1" applyFill="1" applyBorder="1"/>
    <xf numFmtId="168" fontId="51" fillId="0" borderId="1" xfId="1" applyNumberFormat="1" applyFont="1" applyFill="1" applyBorder="1" applyAlignment="1">
      <alignment vertical="top" wrapText="1"/>
    </xf>
    <xf numFmtId="3" fontId="52" fillId="0" borderId="1" xfId="1" applyNumberFormat="1" applyFont="1" applyFill="1" applyBorder="1" applyAlignment="1">
      <alignment horizontal="left" wrapText="1"/>
    </xf>
    <xf numFmtId="3" fontId="52" fillId="0" borderId="1" xfId="1" applyNumberFormat="1" applyFont="1" applyFill="1" applyBorder="1" applyAlignment="1">
      <alignment horizontal="right" wrapText="1"/>
    </xf>
    <xf numFmtId="49" fontId="112" fillId="0" borderId="1" xfId="0" applyNumberFormat="1" applyFont="1" applyFill="1" applyBorder="1" applyAlignment="1">
      <alignment wrapText="1"/>
    </xf>
    <xf numFmtId="49" fontId="52" fillId="0" borderId="1" xfId="0" applyNumberFormat="1" applyFont="1" applyFill="1" applyBorder="1" applyAlignment="1">
      <alignment wrapText="1"/>
    </xf>
    <xf numFmtId="166" fontId="52" fillId="0" borderId="1" xfId="0" applyNumberFormat="1" applyFont="1" applyFill="1" applyBorder="1"/>
    <xf numFmtId="168" fontId="52" fillId="0" borderId="1" xfId="1" applyNumberFormat="1" applyFont="1" applyFill="1" applyBorder="1" applyAlignment="1">
      <alignment horizontal="center"/>
    </xf>
    <xf numFmtId="3" fontId="52" fillId="0" borderId="1" xfId="1" applyNumberFormat="1" applyFont="1" applyFill="1" applyBorder="1" applyAlignment="1">
      <alignment horizontal="center"/>
    </xf>
    <xf numFmtId="1" fontId="52" fillId="0" borderId="1" xfId="0" applyNumberFormat="1" applyFont="1" applyFill="1" applyBorder="1" applyAlignment="1">
      <alignment horizontal="center"/>
    </xf>
    <xf numFmtId="1" fontId="52" fillId="0" borderId="1" xfId="0" applyNumberFormat="1" applyFont="1" applyFill="1" applyBorder="1" applyAlignment="1">
      <alignment horizontal="center"/>
    </xf>
    <xf numFmtId="1" fontId="52" fillId="0" borderId="1" xfId="0" applyNumberFormat="1" applyFont="1" applyFill="1" applyBorder="1" applyAlignment="1">
      <alignment horizontal="center"/>
    </xf>
    <xf numFmtId="1" fontId="52" fillId="0" borderId="1" xfId="0" applyNumberFormat="1" applyFont="1" applyFill="1" applyBorder="1" applyAlignment="1">
      <alignment horizontal="center"/>
    </xf>
    <xf numFmtId="0" fontId="51" fillId="0" borderId="1" xfId="0" applyFont="1" applyFill="1" applyBorder="1" applyAlignment="1">
      <alignment horizontal="center" wrapText="1"/>
    </xf>
    <xf numFmtId="1" fontId="52" fillId="0" borderId="1" xfId="0" applyNumberFormat="1" applyFont="1" applyFill="1" applyBorder="1" applyAlignment="1">
      <alignment horizontal="center"/>
    </xf>
    <xf numFmtId="4" fontId="52" fillId="0" borderId="1" xfId="0" applyNumberFormat="1" applyFont="1" applyFill="1" applyBorder="1" applyAlignment="1">
      <alignment horizontal="right" vertical="top" wrapText="1"/>
    </xf>
    <xf numFmtId="4" fontId="51" fillId="0" borderId="1" xfId="1" applyNumberFormat="1" applyFont="1" applyFill="1" applyBorder="1" applyAlignment="1">
      <alignment horizontal="right" wrapText="1"/>
    </xf>
    <xf numFmtId="4" fontId="51" fillId="0" borderId="1" xfId="0" applyNumberFormat="1" applyFont="1" applyFill="1" applyBorder="1" applyAlignment="1">
      <alignment horizontal="center"/>
    </xf>
    <xf numFmtId="4" fontId="51" fillId="0" borderId="1" xfId="0" applyNumberFormat="1" applyFont="1" applyFill="1" applyBorder="1" applyAlignment="1" applyProtection="1">
      <alignment vertical="top"/>
    </xf>
    <xf numFmtId="4" fontId="52" fillId="0" borderId="1" xfId="0" applyNumberFormat="1" applyFont="1" applyFill="1" applyBorder="1" applyAlignment="1">
      <alignment vertical="top" wrapText="1"/>
    </xf>
    <xf numFmtId="37" fontId="74" fillId="0" borderId="1" xfId="0" applyNumberFormat="1" applyFont="1" applyFill="1" applyBorder="1"/>
    <xf numFmtId="37" fontId="74" fillId="0" borderId="1" xfId="1" applyNumberFormat="1" applyFont="1" applyFill="1" applyBorder="1"/>
    <xf numFmtId="4" fontId="74" fillId="0" borderId="1" xfId="0" applyNumberFormat="1" applyFont="1" applyFill="1" applyBorder="1"/>
    <xf numFmtId="4" fontId="74" fillId="0" borderId="1" xfId="1" applyNumberFormat="1" applyFont="1" applyFill="1" applyBorder="1"/>
    <xf numFmtId="4" fontId="52" fillId="0" borderId="1" xfId="1" applyNumberFormat="1" applyFont="1" applyFill="1" applyBorder="1" applyAlignment="1">
      <alignment horizontal="right" wrapText="1"/>
    </xf>
    <xf numFmtId="4" fontId="52" fillId="0" borderId="1" xfId="1" applyNumberFormat="1" applyFont="1" applyFill="1" applyBorder="1" applyAlignment="1">
      <alignment horizontal="left" vertical="top" wrapText="1"/>
    </xf>
    <xf numFmtId="4" fontId="52" fillId="0" borderId="1" xfId="1" applyNumberFormat="1" applyFont="1" applyFill="1" applyBorder="1" applyAlignment="1">
      <alignment horizontal="left" vertical="center" wrapText="1"/>
    </xf>
    <xf numFmtId="4" fontId="52" fillId="0" borderId="1" xfId="0" applyNumberFormat="1" applyFont="1" applyFill="1" applyBorder="1" applyAlignment="1">
      <alignment horizontal="center"/>
    </xf>
    <xf numFmtId="39" fontId="75" fillId="0" borderId="1" xfId="1" applyNumberFormat="1" applyFont="1" applyFill="1" applyBorder="1"/>
    <xf numFmtId="39" fontId="74" fillId="0" borderId="1" xfId="1" applyNumberFormat="1" applyFont="1" applyFill="1" applyBorder="1"/>
    <xf numFmtId="4" fontId="53" fillId="0" borderId="1" xfId="0" applyNumberFormat="1" applyFont="1" applyFill="1" applyBorder="1" applyAlignment="1">
      <alignment vertical="top" wrapText="1"/>
    </xf>
    <xf numFmtId="4" fontId="53" fillId="0" borderId="1" xfId="1" applyNumberFormat="1" applyFont="1" applyFill="1" applyBorder="1" applyAlignment="1">
      <alignment vertical="top" wrapText="1"/>
    </xf>
    <xf numFmtId="4" fontId="14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wrapText="1"/>
    </xf>
    <xf numFmtId="4" fontId="59" fillId="0" borderId="1" xfId="0" applyNumberFormat="1" applyFont="1" applyFill="1" applyBorder="1" applyAlignment="1">
      <alignment vertical="top" wrapText="1"/>
    </xf>
    <xf numFmtId="4" fontId="23" fillId="0" borderId="1" xfId="0" applyNumberFormat="1" applyFont="1" applyBorder="1"/>
    <xf numFmtId="4" fontId="37" fillId="0" borderId="1" xfId="0" applyNumberFormat="1" applyFont="1" applyFill="1" applyBorder="1"/>
    <xf numFmtId="4" fontId="37" fillId="0" borderId="1" xfId="1" applyNumberFormat="1" applyFont="1" applyFill="1" applyBorder="1"/>
    <xf numFmtId="4" fontId="63" fillId="0" borderId="1" xfId="1" applyNumberFormat="1" applyFont="1" applyFill="1" applyBorder="1" applyAlignment="1">
      <alignment horizontal="right" wrapText="1"/>
    </xf>
    <xf numFmtId="4" fontId="70" fillId="0" borderId="1" xfId="1" applyNumberFormat="1" applyFont="1" applyFill="1" applyBorder="1" applyAlignment="1">
      <alignment horizontal="right" wrapText="1"/>
    </xf>
    <xf numFmtId="4" fontId="70" fillId="0" borderId="1" xfId="0" applyNumberFormat="1" applyFont="1" applyFill="1" applyBorder="1" applyAlignment="1">
      <alignment horizontal="right" wrapText="1"/>
    </xf>
    <xf numFmtId="4" fontId="63" fillId="0" borderId="1" xfId="1" applyNumberFormat="1" applyFont="1" applyFill="1" applyBorder="1" applyAlignment="1">
      <alignment horizontal="left" wrapText="1"/>
    </xf>
    <xf numFmtId="4" fontId="70" fillId="0" borderId="1" xfId="1" applyNumberFormat="1" applyFont="1" applyFill="1" applyBorder="1" applyAlignment="1">
      <alignment horizontal="left" wrapText="1"/>
    </xf>
    <xf numFmtId="4" fontId="70" fillId="0" borderId="1" xfId="0" applyNumberFormat="1" applyFont="1" applyFill="1" applyBorder="1" applyAlignment="1">
      <alignment horizontal="left" wrapText="1"/>
    </xf>
    <xf numFmtId="4" fontId="63" fillId="0" borderId="1" xfId="0" applyNumberFormat="1" applyFont="1" applyFill="1" applyBorder="1" applyAlignment="1">
      <alignment horizontal="center"/>
    </xf>
    <xf numFmtId="4" fontId="63" fillId="0" borderId="1" xfId="1" applyNumberFormat="1" applyFont="1" applyFill="1" applyBorder="1" applyAlignment="1">
      <alignment wrapText="1"/>
    </xf>
    <xf numFmtId="4" fontId="8" fillId="0" borderId="1" xfId="0" applyNumberFormat="1" applyFont="1" applyFill="1" applyBorder="1" applyAlignment="1">
      <alignment vertical="top"/>
    </xf>
    <xf numFmtId="4" fontId="23" fillId="0" borderId="1" xfId="0" applyNumberFormat="1" applyFont="1" applyFill="1" applyBorder="1"/>
    <xf numFmtId="4" fontId="59" fillId="0" borderId="1" xfId="0" applyNumberFormat="1" applyFont="1" applyFill="1" applyBorder="1" applyAlignment="1">
      <alignment wrapText="1"/>
    </xf>
    <xf numFmtId="4" fontId="53" fillId="0" borderId="1" xfId="0" applyNumberFormat="1" applyFont="1" applyFill="1" applyBorder="1" applyAlignment="1">
      <alignment wrapText="1"/>
    </xf>
    <xf numFmtId="4" fontId="53" fillId="0" borderId="1" xfId="0" applyNumberFormat="1" applyFont="1" applyFill="1" applyBorder="1" applyAlignment="1">
      <alignment horizontal="left" wrapText="1"/>
    </xf>
    <xf numFmtId="4" fontId="59" fillId="0" borderId="1" xfId="0" applyNumberFormat="1" applyFont="1" applyFill="1" applyBorder="1" applyAlignment="1">
      <alignment horizontal="center"/>
    </xf>
    <xf numFmtId="4" fontId="51" fillId="2" borderId="1" xfId="1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39" fontId="51" fillId="0" borderId="1" xfId="1" applyNumberFormat="1" applyFont="1" applyFill="1" applyBorder="1" applyAlignment="1">
      <alignment horizontal="right" wrapText="1"/>
    </xf>
    <xf numFmtId="39" fontId="51" fillId="0" borderId="1" xfId="1" applyNumberFormat="1" applyFont="1" applyFill="1" applyBorder="1" applyAlignment="1">
      <alignment horizontal="left" wrapText="1"/>
    </xf>
    <xf numFmtId="4" fontId="76" fillId="0" borderId="1" xfId="0" applyNumberFormat="1" applyFont="1" applyFill="1" applyBorder="1" applyAlignment="1">
      <alignment horizontal="right" vertical="center" wrapText="1"/>
    </xf>
    <xf numFmtId="4" fontId="76" fillId="0" borderId="1" xfId="0" applyNumberFormat="1" applyFont="1" applyFill="1" applyBorder="1" applyAlignment="1">
      <alignment horizontal="right" vertical="center"/>
    </xf>
    <xf numFmtId="4" fontId="73" fillId="0" borderId="1" xfId="0" applyNumberFormat="1" applyFont="1" applyFill="1" applyBorder="1" applyAlignment="1">
      <alignment horizontal="right" vertical="center" wrapText="1"/>
    </xf>
    <xf numFmtId="4" fontId="79" fillId="0" borderId="1" xfId="0" applyNumberFormat="1" applyFont="1" applyFill="1" applyBorder="1" applyAlignment="1">
      <alignment horizontal="right" vertical="center" wrapText="1"/>
    </xf>
    <xf numFmtId="4" fontId="76" fillId="0" borderId="1" xfId="0" applyNumberFormat="1" applyFont="1" applyFill="1" applyBorder="1" applyAlignment="1">
      <alignment horizontal="left" wrapText="1"/>
    </xf>
    <xf numFmtId="4" fontId="51" fillId="0" borderId="0" xfId="1" applyNumberFormat="1" applyFont="1" applyFill="1" applyBorder="1" applyAlignment="1">
      <alignment horizontal="right" wrapText="1"/>
    </xf>
    <xf numFmtId="4" fontId="51" fillId="0" borderId="0" xfId="1" applyNumberFormat="1" applyFont="1" applyFill="1" applyBorder="1" applyAlignment="1">
      <alignment horizontal="left" wrapText="1"/>
    </xf>
    <xf numFmtId="4" fontId="17" fillId="0" borderId="0" xfId="1" applyNumberFormat="1" applyFont="1" applyFill="1" applyBorder="1"/>
    <xf numFmtId="4" fontId="10" fillId="0" borderId="0" xfId="1" applyNumberFormat="1" applyFont="1" applyFill="1" applyBorder="1" applyAlignment="1">
      <alignment vertical="top" wrapText="1"/>
    </xf>
    <xf numFmtId="4" fontId="2" fillId="0" borderId="0" xfId="1" applyNumberFormat="1" applyFont="1" applyFill="1" applyBorder="1" applyAlignment="1">
      <alignment horizontal="left" vertical="top" wrapText="1"/>
    </xf>
    <xf numFmtId="4" fontId="14" fillId="0" borderId="0" xfId="0" applyNumberFormat="1" applyFont="1" applyFill="1" applyBorder="1"/>
    <xf numFmtId="4" fontId="95" fillId="0" borderId="1" xfId="1" applyNumberFormat="1" applyFont="1" applyFill="1" applyBorder="1" applyAlignment="1">
      <alignment wrapText="1"/>
    </xf>
    <xf numFmtId="4" fontId="95" fillId="0" borderId="1" xfId="1" applyNumberFormat="1" applyFont="1" applyFill="1" applyBorder="1" applyAlignment="1">
      <alignment horizontal="right" wrapText="1"/>
    </xf>
    <xf numFmtId="4" fontId="97" fillId="0" borderId="1" xfId="1" applyNumberFormat="1" applyFont="1" applyFill="1" applyBorder="1" applyAlignment="1">
      <alignment wrapText="1"/>
    </xf>
    <xf numFmtId="4" fontId="14" fillId="0" borderId="1" xfId="0" applyNumberFormat="1" applyFont="1" applyBorder="1"/>
    <xf numFmtId="4" fontId="97" fillId="0" borderId="1" xfId="1" applyNumberFormat="1" applyFont="1" applyFill="1" applyBorder="1" applyAlignment="1">
      <alignment vertical="top" wrapText="1"/>
    </xf>
    <xf numFmtId="4" fontId="96" fillId="0" borderId="1" xfId="1" applyNumberFormat="1" applyFont="1" applyFill="1" applyBorder="1" applyAlignment="1"/>
    <xf numFmtId="4" fontId="96" fillId="0" borderId="1" xfId="1" applyNumberFormat="1" applyFont="1" applyFill="1" applyBorder="1" applyAlignment="1">
      <alignment wrapText="1"/>
    </xf>
    <xf numFmtId="1" fontId="52" fillId="0" borderId="1" xfId="0" applyNumberFormat="1" applyFont="1" applyFill="1" applyBorder="1" applyAlignment="1">
      <alignment horizontal="center"/>
    </xf>
    <xf numFmtId="4" fontId="59" fillId="0" borderId="1" xfId="0" applyNumberFormat="1" applyFont="1" applyFill="1" applyBorder="1" applyAlignment="1">
      <alignment horizontal="right" vertical="center" wrapText="1"/>
    </xf>
    <xf numFmtId="4" fontId="59" fillId="0" borderId="1" xfId="0" applyNumberFormat="1" applyFont="1" applyFill="1" applyBorder="1" applyAlignment="1">
      <alignment horizontal="right" wrapText="1"/>
    </xf>
    <xf numFmtId="4" fontId="53" fillId="0" borderId="1" xfId="0" applyNumberFormat="1" applyFont="1" applyFill="1" applyBorder="1" applyAlignment="1">
      <alignment horizontal="right" vertical="center" wrapText="1"/>
    </xf>
    <xf numFmtId="4" fontId="53" fillId="0" borderId="1" xfId="0" applyNumberFormat="1" applyFont="1" applyFill="1" applyBorder="1" applyAlignment="1">
      <alignment horizontal="right" wrapText="1"/>
    </xf>
    <xf numFmtId="39" fontId="14" fillId="0" borderId="1" xfId="0" applyNumberFormat="1" applyFont="1" applyFill="1" applyBorder="1"/>
    <xf numFmtId="39" fontId="14" fillId="0" borderId="1" xfId="1" applyNumberFormat="1" applyFont="1" applyFill="1" applyBorder="1"/>
    <xf numFmtId="39" fontId="17" fillId="0" borderId="1" xfId="1" applyNumberFormat="1" applyFont="1" applyFill="1" applyBorder="1"/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left" wrapText="1"/>
    </xf>
    <xf numFmtId="4" fontId="4" fillId="0" borderId="1" xfId="1" applyNumberFormat="1" applyFont="1" applyFill="1" applyBorder="1" applyAlignment="1">
      <alignment horizontal="right" wrapText="1"/>
    </xf>
    <xf numFmtId="4" fontId="19" fillId="0" borderId="1" xfId="1" applyNumberFormat="1" applyFont="1" applyFill="1" applyBorder="1" applyAlignment="1">
      <alignment horizontal="right"/>
    </xf>
    <xf numFmtId="4" fontId="75" fillId="0" borderId="1" xfId="1" applyNumberFormat="1" applyFont="1" applyFill="1" applyBorder="1" applyAlignment="1">
      <alignment vertical="top"/>
    </xf>
    <xf numFmtId="4" fontId="17" fillId="0" borderId="1" xfId="0" applyNumberFormat="1" applyFont="1" applyFill="1" applyBorder="1"/>
    <xf numFmtId="4" fontId="17" fillId="0" borderId="1" xfId="1" applyNumberFormat="1" applyFont="1" applyFill="1" applyBorder="1"/>
    <xf numFmtId="4" fontId="52" fillId="0" borderId="0" xfId="0" applyNumberFormat="1" applyFont="1" applyFill="1" applyBorder="1" applyAlignment="1">
      <alignment horizontal="right" wrapText="1"/>
    </xf>
    <xf numFmtId="4" fontId="51" fillId="0" borderId="0" xfId="0" applyNumberFormat="1" applyFont="1" applyFill="1" applyBorder="1" applyAlignment="1">
      <alignment horizontal="right" wrapText="1"/>
    </xf>
    <xf numFmtId="4" fontId="17" fillId="0" borderId="0" xfId="0" applyNumberFormat="1" applyFont="1" applyFill="1" applyBorder="1"/>
    <xf numFmtId="4" fontId="51" fillId="0" borderId="1" xfId="0" applyNumberFormat="1" applyFont="1" applyFill="1" applyBorder="1" applyAlignment="1"/>
    <xf numFmtId="4" fontId="61" fillId="0" borderId="1" xfId="0" applyNumberFormat="1" applyFont="1" applyFill="1" applyBorder="1" applyAlignment="1">
      <alignment horizontal="right" wrapText="1"/>
    </xf>
    <xf numFmtId="4" fontId="62" fillId="0" borderId="1" xfId="0" applyNumberFormat="1" applyFont="1" applyFill="1" applyBorder="1" applyAlignment="1">
      <alignment wrapText="1"/>
    </xf>
    <xf numFmtId="4" fontId="61" fillId="0" borderId="1" xfId="0" applyNumberFormat="1" applyFont="1" applyFill="1" applyBorder="1" applyAlignment="1">
      <alignment wrapText="1"/>
    </xf>
    <xf numFmtId="4" fontId="19" fillId="0" borderId="1" xfId="0" applyNumberFormat="1" applyFont="1" applyFill="1" applyBorder="1" applyAlignment="1">
      <alignment wrapText="1"/>
    </xf>
    <xf numFmtId="4" fontId="19" fillId="0" borderId="1" xfId="0" applyNumberFormat="1" applyFont="1" applyFill="1" applyBorder="1" applyAlignment="1"/>
    <xf numFmtId="4" fontId="73" fillId="0" borderId="1" xfId="0" applyNumberFormat="1" applyFont="1" applyFill="1" applyBorder="1" applyAlignment="1">
      <alignment horizontal="right" wrapText="1"/>
    </xf>
    <xf numFmtId="4" fontId="76" fillId="0" borderId="1" xfId="0" applyNumberFormat="1" applyFont="1" applyFill="1" applyBorder="1" applyAlignment="1">
      <alignment horizontal="right" wrapText="1"/>
    </xf>
    <xf numFmtId="4" fontId="76" fillId="0" borderId="1" xfId="0" applyNumberFormat="1" applyFont="1" applyFill="1" applyBorder="1" applyAlignment="1">
      <alignment horizontal="right" vertical="top" wrapText="1"/>
    </xf>
    <xf numFmtId="4" fontId="73" fillId="0" borderId="1" xfId="0" applyNumberFormat="1" applyFont="1" applyFill="1" applyBorder="1" applyAlignment="1">
      <alignment horizontal="center"/>
    </xf>
    <xf numFmtId="4" fontId="51" fillId="0" borderId="1" xfId="0" applyNumberFormat="1" applyFont="1" applyBorder="1" applyAlignment="1">
      <alignment wrapText="1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left" wrapText="1"/>
    </xf>
    <xf numFmtId="4" fontId="14" fillId="0" borderId="0" xfId="0" applyNumberFormat="1" applyFont="1" applyBorder="1"/>
    <xf numFmtId="4" fontId="52" fillId="0" borderId="1" xfId="0" applyNumberFormat="1" applyFont="1" applyBorder="1" applyAlignment="1">
      <alignment vertical="top" wrapText="1"/>
    </xf>
    <xf numFmtId="4" fontId="15" fillId="0" borderId="0" xfId="1" applyNumberFormat="1" applyFont="1" applyFill="1" applyBorder="1" applyAlignment="1">
      <alignment vertical="top" wrapText="1"/>
    </xf>
    <xf numFmtId="4" fontId="12" fillId="0" borderId="0" xfId="1" applyNumberFormat="1" applyFont="1" applyFill="1" applyBorder="1" applyAlignment="1">
      <alignment vertical="top" wrapText="1"/>
    </xf>
    <xf numFmtId="4" fontId="12" fillId="0" borderId="0" xfId="1" applyNumberFormat="1" applyFont="1" applyFill="1" applyBorder="1" applyAlignment="1">
      <alignment vertical="top"/>
    </xf>
    <xf numFmtId="4" fontId="52" fillId="0" borderId="1" xfId="1" applyNumberFormat="1" applyFont="1" applyFill="1" applyBorder="1" applyAlignment="1">
      <alignment vertical="top"/>
    </xf>
    <xf numFmtId="4" fontId="23" fillId="0" borderId="1" xfId="1" applyNumberFormat="1" applyFont="1" applyFill="1" applyBorder="1"/>
    <xf numFmtId="4" fontId="41" fillId="0" borderId="1" xfId="1" applyNumberFormat="1" applyFont="1" applyFill="1" applyBorder="1"/>
    <xf numFmtId="4" fontId="18" fillId="0" borderId="1" xfId="0" applyNumberFormat="1" applyFont="1" applyFill="1" applyBorder="1" applyAlignment="1" applyProtection="1">
      <alignment vertical="top"/>
    </xf>
    <xf numFmtId="4" fontId="19" fillId="0" borderId="1" xfId="0" applyNumberFormat="1" applyFont="1" applyFill="1" applyBorder="1" applyAlignment="1">
      <alignment vertical="top" wrapText="1"/>
    </xf>
    <xf numFmtId="4" fontId="18" fillId="0" borderId="1" xfId="1" applyNumberFormat="1" applyFont="1" applyFill="1" applyBorder="1" applyAlignment="1">
      <alignment horizontal="right" vertical="top" wrapText="1"/>
    </xf>
    <xf numFmtId="4" fontId="19" fillId="0" borderId="1" xfId="1" applyNumberFormat="1" applyFont="1" applyFill="1" applyBorder="1" applyAlignment="1">
      <alignment horizontal="right" vertical="top" wrapText="1"/>
    </xf>
    <xf numFmtId="4" fontId="19" fillId="0" borderId="1" xfId="0" applyNumberFormat="1" applyFont="1" applyFill="1" applyBorder="1" applyAlignment="1">
      <alignment horizontal="right" vertical="top" wrapText="1"/>
    </xf>
    <xf numFmtId="4" fontId="18" fillId="0" borderId="1" xfId="1" applyNumberFormat="1" applyFont="1" applyFill="1" applyBorder="1" applyAlignment="1">
      <alignment vertical="top" wrapText="1"/>
    </xf>
    <xf numFmtId="4" fontId="19" fillId="0" borderId="1" xfId="1" applyNumberFormat="1" applyFont="1" applyFill="1" applyBorder="1" applyAlignment="1">
      <alignment vertical="top" wrapText="1"/>
    </xf>
    <xf numFmtId="4" fontId="18" fillId="0" borderId="1" xfId="0" applyNumberFormat="1" applyFont="1" applyFill="1" applyBorder="1" applyAlignment="1">
      <alignment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19" fillId="0" borderId="1" xfId="1" applyNumberFormat="1" applyFont="1" applyFill="1" applyBorder="1" applyAlignment="1">
      <alignment horizontal="left" vertical="top" wrapText="1"/>
    </xf>
    <xf numFmtId="4" fontId="25" fillId="0" borderId="1" xfId="0" applyNumberFormat="1" applyFont="1" applyFill="1" applyBorder="1"/>
    <xf numFmtId="4" fontId="76" fillId="0" borderId="0" xfId="0" applyNumberFormat="1" applyFont="1" applyFill="1" applyBorder="1" applyAlignment="1">
      <alignment vertical="top" wrapText="1"/>
    </xf>
    <xf numFmtId="4" fontId="22" fillId="0" borderId="0" xfId="0" applyNumberFormat="1" applyFont="1" applyFill="1" applyBorder="1" applyAlignment="1"/>
    <xf numFmtId="4" fontId="27" fillId="0" borderId="0" xfId="1" applyNumberFormat="1" applyFont="1"/>
    <xf numFmtId="4" fontId="99" fillId="0" borderId="0" xfId="1" applyNumberFormat="1" applyFont="1"/>
    <xf numFmtId="4" fontId="26" fillId="0" borderId="1" xfId="0" applyNumberFormat="1" applyFont="1" applyBorder="1"/>
    <xf numFmtId="4" fontId="113" fillId="0" borderId="1" xfId="0" applyNumberFormat="1" applyFont="1" applyBorder="1"/>
    <xf numFmtId="4" fontId="26" fillId="0" borderId="1" xfId="1" applyNumberFormat="1" applyFont="1" applyBorder="1"/>
    <xf numFmtId="0" fontId="27" fillId="0" borderId="1" xfId="0" applyFont="1" applyBorder="1"/>
    <xf numFmtId="3" fontId="26" fillId="0" borderId="1" xfId="0" applyNumberFormat="1" applyFont="1" applyFill="1" applyBorder="1" applyAlignment="1">
      <alignment wrapText="1"/>
    </xf>
    <xf numFmtId="0" fontId="77" fillId="0" borderId="1" xfId="0" applyFont="1" applyBorder="1" applyAlignment="1">
      <alignment wrapText="1"/>
    </xf>
    <xf numFmtId="4" fontId="77" fillId="0" borderId="1" xfId="0" applyNumberFormat="1" applyFont="1" applyBorder="1"/>
    <xf numFmtId="3" fontId="113" fillId="0" borderId="1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5" fillId="0" borderId="3" xfId="0" applyFont="1" applyFill="1" applyBorder="1" applyAlignment="1">
      <alignment horizontal="center" wrapText="1"/>
    </xf>
    <xf numFmtId="0" fontId="35" fillId="0" borderId="2" xfId="0" applyFont="1" applyFill="1" applyBorder="1" applyAlignment="1">
      <alignment horizontal="center" wrapText="1"/>
    </xf>
    <xf numFmtId="0" fontId="35" fillId="0" borderId="4" xfId="0" applyFont="1" applyFill="1" applyBorder="1" applyAlignment="1">
      <alignment horizontal="center" wrapText="1"/>
    </xf>
    <xf numFmtId="0" fontId="35" fillId="0" borderId="3" xfId="0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75" fillId="0" borderId="1" xfId="0" applyFont="1" applyFill="1" applyBorder="1" applyAlignment="1">
      <alignment horizontal="center"/>
    </xf>
    <xf numFmtId="0" fontId="74" fillId="0" borderId="3" xfId="0" applyFont="1" applyFill="1" applyBorder="1" applyAlignment="1">
      <alignment horizontal="center"/>
    </xf>
    <xf numFmtId="0" fontId="74" fillId="0" borderId="2" xfId="0" applyFont="1" applyFill="1" applyBorder="1" applyAlignment="1">
      <alignment horizontal="center"/>
    </xf>
    <xf numFmtId="0" fontId="74" fillId="0" borderId="4" xfId="0" applyFont="1" applyFill="1" applyBorder="1" applyAlignment="1">
      <alignment horizontal="center"/>
    </xf>
    <xf numFmtId="0" fontId="108" fillId="0" borderId="3" xfId="2" applyFont="1" applyFill="1" applyBorder="1" applyAlignment="1">
      <alignment horizontal="center"/>
    </xf>
    <xf numFmtId="0" fontId="108" fillId="0" borderId="2" xfId="2" applyFont="1" applyFill="1" applyBorder="1" applyAlignment="1">
      <alignment horizontal="center"/>
    </xf>
    <xf numFmtId="0" fontId="108" fillId="0" borderId="4" xfId="2" applyFont="1" applyFill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30" fillId="0" borderId="3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93" fillId="0" borderId="3" xfId="2" applyFont="1" applyFill="1" applyBorder="1" applyAlignment="1">
      <alignment horizontal="center"/>
    </xf>
    <xf numFmtId="0" fontId="93" fillId="0" borderId="2" xfId="2" applyFont="1" applyFill="1" applyBorder="1" applyAlignment="1">
      <alignment horizontal="center"/>
    </xf>
    <xf numFmtId="0" fontId="93" fillId="0" borderId="4" xfId="2" applyFont="1" applyFill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69" fillId="0" borderId="3" xfId="2" applyFont="1" applyFill="1" applyBorder="1" applyAlignment="1">
      <alignment horizontal="center"/>
    </xf>
    <xf numFmtId="0" fontId="69" fillId="0" borderId="2" xfId="2" applyFont="1" applyFill="1" applyBorder="1" applyAlignment="1">
      <alignment horizontal="center"/>
    </xf>
    <xf numFmtId="0" fontId="69" fillId="0" borderId="4" xfId="2" applyFont="1" applyFill="1" applyBorder="1" applyAlignment="1">
      <alignment horizontal="center"/>
    </xf>
    <xf numFmtId="0" fontId="71" fillId="0" borderId="3" xfId="2" applyFont="1" applyFill="1" applyBorder="1" applyAlignment="1">
      <alignment horizontal="center"/>
    </xf>
    <xf numFmtId="0" fontId="71" fillId="0" borderId="2" xfId="2" applyFont="1" applyFill="1" applyBorder="1" applyAlignment="1">
      <alignment horizontal="center"/>
    </xf>
    <xf numFmtId="0" fontId="71" fillId="0" borderId="4" xfId="2" applyFont="1" applyFill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108" fillId="0" borderId="1" xfId="2" applyFont="1" applyFill="1" applyBorder="1" applyAlignment="1">
      <alignment horizontal="center"/>
    </xf>
    <xf numFmtId="0" fontId="68" fillId="0" borderId="3" xfId="0" applyFont="1" applyBorder="1" applyAlignment="1">
      <alignment horizontal="center" wrapText="1"/>
    </xf>
    <xf numFmtId="0" fontId="68" fillId="0" borderId="2" xfId="0" applyFont="1" applyBorder="1" applyAlignment="1">
      <alignment horizontal="center" wrapText="1"/>
    </xf>
    <xf numFmtId="0" fontId="68" fillId="0" borderId="4" xfId="0" applyFont="1" applyBorder="1" applyAlignment="1">
      <alignment horizontal="center" wrapText="1"/>
    </xf>
    <xf numFmtId="0" fontId="34" fillId="0" borderId="3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1" fontId="52" fillId="0" borderId="1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wrapText="1"/>
    </xf>
    <xf numFmtId="0" fontId="60" fillId="0" borderId="1" xfId="2" applyFont="1" applyFill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1" fontId="51" fillId="0" borderId="1" xfId="0" quotePrefix="1" applyNumberFormat="1" applyFont="1" applyFill="1" applyBorder="1" applyAlignment="1">
      <alignment horizontal="center" vertical="center"/>
    </xf>
    <xf numFmtId="1" fontId="51" fillId="0" borderId="1" xfId="0" applyNumberFormat="1" applyFont="1" applyFill="1" applyBorder="1" applyAlignment="1">
      <alignment horizontal="center" vertical="center"/>
    </xf>
    <xf numFmtId="1" fontId="109" fillId="0" borderId="1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57" fillId="0" borderId="3" xfId="0" applyFont="1" applyBorder="1" applyAlignment="1">
      <alignment horizontal="center"/>
    </xf>
    <xf numFmtId="0" fontId="57" fillId="0" borderId="2" xfId="0" applyFont="1" applyBorder="1" applyAlignment="1">
      <alignment horizontal="center"/>
    </xf>
    <xf numFmtId="0" fontId="57" fillId="0" borderId="4" xfId="0" applyFont="1" applyBorder="1" applyAlignment="1">
      <alignment horizontal="center"/>
    </xf>
    <xf numFmtId="0" fontId="56" fillId="0" borderId="3" xfId="2" applyFont="1" applyFill="1" applyBorder="1" applyAlignment="1">
      <alignment horizontal="center"/>
    </xf>
    <xf numFmtId="0" fontId="56" fillId="0" borderId="2" xfId="2" applyFont="1" applyFill="1" applyBorder="1" applyAlignment="1">
      <alignment horizontal="center"/>
    </xf>
    <xf numFmtId="0" fontId="56" fillId="0" borderId="4" xfId="2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30" fillId="0" borderId="3" xfId="1" applyNumberFormat="1" applyFont="1" applyFill="1" applyBorder="1" applyAlignment="1">
      <alignment horizontal="center"/>
    </xf>
    <xf numFmtId="166" fontId="30" fillId="0" borderId="2" xfId="1" applyNumberFormat="1" applyFont="1" applyFill="1" applyBorder="1" applyAlignment="1">
      <alignment horizontal="center"/>
    </xf>
    <xf numFmtId="166" fontId="30" fillId="0" borderId="4" xfId="1" applyNumberFormat="1" applyFont="1" applyFill="1" applyBorder="1" applyAlignment="1">
      <alignment horizontal="center"/>
    </xf>
    <xf numFmtId="0" fontId="60" fillId="0" borderId="3" xfId="2" applyFont="1" applyFill="1" applyBorder="1" applyAlignment="1">
      <alignment horizontal="center"/>
    </xf>
    <xf numFmtId="0" fontId="60" fillId="0" borderId="2" xfId="2" applyFont="1" applyFill="1" applyBorder="1" applyAlignment="1">
      <alignment horizontal="center"/>
    </xf>
    <xf numFmtId="0" fontId="60" fillId="0" borderId="4" xfId="2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66" fontId="34" fillId="0" borderId="1" xfId="1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74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2" fillId="0" borderId="3" xfId="0" applyFont="1" applyFill="1" applyBorder="1" applyAlignment="1">
      <alignment horizontal="center" wrapText="1"/>
    </xf>
    <xf numFmtId="0" fontId="32" fillId="0" borderId="2" xfId="0" applyFont="1" applyFill="1" applyBorder="1" applyAlignment="1">
      <alignment horizontal="center" wrapText="1"/>
    </xf>
    <xf numFmtId="0" fontId="32" fillId="0" borderId="4" xfId="0" applyFont="1" applyFill="1" applyBorder="1" applyAlignment="1">
      <alignment horizontal="center" wrapText="1"/>
    </xf>
    <xf numFmtId="0" fontId="74" fillId="0" borderId="1" xfId="0" applyFont="1" applyFill="1" applyBorder="1" applyAlignment="1">
      <alignment horizontal="center"/>
    </xf>
    <xf numFmtId="0" fontId="41" fillId="0" borderId="3" xfId="0" applyFont="1" applyFill="1" applyBorder="1" applyAlignment="1">
      <alignment horizontal="center"/>
    </xf>
    <xf numFmtId="0" fontId="41" fillId="0" borderId="2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 wrapText="1"/>
    </xf>
    <xf numFmtId="0" fontId="60" fillId="0" borderId="11" xfId="2" applyFont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9" fillId="0" borderId="3" xfId="0" applyFont="1" applyBorder="1" applyAlignment="1">
      <alignment horizontal="center"/>
    </xf>
    <xf numFmtId="0" fontId="89" fillId="0" borderId="2" xfId="0" applyFont="1" applyBorder="1" applyAlignment="1">
      <alignment horizontal="center"/>
    </xf>
    <xf numFmtId="0" fontId="89" fillId="0" borderId="4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74" fillId="0" borderId="1" xfId="0" applyFont="1" applyFill="1" applyBorder="1" applyAlignment="1"/>
    <xf numFmtId="168" fontId="37" fillId="0" borderId="1" xfId="0" applyNumberFormat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" fontId="51" fillId="0" borderId="1" xfId="0" applyNumberFormat="1" applyFont="1" applyBorder="1" applyAlignment="1">
      <alignment horizontal="center"/>
    </xf>
    <xf numFmtId="0" fontId="93" fillId="0" borderId="0" xfId="2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50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88" fillId="0" borderId="1" xfId="2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4" fillId="0" borderId="1" xfId="0" applyFont="1" applyFill="1" applyBorder="1" applyAlignment="1">
      <alignment horizontal="left" vertical="top"/>
    </xf>
    <xf numFmtId="0" fontId="37" fillId="0" borderId="3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00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 vertical="top"/>
    </xf>
    <xf numFmtId="0" fontId="89" fillId="0" borderId="1" xfId="0" applyFont="1" applyFill="1" applyBorder="1" applyAlignment="1">
      <alignment horizontal="center"/>
    </xf>
    <xf numFmtId="0" fontId="91" fillId="0" borderId="1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60" fillId="0" borderId="11" xfId="2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108" fillId="0" borderId="1" xfId="2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1" fontId="23" fillId="0" borderId="0" xfId="0" applyNumberFormat="1" applyFont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87" fillId="0" borderId="0" xfId="2" applyFont="1" applyFill="1" applyBorder="1" applyAlignment="1">
      <alignment horizontal="center"/>
    </xf>
    <xf numFmtId="0" fontId="38" fillId="0" borderId="0" xfId="2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center" vertical="top"/>
    </xf>
    <xf numFmtId="43" fontId="12" fillId="0" borderId="0" xfId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/>
    </xf>
    <xf numFmtId="3" fontId="33" fillId="0" borderId="1" xfId="0" applyNumberFormat="1" applyFont="1" applyFill="1" applyBorder="1" applyAlignment="1">
      <alignment horizontal="center"/>
    </xf>
    <xf numFmtId="41" fontId="33" fillId="0" borderId="1" xfId="0" applyNumberFormat="1" applyFont="1" applyFill="1" applyBorder="1" applyAlignment="1">
      <alignment horizontal="center" wrapText="1"/>
    </xf>
    <xf numFmtId="41" fontId="33" fillId="0" borderId="1" xfId="0" applyNumberFormat="1" applyFont="1" applyFill="1" applyBorder="1" applyAlignment="1">
      <alignment horizontal="center"/>
    </xf>
    <xf numFmtId="41" fontId="32" fillId="0" borderId="1" xfId="0" applyNumberFormat="1" applyFont="1" applyFill="1" applyBorder="1" applyAlignment="1">
      <alignment horizontal="center"/>
    </xf>
    <xf numFmtId="3" fontId="32" fillId="0" borderId="1" xfId="0" applyNumberFormat="1" applyFont="1" applyFill="1" applyBorder="1" applyAlignment="1">
      <alignment horizontal="center"/>
    </xf>
    <xf numFmtId="41" fontId="32" fillId="0" borderId="1" xfId="0" applyNumberFormat="1" applyFont="1" applyFill="1" applyBorder="1" applyAlignment="1">
      <alignment horizontal="center" wrapText="1"/>
    </xf>
    <xf numFmtId="41" fontId="10" fillId="0" borderId="1" xfId="0" applyNumberFormat="1" applyFont="1" applyFill="1" applyBorder="1" applyAlignment="1">
      <alignment horizontal="center"/>
    </xf>
    <xf numFmtId="41" fontId="20" fillId="0" borderId="1" xfId="0" applyNumberFormat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41" fontId="18" fillId="0" borderId="1" xfId="0" applyNumberFormat="1" applyFont="1" applyFill="1" applyBorder="1" applyAlignment="1">
      <alignment horizontal="center" wrapText="1"/>
    </xf>
    <xf numFmtId="41" fontId="18" fillId="0" borderId="1" xfId="0" applyNumberFormat="1" applyFont="1" applyFill="1" applyBorder="1" applyAlignment="1">
      <alignment horizontal="center"/>
    </xf>
    <xf numFmtId="0" fontId="69" fillId="0" borderId="1" xfId="2" applyFont="1" applyFill="1" applyBorder="1" applyAlignment="1">
      <alignment horizontal="center"/>
    </xf>
    <xf numFmtId="41" fontId="18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41" fontId="18" fillId="0" borderId="0" xfId="0" applyNumberFormat="1" applyFont="1" applyFill="1" applyBorder="1" applyAlignment="1">
      <alignment horizontal="center" wrapText="1"/>
    </xf>
    <xf numFmtId="41" fontId="15" fillId="0" borderId="1" xfId="0" applyNumberFormat="1" applyFont="1" applyFill="1" applyBorder="1" applyAlignment="1">
      <alignment horizontal="center"/>
    </xf>
    <xf numFmtId="3" fontId="86" fillId="0" borderId="1" xfId="0" applyNumberFormat="1" applyFont="1" applyFill="1" applyBorder="1" applyAlignment="1">
      <alignment horizontal="center"/>
    </xf>
    <xf numFmtId="41" fontId="86" fillId="0" borderId="1" xfId="0" applyNumberFormat="1" applyFont="1" applyFill="1" applyBorder="1" applyAlignment="1">
      <alignment horizontal="center" wrapText="1"/>
    </xf>
    <xf numFmtId="41" fontId="86" fillId="0" borderId="1" xfId="0" applyNumberFormat="1" applyFont="1" applyFill="1" applyBorder="1" applyAlignment="1">
      <alignment horizontal="center"/>
    </xf>
    <xf numFmtId="41" fontId="94" fillId="0" borderId="1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41" fontId="20" fillId="0" borderId="1" xfId="0" applyNumberFormat="1" applyFont="1" applyFill="1" applyBorder="1" applyAlignment="1">
      <alignment horizontal="center" wrapText="1"/>
    </xf>
  </cellXfs>
  <cellStyles count="15">
    <cellStyle name="Comma" xfId="1" builtinId="3"/>
    <cellStyle name="Comma 2" xfId="6"/>
    <cellStyle name="Comma 2 2" xfId="12"/>
    <cellStyle name="Comma 3" xfId="5"/>
    <cellStyle name="Comma 4" xfId="8"/>
    <cellStyle name="Comma 5" xfId="7"/>
    <cellStyle name="Comma 6" xfId="11"/>
    <cellStyle name="Normal" xfId="0" builtinId="0"/>
    <cellStyle name="Normal 2" xfId="4"/>
    <cellStyle name="Normal 2 2" xfId="14"/>
    <cellStyle name="Normal 3" xfId="3"/>
    <cellStyle name="Normal 3 2" xfId="13"/>
    <cellStyle name="Normal 4" xfId="10"/>
    <cellStyle name="Normal 6" xfId="9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M\Desktop\BYMEDA%20-%20BUDGET%20%202020%20Revision---NEW%20ENVELO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M\Documents\BYS%202019%20%20APPROVED%20desto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M\Desktop\BUDGET%20SUBMISSION\MINISTRY%20OF%20HEALTH%20BUDGET%20TEMPLAT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a"/>
      <sheetName val="proda-economic"/>
      <sheetName val="Sheet2"/>
      <sheetName val="Sheet1"/>
      <sheetName val="ECONOMIC SEGMENT FULL LIST"/>
      <sheetName val="PERSONNEL CALCULATION"/>
      <sheetName val="HEALTH SCALE"/>
      <sheetName val="MEDICAL SALAR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 BUD SUM(1)"/>
      <sheetName val="SUMMARY OF ADMIN SECTOR"/>
      <sheetName val="ADMINISTRATION SECTOR"/>
      <sheetName val="SUMMARY OF ECONOMIC SECTOR"/>
      <sheetName val="ECONOMIC SECTOR"/>
      <sheetName val="SUMMARY OF LAW&amp;JUSTICE SECTOR "/>
      <sheetName val="LAW &amp; ORDER SECTOR"/>
      <sheetName val="SUMMARY OF REGIONAL SECTOR"/>
      <sheetName val="REGIONAL SECTOR"/>
      <sheetName val="SUMMARY OF SOCIAL SECTOR"/>
      <sheetName val="SOCIAL SECTOR"/>
      <sheetName val="ADMIN SEC PERSONNEL COST"/>
      <sheetName val="ECON SEC PERSONNEL COST"/>
      <sheetName val="LAW &amp; JUSTICE SEC PER COST"/>
      <sheetName val="REGIONAL SEC PERSONNEL COST"/>
      <sheetName val="Sheet1"/>
      <sheetName val="SOCIAL SECTOR PERSONNEL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02">
          <cell r="H302">
            <v>1642840</v>
          </cell>
          <cell r="J302">
            <v>0</v>
          </cell>
        </row>
        <row r="2082">
          <cell r="J2082">
            <v>0</v>
          </cell>
          <cell r="K208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a"/>
      <sheetName val="proda-economic"/>
      <sheetName val="Sheet2"/>
      <sheetName val="Sheet1"/>
      <sheetName val="ECONOMIC SEGMENT FULL LIST"/>
      <sheetName val="PERSONNEL CALCULATION"/>
      <sheetName val="HEALTH SCALE"/>
      <sheetName val="MEDICAL SALAR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tabSelected="1" topLeftCell="A41" zoomScale="170" zoomScaleNormal="170" workbookViewId="0">
      <selection activeCell="E49" sqref="E49"/>
    </sheetView>
  </sheetViews>
  <sheetFormatPr defaultRowHeight="15"/>
  <cols>
    <col min="1" max="1" width="4.5703125" bestFit="1" customWidth="1"/>
    <col min="2" max="2" width="23.7109375" customWidth="1"/>
    <col min="3" max="3" width="16.28515625" style="29" customWidth="1"/>
    <col min="4" max="4" width="15.7109375" style="29" customWidth="1"/>
    <col min="5" max="5" width="15.7109375" style="29" bestFit="1" customWidth="1"/>
    <col min="6" max="6" width="14.7109375" customWidth="1"/>
  </cols>
  <sheetData>
    <row r="2" spans="1:9">
      <c r="A2" s="1421" t="s">
        <v>0</v>
      </c>
      <c r="B2" s="1421"/>
      <c r="C2" s="1421"/>
      <c r="D2" s="1421"/>
      <c r="E2" s="1421"/>
      <c r="F2" s="1421"/>
    </row>
    <row r="3" spans="1:9">
      <c r="A3" s="1421" t="s">
        <v>191</v>
      </c>
      <c r="B3" s="1421"/>
      <c r="C3" s="1421"/>
      <c r="D3" s="1421"/>
      <c r="E3" s="1421"/>
      <c r="F3" s="1421"/>
    </row>
    <row r="4" spans="1:9" ht="45" customHeight="1">
      <c r="A4" s="1262" t="s">
        <v>192</v>
      </c>
      <c r="B4" s="1263" t="s">
        <v>1367</v>
      </c>
      <c r="C4" s="1263" t="s">
        <v>1011</v>
      </c>
      <c r="D4" s="1263" t="s">
        <v>1359</v>
      </c>
      <c r="E4" s="1263" t="s">
        <v>1365</v>
      </c>
      <c r="F4" s="1263" t="s">
        <v>1366</v>
      </c>
      <c r="G4" s="28"/>
      <c r="H4" s="28"/>
      <c r="I4" s="28"/>
    </row>
    <row r="5" spans="1:9" s="29" customFormat="1" ht="45" customHeight="1">
      <c r="A5" s="1262"/>
      <c r="B5" s="1263" t="s">
        <v>1368</v>
      </c>
      <c r="C5" s="1263"/>
      <c r="D5" s="1263"/>
      <c r="E5" s="1263"/>
      <c r="F5" s="1263"/>
    </row>
    <row r="6" spans="1:9" s="29" customFormat="1" ht="45" customHeight="1">
      <c r="A6" s="1262"/>
      <c r="B6" s="1263" t="s">
        <v>1369</v>
      </c>
      <c r="C6" s="1263">
        <v>55</v>
      </c>
      <c r="D6" s="1263">
        <v>20</v>
      </c>
      <c r="E6" s="1263"/>
      <c r="F6" s="1263" t="s">
        <v>1370</v>
      </c>
    </row>
    <row r="7" spans="1:9" s="29" customFormat="1" ht="45" customHeight="1">
      <c r="A7" s="1262"/>
      <c r="B7" s="1263" t="s">
        <v>1371</v>
      </c>
      <c r="C7" s="1263" t="s">
        <v>1372</v>
      </c>
      <c r="D7" s="1263" t="s">
        <v>1373</v>
      </c>
      <c r="E7" s="1263"/>
      <c r="F7" s="1263" t="s">
        <v>1374</v>
      </c>
    </row>
    <row r="8" spans="1:9" s="29" customFormat="1" ht="45" customHeight="1">
      <c r="A8" s="1262"/>
      <c r="B8" s="1263" t="s">
        <v>1375</v>
      </c>
      <c r="C8" s="1263" t="s">
        <v>1376</v>
      </c>
      <c r="D8" s="1263" t="s">
        <v>1377</v>
      </c>
      <c r="E8" s="1263"/>
      <c r="F8" s="1263"/>
    </row>
    <row r="9" spans="1:9" s="29" customFormat="1" ht="45" customHeight="1">
      <c r="A9" s="1262"/>
      <c r="B9" s="1263" t="s">
        <v>1378</v>
      </c>
      <c r="C9" s="1263">
        <v>0.11020000000000001</v>
      </c>
      <c r="D9" s="1263">
        <v>0.14499999999999999</v>
      </c>
      <c r="E9" s="1263"/>
      <c r="F9" s="1263" t="s">
        <v>1379</v>
      </c>
    </row>
    <row r="10" spans="1:9">
      <c r="A10" s="1262"/>
      <c r="B10" s="1263" t="s">
        <v>1381</v>
      </c>
      <c r="C10" s="1262"/>
      <c r="D10" s="1414"/>
      <c r="E10" s="1262"/>
      <c r="F10" s="1262"/>
    </row>
    <row r="11" spans="1:9">
      <c r="A11" s="1262"/>
      <c r="B11" s="1263" t="s">
        <v>1382</v>
      </c>
      <c r="C11" s="1262"/>
      <c r="D11" s="1414"/>
      <c r="E11" s="1262"/>
      <c r="F11" s="1262"/>
    </row>
    <row r="12" spans="1:9" ht="34.5">
      <c r="A12" s="1262"/>
      <c r="B12" s="1263" t="s">
        <v>1380</v>
      </c>
      <c r="C12" s="1264">
        <v>41159986414</v>
      </c>
      <c r="D12" s="1414">
        <v>25735000000</v>
      </c>
      <c r="E12" s="1267"/>
      <c r="F12" s="1264" t="s">
        <v>1407</v>
      </c>
    </row>
    <row r="13" spans="1:9" s="29" customFormat="1">
      <c r="A13" s="1262"/>
      <c r="B13" s="1263" t="s">
        <v>1360</v>
      </c>
      <c r="C13" s="1264">
        <v>90543560279</v>
      </c>
      <c r="D13" s="1414">
        <v>57838690271.970001</v>
      </c>
      <c r="E13" s="1267"/>
      <c r="F13" s="1264"/>
    </row>
    <row r="14" spans="1:9" s="29" customFormat="1" ht="34.5">
      <c r="A14" s="1262"/>
      <c r="B14" s="1263" t="s">
        <v>1361</v>
      </c>
      <c r="C14" s="1264"/>
      <c r="D14" s="1414">
        <v>1744464147.46</v>
      </c>
      <c r="E14" s="1267"/>
      <c r="F14" s="1264"/>
    </row>
    <row r="15" spans="1:9">
      <c r="A15" s="1262"/>
      <c r="B15" s="1263" t="s">
        <v>193</v>
      </c>
      <c r="C15" s="1264">
        <v>10624244509</v>
      </c>
      <c r="D15" s="1414">
        <v>9796403415</v>
      </c>
      <c r="E15" s="1267"/>
      <c r="F15" s="1264"/>
    </row>
    <row r="16" spans="1:9">
      <c r="A16" s="1262"/>
      <c r="B16" s="1263" t="s">
        <v>1408</v>
      </c>
      <c r="C16" s="1264">
        <v>16000000000</v>
      </c>
      <c r="D16" s="1414">
        <v>10000000000</v>
      </c>
      <c r="E16" s="1267"/>
      <c r="F16" s="1264" t="s">
        <v>1409</v>
      </c>
      <c r="H16" s="1"/>
    </row>
    <row r="17" spans="1:8" s="29" customFormat="1">
      <c r="A17" s="1262"/>
      <c r="B17" s="1263" t="s">
        <v>1383</v>
      </c>
      <c r="C17" s="1264"/>
      <c r="D17" s="1414"/>
      <c r="E17" s="1267"/>
      <c r="F17" s="1264" t="s">
        <v>1410</v>
      </c>
      <c r="H17" s="1"/>
    </row>
    <row r="18" spans="1:8" s="29" customFormat="1">
      <c r="A18" s="1262"/>
      <c r="B18" s="1263" t="s">
        <v>1362</v>
      </c>
      <c r="C18" s="1264"/>
      <c r="D18" s="1414">
        <v>273600000</v>
      </c>
      <c r="E18" s="1262"/>
      <c r="F18" s="1264" t="s">
        <v>1411</v>
      </c>
      <c r="H18" s="1"/>
    </row>
    <row r="19" spans="1:8">
      <c r="A19" s="1262"/>
      <c r="B19" s="1263" t="s">
        <v>1384</v>
      </c>
      <c r="C19" s="1264">
        <v>36000000000</v>
      </c>
      <c r="D19" s="1414">
        <v>36000000000</v>
      </c>
      <c r="E19" s="1262"/>
      <c r="F19" s="1264"/>
    </row>
    <row r="20" spans="1:8" s="29" customFormat="1">
      <c r="A20" s="1262"/>
      <c r="B20" s="1263" t="s">
        <v>1363</v>
      </c>
      <c r="C20" s="1416">
        <v>8177000000</v>
      </c>
      <c r="D20" s="1414">
        <v>5200000000</v>
      </c>
      <c r="E20" s="1262"/>
      <c r="F20" s="1264"/>
    </row>
    <row r="21" spans="1:8" s="29" customFormat="1">
      <c r="A21" s="1262"/>
      <c r="B21" s="1263" t="s">
        <v>1364</v>
      </c>
      <c r="C21" s="1416"/>
      <c r="D21" s="1414">
        <v>4680000000</v>
      </c>
      <c r="E21" s="1262"/>
      <c r="F21" s="1264"/>
    </row>
    <row r="22" spans="1:8">
      <c r="A22" s="1262"/>
      <c r="B22" s="1263" t="s">
        <v>194</v>
      </c>
      <c r="C22" s="1264"/>
      <c r="D22" s="1414"/>
      <c r="E22" s="1262"/>
      <c r="F22" s="1264"/>
    </row>
    <row r="23" spans="1:8">
      <c r="A23" s="1262"/>
      <c r="B23" s="1263" t="s">
        <v>1385</v>
      </c>
      <c r="C23" s="1265">
        <f>SUM(C12:C22)</f>
        <v>202504791202</v>
      </c>
      <c r="D23" s="1415">
        <f>SUM(D12:D22)</f>
        <v>151268157834.42999</v>
      </c>
      <c r="E23" s="1268"/>
      <c r="F23" s="1264"/>
    </row>
    <row r="24" spans="1:8">
      <c r="A24" s="1262"/>
      <c r="B24" s="1263"/>
      <c r="C24" s="1264"/>
      <c r="D24" s="1414"/>
      <c r="E24" s="1267"/>
      <c r="F24" s="1264"/>
    </row>
    <row r="25" spans="1:8">
      <c r="A25" s="1262"/>
      <c r="B25" s="1263" t="s">
        <v>195</v>
      </c>
      <c r="C25" s="1265">
        <f>C23+C10</f>
        <v>202504791202</v>
      </c>
      <c r="D25" s="1415"/>
      <c r="E25" s="1268"/>
      <c r="F25" s="1264"/>
    </row>
    <row r="26" spans="1:8">
      <c r="A26" s="1262"/>
      <c r="B26" s="1263" t="s">
        <v>1</v>
      </c>
      <c r="C26" s="1262"/>
      <c r="D26" s="1414"/>
      <c r="E26" s="1267"/>
      <c r="F26" s="1264" t="s">
        <v>1412</v>
      </c>
    </row>
    <row r="27" spans="1:8" ht="23.25">
      <c r="A27" s="1262"/>
      <c r="B27" s="1263" t="s">
        <v>1386</v>
      </c>
      <c r="C27" s="1262"/>
      <c r="D27" s="1414"/>
      <c r="E27" s="1267"/>
      <c r="F27" s="1264" t="s">
        <v>1413</v>
      </c>
    </row>
    <row r="28" spans="1:8" ht="23.25">
      <c r="A28" s="1262"/>
      <c r="B28" s="1263" t="s">
        <v>196</v>
      </c>
      <c r="C28" s="1262">
        <v>51646082751</v>
      </c>
      <c r="D28" s="1414">
        <v>51646082751</v>
      </c>
      <c r="E28" s="1267">
        <v>34372822058.860001</v>
      </c>
      <c r="F28" s="1264"/>
    </row>
    <row r="29" spans="1:8">
      <c r="A29" s="1262"/>
      <c r="B29" s="1263" t="s">
        <v>5</v>
      </c>
      <c r="C29" s="1262">
        <v>64444149281</v>
      </c>
      <c r="D29" s="1414">
        <v>30071327222.139999</v>
      </c>
      <c r="E29" s="1267"/>
      <c r="F29" s="1264"/>
    </row>
    <row r="30" spans="1:8" ht="34.5">
      <c r="A30" s="1262"/>
      <c r="B30" s="1263" t="s">
        <v>1387</v>
      </c>
      <c r="C30" s="1264">
        <v>42180128248</v>
      </c>
      <c r="D30" s="1414">
        <v>31653915836</v>
      </c>
      <c r="E30" s="1267"/>
      <c r="F30" s="1264"/>
    </row>
    <row r="31" spans="1:8">
      <c r="A31" s="1262"/>
      <c r="B31" s="1263" t="s">
        <v>285</v>
      </c>
      <c r="C31" s="1265">
        <v>35943023836</v>
      </c>
      <c r="D31" s="1415">
        <v>35000000000</v>
      </c>
      <c r="E31" s="1268"/>
      <c r="F31" s="1264"/>
    </row>
    <row r="32" spans="1:8">
      <c r="A32" s="1262"/>
      <c r="B32" s="1263" t="s">
        <v>198</v>
      </c>
      <c r="C32" s="1264">
        <v>47973717836</v>
      </c>
      <c r="D32" s="1414">
        <v>34784246602.57</v>
      </c>
      <c r="E32" s="1267"/>
      <c r="F32" s="1264" t="s">
        <v>1414</v>
      </c>
    </row>
    <row r="33" spans="1:6">
      <c r="A33" s="1262"/>
      <c r="B33" s="1263" t="s">
        <v>1388</v>
      </c>
      <c r="C33" s="1264">
        <v>25400937836</v>
      </c>
      <c r="D33" s="1414">
        <v>27886804448.439999</v>
      </c>
      <c r="E33" s="1267">
        <v>25633758000</v>
      </c>
      <c r="F33" s="1264"/>
    </row>
    <row r="34" spans="1:6">
      <c r="A34" s="1262"/>
      <c r="B34" s="1263" t="s">
        <v>1389</v>
      </c>
      <c r="C34" s="1264">
        <v>7930000000</v>
      </c>
      <c r="D34" s="1264">
        <v>3412795973.5</v>
      </c>
      <c r="E34" s="1267">
        <v>1000000000</v>
      </c>
      <c r="F34" s="1264"/>
    </row>
    <row r="35" spans="1:6">
      <c r="A35" s="1262"/>
      <c r="B35" s="1263" t="s">
        <v>1390</v>
      </c>
      <c r="C35" s="1264">
        <v>2900000000</v>
      </c>
      <c r="D35" s="1416">
        <v>695738954.26999998</v>
      </c>
      <c r="E35" s="1269">
        <v>100000000</v>
      </c>
      <c r="F35" s="1264"/>
    </row>
    <row r="36" spans="1:6">
      <c r="A36" s="1262"/>
      <c r="B36" s="1263" t="s">
        <v>1391</v>
      </c>
      <c r="C36" s="1264">
        <v>11742780000</v>
      </c>
      <c r="D36" s="1414">
        <v>2788907226.3600001</v>
      </c>
      <c r="E36" s="1267">
        <v>800000000</v>
      </c>
      <c r="F36" s="1264"/>
    </row>
    <row r="37" spans="1:6">
      <c r="A37" s="1262"/>
      <c r="B37" s="1263" t="s">
        <v>1392</v>
      </c>
      <c r="C37" s="1264">
        <v>202504791202</v>
      </c>
      <c r="D37" s="1414">
        <v>150371325809.14001</v>
      </c>
      <c r="E37" s="1267"/>
      <c r="F37" s="1269"/>
    </row>
    <row r="38" spans="1:6">
      <c r="A38" s="1262"/>
      <c r="B38" s="1263" t="s">
        <v>1393</v>
      </c>
      <c r="C38" s="1264"/>
      <c r="D38" s="1414"/>
      <c r="E38" s="1267"/>
      <c r="F38" s="1264"/>
    </row>
    <row r="39" spans="1:6">
      <c r="A39" s="1262"/>
      <c r="B39" s="1263" t="s">
        <v>1394</v>
      </c>
      <c r="C39" s="1265"/>
      <c r="D39" s="1415"/>
      <c r="E39" s="1268"/>
      <c r="F39" s="1264"/>
    </row>
    <row r="40" spans="1:6">
      <c r="A40" s="1262"/>
      <c r="B40" s="1263" t="s">
        <v>1395</v>
      </c>
      <c r="C40" s="1262">
        <v>39682310750</v>
      </c>
      <c r="D40" s="1414">
        <v>32784246602.57</v>
      </c>
      <c r="E40" s="1267">
        <v>6898064147.4300003</v>
      </c>
      <c r="F40" s="1264" t="s">
        <v>1396</v>
      </c>
    </row>
    <row r="41" spans="1:6">
      <c r="A41" s="1417"/>
      <c r="B41" s="1417"/>
      <c r="C41" s="1417"/>
      <c r="D41" s="1417"/>
      <c r="E41" s="1417"/>
      <c r="F41" s="1417"/>
    </row>
    <row r="42" spans="1:6">
      <c r="A42" s="413"/>
      <c r="B42" s="1418" t="s">
        <v>1397</v>
      </c>
      <c r="C42" s="1265"/>
      <c r="D42" s="413"/>
      <c r="E42" s="413"/>
      <c r="F42" s="413"/>
    </row>
    <row r="43" spans="1:6" ht="23.25">
      <c r="A43" s="413"/>
      <c r="B43" s="1419" t="s">
        <v>1398</v>
      </c>
      <c r="C43" s="1262"/>
      <c r="D43" s="413"/>
      <c r="E43" s="413"/>
      <c r="F43" s="413"/>
    </row>
    <row r="44" spans="1:6" ht="34.5">
      <c r="A44" s="413"/>
      <c r="B44" s="1419" t="s">
        <v>1399</v>
      </c>
      <c r="C44" s="1415">
        <v>19533758000</v>
      </c>
      <c r="D44" s="413"/>
      <c r="E44" s="413"/>
      <c r="F44" s="413"/>
    </row>
    <row r="45" spans="1:6">
      <c r="A45" s="413"/>
      <c r="B45" s="1419" t="s">
        <v>1400</v>
      </c>
      <c r="C45" s="1420">
        <v>2600000000</v>
      </c>
      <c r="D45" s="413"/>
      <c r="E45" s="413"/>
      <c r="F45" s="413"/>
    </row>
    <row r="46" spans="1:6">
      <c r="A46" s="413"/>
      <c r="B46" s="1419" t="s">
        <v>1401</v>
      </c>
      <c r="C46" s="1420">
        <v>3000000000</v>
      </c>
      <c r="D46" s="413"/>
      <c r="E46" s="413"/>
      <c r="F46" s="413"/>
    </row>
    <row r="47" spans="1:6" ht="23.25">
      <c r="A47" s="413"/>
      <c r="B47" s="1419" t="s">
        <v>1402</v>
      </c>
      <c r="C47" s="1420">
        <v>500000000</v>
      </c>
      <c r="D47" s="413"/>
      <c r="E47" s="413"/>
      <c r="F47" s="413"/>
    </row>
    <row r="48" spans="1:6">
      <c r="A48" s="413"/>
      <c r="B48" s="1419" t="s">
        <v>1403</v>
      </c>
      <c r="C48" s="1420">
        <v>500000000</v>
      </c>
      <c r="D48" s="413"/>
      <c r="E48" s="413"/>
      <c r="F48" s="413"/>
    </row>
    <row r="49" spans="1:6">
      <c r="A49" s="413"/>
      <c r="B49" s="1419" t="s">
        <v>1404</v>
      </c>
      <c r="C49" s="1420">
        <v>500000000</v>
      </c>
      <c r="D49" s="413"/>
      <c r="E49" s="413"/>
      <c r="F49" s="413"/>
    </row>
    <row r="50" spans="1:6">
      <c r="A50" s="413"/>
      <c r="B50" s="1419" t="s">
        <v>1405</v>
      </c>
      <c r="C50" s="1420">
        <v>500000000</v>
      </c>
      <c r="D50" s="413"/>
      <c r="E50" s="413"/>
      <c r="F50" s="413"/>
    </row>
    <row r="51" spans="1:6" ht="23.25">
      <c r="A51" s="413"/>
      <c r="B51" s="1419" t="s">
        <v>1406</v>
      </c>
      <c r="C51" s="1420">
        <v>400000000</v>
      </c>
      <c r="D51" s="413"/>
      <c r="E51" s="413"/>
      <c r="F51" s="413"/>
    </row>
    <row r="52" spans="1:6">
      <c r="A52" s="413"/>
      <c r="B52" s="1419"/>
      <c r="C52" s="1420">
        <f>SUM(C44:C51)</f>
        <v>27533758000</v>
      </c>
      <c r="D52" s="413"/>
      <c r="E52" s="413"/>
      <c r="F52" s="413"/>
    </row>
    <row r="53" spans="1:6">
      <c r="A53" s="413"/>
      <c r="B53" s="1419"/>
      <c r="C53" s="1420"/>
      <c r="D53" s="413"/>
      <c r="E53" s="413"/>
      <c r="F53" s="413"/>
    </row>
    <row r="54" spans="1:6">
      <c r="A54" s="413"/>
      <c r="B54" s="1419"/>
      <c r="C54" s="1420"/>
      <c r="D54" s="413"/>
      <c r="E54" s="413"/>
      <c r="F54" s="413"/>
    </row>
    <row r="55" spans="1:6">
      <c r="A55" s="413"/>
      <c r="B55" s="1419"/>
      <c r="C55" s="1420"/>
      <c r="D55" s="413"/>
      <c r="E55" s="413"/>
      <c r="F55" s="413"/>
    </row>
    <row r="56" spans="1:6">
      <c r="A56" s="413"/>
      <c r="B56" s="1419"/>
      <c r="C56" s="1420"/>
      <c r="D56" s="413"/>
      <c r="E56" s="413"/>
      <c r="F56" s="413"/>
    </row>
  </sheetData>
  <mergeCells count="2">
    <mergeCell ref="A2:F2"/>
    <mergeCell ref="A3:F3"/>
  </mergeCell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3" workbookViewId="0">
      <selection activeCell="H3" sqref="H3"/>
    </sheetView>
  </sheetViews>
  <sheetFormatPr defaultRowHeight="15"/>
  <cols>
    <col min="1" max="1" width="23.28515625" customWidth="1"/>
    <col min="2" max="3" width="14.7109375" customWidth="1"/>
    <col min="4" max="4" width="10.42578125" style="29" customWidth="1"/>
    <col min="5" max="5" width="13" customWidth="1"/>
    <col min="6" max="6" width="15.140625" style="29" customWidth="1"/>
    <col min="7" max="7" width="18.42578125" style="29" customWidth="1"/>
    <col min="8" max="8" width="13.42578125" customWidth="1"/>
  </cols>
  <sheetData>
    <row r="1" spans="1:8">
      <c r="A1" s="1422" t="s">
        <v>1302</v>
      </c>
      <c r="B1" s="1422"/>
      <c r="C1" s="1422"/>
      <c r="D1" s="1422"/>
      <c r="E1" s="1422"/>
      <c r="F1" s="1422"/>
      <c r="G1" s="1422"/>
      <c r="H1" s="1422"/>
    </row>
    <row r="2" spans="1:8" ht="24.75">
      <c r="A2" s="278" t="s">
        <v>873</v>
      </c>
      <c r="B2" s="399" t="s">
        <v>874</v>
      </c>
      <c r="C2" s="400" t="s">
        <v>5</v>
      </c>
      <c r="D2" s="400" t="s">
        <v>285</v>
      </c>
      <c r="E2" s="400" t="s">
        <v>198</v>
      </c>
      <c r="F2" s="400" t="s">
        <v>1357</v>
      </c>
      <c r="G2" s="400" t="s">
        <v>1358</v>
      </c>
      <c r="H2" s="400" t="s">
        <v>3</v>
      </c>
    </row>
    <row r="3" spans="1:8" ht="24.75">
      <c r="A3" s="279" t="s">
        <v>875</v>
      </c>
      <c r="B3" s="280">
        <f>'ECONOMIC SECTOR'!G73</f>
        <v>515443400.83999997</v>
      </c>
      <c r="C3" s="280">
        <f>'ECONOMIC SECTOR'!G74</f>
        <v>15000000</v>
      </c>
      <c r="D3" s="280"/>
      <c r="E3" s="280">
        <f>'ECONOMIC SECTOR'!G75</f>
        <v>8000000000</v>
      </c>
      <c r="F3" s="1412">
        <v>26953990.890000001</v>
      </c>
      <c r="G3" s="1412">
        <v>3023900129.8699999</v>
      </c>
      <c r="H3" s="281">
        <f t="shared" ref="H3:H24" si="0">SUM(B3:E3)</f>
        <v>8530443400.8400002</v>
      </c>
    </row>
    <row r="4" spans="1:8" ht="36.75">
      <c r="A4" s="279" t="s">
        <v>876</v>
      </c>
      <c r="B4" s="280">
        <f>'ECONOMIC SECTOR'!G119</f>
        <v>118080285</v>
      </c>
      <c r="C4" s="280">
        <f>'ECONOMIC SECTOR'!G120</f>
        <v>3000000</v>
      </c>
      <c r="D4" s="280"/>
      <c r="E4" s="280"/>
      <c r="F4" s="1412">
        <v>730798.18</v>
      </c>
      <c r="G4" s="1412"/>
      <c r="H4" s="281">
        <f t="shared" si="0"/>
        <v>121080285</v>
      </c>
    </row>
    <row r="5" spans="1:8" ht="14.1" customHeight="1">
      <c r="A5" s="297" t="s">
        <v>877</v>
      </c>
      <c r="B5" s="280">
        <f>'ECONOMIC SECTOR'!G129</f>
        <v>45354456</v>
      </c>
      <c r="C5" s="280">
        <f>'ECONOMIC SECTOR'!G135</f>
        <v>1000000</v>
      </c>
      <c r="D5" s="280">
        <v>0</v>
      </c>
      <c r="E5" s="280">
        <v>0</v>
      </c>
      <c r="F5" s="1412">
        <v>243599.39</v>
      </c>
      <c r="G5" s="1412"/>
      <c r="H5" s="281">
        <f t="shared" si="0"/>
        <v>46354456</v>
      </c>
    </row>
    <row r="6" spans="1:8">
      <c r="A6" s="279" t="s">
        <v>878</v>
      </c>
      <c r="B6" s="280">
        <f>'ECONOMIC SECTOR'!G264</f>
        <v>83346189</v>
      </c>
      <c r="C6" s="280">
        <v>3200000000</v>
      </c>
      <c r="D6" s="280">
        <v>0</v>
      </c>
      <c r="E6" s="280">
        <f>'ECONOMIC SECTOR'!G267</f>
        <v>1003000000</v>
      </c>
      <c r="F6" s="1412">
        <v>1048715535.48</v>
      </c>
      <c r="G6" s="1412">
        <v>222455462.06</v>
      </c>
      <c r="H6" s="281">
        <f t="shared" si="0"/>
        <v>4286346189</v>
      </c>
    </row>
    <row r="7" spans="1:8" ht="24.75">
      <c r="A7" s="279" t="s">
        <v>879</v>
      </c>
      <c r="B7" s="280">
        <f>'ECONOMIC SECTOR'!G305</f>
        <v>0</v>
      </c>
      <c r="C7" s="280">
        <v>38000000</v>
      </c>
      <c r="D7" s="280"/>
      <c r="E7" s="280"/>
      <c r="F7" s="1412">
        <v>11001776.91</v>
      </c>
      <c r="G7" s="1412"/>
      <c r="H7" s="281">
        <f t="shared" si="0"/>
        <v>38000000</v>
      </c>
    </row>
    <row r="8" spans="1:8">
      <c r="A8" s="279" t="s">
        <v>880</v>
      </c>
      <c r="B8" s="280">
        <f>'ECONOMIC SECTOR'!G351</f>
        <v>57765475</v>
      </c>
      <c r="C8" s="280">
        <f>'ECONOMIC SECTOR'!G352</f>
        <v>170000000</v>
      </c>
      <c r="D8" s="280"/>
      <c r="E8" s="280"/>
      <c r="F8" s="1412">
        <v>142211896.69999999</v>
      </c>
      <c r="G8" s="1412"/>
      <c r="H8" s="281">
        <f t="shared" si="0"/>
        <v>227765475</v>
      </c>
    </row>
    <row r="9" spans="1:8" ht="24.75">
      <c r="A9" s="279" t="s">
        <v>881</v>
      </c>
      <c r="B9" s="280">
        <f>'ECONOMIC SECTOR'!G408</f>
        <v>361118379</v>
      </c>
      <c r="C9" s="280">
        <f>'ECONOMIC SECTOR'!G409</f>
        <v>237000000</v>
      </c>
      <c r="D9" s="280"/>
      <c r="E9" s="280"/>
      <c r="F9" s="1412">
        <v>199919135.38</v>
      </c>
      <c r="G9" s="1412"/>
      <c r="H9" s="281">
        <f t="shared" si="0"/>
        <v>598118379</v>
      </c>
    </row>
    <row r="10" spans="1:8" ht="24.75">
      <c r="A10" s="279" t="s">
        <v>882</v>
      </c>
      <c r="B10" s="280">
        <f>'ECONOMIC SECTOR'!G471</f>
        <v>6461780</v>
      </c>
      <c r="C10" s="280">
        <f>'ECONOMIC SECTOR'!G472+'ECONOMIC SECTOR'!G473</f>
        <v>200000000</v>
      </c>
      <c r="D10" s="280"/>
      <c r="E10" s="280"/>
      <c r="F10" s="1412">
        <v>49869878.469999999</v>
      </c>
      <c r="G10" s="1412"/>
      <c r="H10" s="281">
        <f t="shared" si="0"/>
        <v>206461780</v>
      </c>
    </row>
    <row r="11" spans="1:8" ht="24.75">
      <c r="A11" s="279" t="s">
        <v>883</v>
      </c>
      <c r="B11" s="280">
        <v>105009518</v>
      </c>
      <c r="C11" s="280">
        <v>1100000000</v>
      </c>
      <c r="D11" s="280"/>
      <c r="E11" s="280">
        <f>'ECONOMIC SECTOR'!G554</f>
        <v>0</v>
      </c>
      <c r="F11" s="1412">
        <v>388362363.04000002</v>
      </c>
      <c r="G11" s="1412"/>
      <c r="H11" s="281">
        <f t="shared" si="0"/>
        <v>1205009518</v>
      </c>
    </row>
    <row r="12" spans="1:8" ht="36.75">
      <c r="A12" s="279" t="s">
        <v>884</v>
      </c>
      <c r="B12" s="280">
        <f>'ECONOMIC SECTOR'!G639</f>
        <v>271252292</v>
      </c>
      <c r="C12" s="280">
        <f>'ECONOMIC SECTOR'!G640</f>
        <v>95000000</v>
      </c>
      <c r="D12" s="280"/>
      <c r="E12" s="280">
        <v>430937836</v>
      </c>
      <c r="F12" s="1412">
        <v>75041942.269999996</v>
      </c>
      <c r="G12" s="1412">
        <v>64928299.859999999</v>
      </c>
      <c r="H12" s="281">
        <f t="shared" si="0"/>
        <v>797190128</v>
      </c>
    </row>
    <row r="13" spans="1:8" ht="36.75">
      <c r="A13" s="279" t="s">
        <v>885</v>
      </c>
      <c r="B13" s="280">
        <f>'ECONOMIC SECTOR'!G713</f>
        <v>33184229</v>
      </c>
      <c r="C13" s="280">
        <f>'ECONOMIC SECTOR'!G714</f>
        <v>76000000</v>
      </c>
      <c r="D13" s="280"/>
      <c r="E13" s="280"/>
      <c r="F13" s="1412">
        <v>18513553.82</v>
      </c>
      <c r="G13" s="1412"/>
      <c r="H13" s="281">
        <f t="shared" si="0"/>
        <v>109184229</v>
      </c>
    </row>
    <row r="14" spans="1:8" ht="36.75">
      <c r="A14" s="279" t="s">
        <v>886</v>
      </c>
      <c r="B14" s="280">
        <v>14039668</v>
      </c>
      <c r="C14" s="280">
        <v>2397733682</v>
      </c>
      <c r="D14" s="280"/>
      <c r="E14" s="280"/>
      <c r="F14" s="1412">
        <v>310041467.92000002</v>
      </c>
      <c r="G14" s="1412"/>
      <c r="H14" s="281">
        <f t="shared" si="0"/>
        <v>2411773350</v>
      </c>
    </row>
    <row r="15" spans="1:8" ht="36.75">
      <c r="A15" s="279" t="s">
        <v>887</v>
      </c>
      <c r="B15" s="280">
        <f>'ECONOMIC SECTOR'!G852</f>
        <v>14477325</v>
      </c>
      <c r="C15" s="280">
        <f>'ECONOMIC SECTOR'!G853</f>
        <v>20000000</v>
      </c>
      <c r="D15" s="280"/>
      <c r="E15" s="280">
        <f>'ECONOMIC SECTOR'!G854</f>
        <v>0</v>
      </c>
      <c r="F15" s="1412">
        <v>4871987.8499999996</v>
      </c>
      <c r="G15" s="1412"/>
      <c r="H15" s="281">
        <f t="shared" si="0"/>
        <v>34477325</v>
      </c>
    </row>
    <row r="16" spans="1:8" s="29" customFormat="1" ht="36.75">
      <c r="A16" s="279" t="s">
        <v>906</v>
      </c>
      <c r="B16" s="280">
        <v>63662558</v>
      </c>
      <c r="C16" s="280">
        <v>427000000</v>
      </c>
      <c r="D16" s="280"/>
      <c r="E16" s="280">
        <f>'ECONOMIC SECTOR'!G948</f>
        <v>200000000</v>
      </c>
      <c r="F16" s="1412">
        <v>104867940.53</v>
      </c>
      <c r="G16" s="1412">
        <v>29964355.75</v>
      </c>
      <c r="H16" s="281">
        <f t="shared" si="0"/>
        <v>690662558</v>
      </c>
    </row>
    <row r="17" spans="1:8" ht="48.75">
      <c r="A17" s="279" t="s">
        <v>888</v>
      </c>
      <c r="B17" s="280">
        <f>'ECONOMIC SECTOR'!G1071</f>
        <v>74546319</v>
      </c>
      <c r="C17" s="280">
        <f>'ECONOMIC SECTOR'!G1072</f>
        <v>48000000</v>
      </c>
      <c r="D17" s="280"/>
      <c r="E17" s="280">
        <f>'ECONOMIC SECTOR'!G1073</f>
        <v>50000000</v>
      </c>
      <c r="F17" s="1412">
        <v>12405770.83</v>
      </c>
      <c r="G17" s="1412">
        <v>15191088.939999999</v>
      </c>
      <c r="H17" s="281">
        <f t="shared" si="0"/>
        <v>172546319</v>
      </c>
    </row>
    <row r="18" spans="1:8">
      <c r="A18" s="279" t="s">
        <v>889</v>
      </c>
      <c r="B18" s="280">
        <f>'ECONOMIC SECTOR'!G1110</f>
        <v>212968779</v>
      </c>
      <c r="C18" s="280">
        <f>'ECONOMIC SECTOR'!G1111</f>
        <v>4000000</v>
      </c>
      <c r="D18" s="280"/>
      <c r="E18" s="280"/>
      <c r="F18" s="1412">
        <v>1374397.57</v>
      </c>
      <c r="G18" s="1412"/>
      <c r="H18" s="281">
        <f t="shared" si="0"/>
        <v>216968779</v>
      </c>
    </row>
    <row r="19" spans="1:8">
      <c r="A19" s="279" t="s">
        <v>890</v>
      </c>
      <c r="B19" s="280">
        <f>'ECONOMIC SECTOR'!G1183</f>
        <v>319192756</v>
      </c>
      <c r="C19" s="280">
        <f>'ECONOMIC SECTOR'!G1184</f>
        <v>209000000</v>
      </c>
      <c r="D19" s="280"/>
      <c r="E19" s="280">
        <f>'ECONOMIC SECTOR'!G1185</f>
        <v>800000000</v>
      </c>
      <c r="F19" s="1412">
        <v>130887273</v>
      </c>
      <c r="G19" s="1412">
        <v>55177422.990000002</v>
      </c>
      <c r="H19" s="281">
        <f t="shared" si="0"/>
        <v>1328192756</v>
      </c>
    </row>
    <row r="20" spans="1:8" s="29" customFormat="1">
      <c r="A20" s="279" t="s">
        <v>1303</v>
      </c>
      <c r="B20" s="280">
        <v>115820815</v>
      </c>
      <c r="C20" s="280">
        <v>57000000</v>
      </c>
      <c r="D20" s="280"/>
      <c r="E20" s="280"/>
      <c r="F20" s="1412">
        <v>14085165.359999999</v>
      </c>
      <c r="G20" s="1412"/>
      <c r="H20" s="281">
        <f t="shared" si="0"/>
        <v>172820815</v>
      </c>
    </row>
    <row r="21" spans="1:8" ht="24.75">
      <c r="A21" s="279" t="s">
        <v>891</v>
      </c>
      <c r="B21" s="280">
        <f>'ECONOMIC SECTOR'!G1295</f>
        <v>134993682.84</v>
      </c>
      <c r="C21" s="280">
        <f>'ECONOMIC SECTOR'!G1296</f>
        <v>29000000</v>
      </c>
      <c r="D21" s="280"/>
      <c r="E21" s="280">
        <f>'ECONOMIC SECTOR'!G1297</f>
        <v>30000000</v>
      </c>
      <c r="F21" s="1412">
        <v>8714382.3800000008</v>
      </c>
      <c r="G21" s="1412">
        <v>9114653.3599999994</v>
      </c>
      <c r="H21" s="281">
        <f t="shared" si="0"/>
        <v>193993682.84</v>
      </c>
    </row>
    <row r="22" spans="1:8">
      <c r="A22" s="279" t="s">
        <v>892</v>
      </c>
      <c r="B22" s="280">
        <f>'ECONOMIC SECTOR'!G1394</f>
        <v>381320353.68000001</v>
      </c>
      <c r="C22" s="280">
        <f>'ECONOMIC SECTOR'!G1395</f>
        <v>180000000</v>
      </c>
      <c r="D22" s="280"/>
      <c r="E22" s="280">
        <f>'ECONOMIC SECTOR'!G1396</f>
        <v>8600000000</v>
      </c>
      <c r="F22" s="1412">
        <v>200244140.91999999</v>
      </c>
      <c r="G22" s="1412">
        <v>20692544468.450001</v>
      </c>
      <c r="H22" s="281">
        <f t="shared" si="0"/>
        <v>9161320353.6800003</v>
      </c>
    </row>
    <row r="23" spans="1:8" ht="24.75">
      <c r="A23" s="279" t="s">
        <v>893</v>
      </c>
      <c r="B23" s="280">
        <f>'ECONOMIC SECTOR'!G1485</f>
        <v>83270172</v>
      </c>
      <c r="C23" s="280">
        <f>'ECONOMIC SECTOR'!G1486</f>
        <v>100000000</v>
      </c>
      <c r="D23" s="280"/>
      <c r="E23" s="280">
        <f>'ECONOMIC SECTOR'!G1487</f>
        <v>50000000</v>
      </c>
      <c r="F23" s="1412">
        <v>50759939.229999997</v>
      </c>
      <c r="G23" s="1412">
        <v>15191088.939999999</v>
      </c>
      <c r="H23" s="281">
        <f t="shared" si="0"/>
        <v>233270172</v>
      </c>
    </row>
    <row r="24" spans="1:8" s="29" customFormat="1" ht="24.75">
      <c r="A24" s="279" t="s">
        <v>1304</v>
      </c>
      <c r="B24" s="280">
        <v>138331389</v>
      </c>
      <c r="C24" s="280"/>
      <c r="D24" s="280"/>
      <c r="E24" s="280"/>
      <c r="F24" s="1412"/>
      <c r="G24" s="1412"/>
      <c r="H24" s="281">
        <f t="shared" si="0"/>
        <v>138331389</v>
      </c>
    </row>
    <row r="25" spans="1:8" ht="36.75">
      <c r="A25" s="279" t="s">
        <v>1305</v>
      </c>
      <c r="B25" s="280">
        <v>246013447</v>
      </c>
      <c r="C25" s="280">
        <v>100000000</v>
      </c>
      <c r="D25" s="280"/>
      <c r="E25" s="280">
        <v>600000000</v>
      </c>
      <c r="F25" s="1412">
        <v>71609939.230000004</v>
      </c>
      <c r="G25" s="1412">
        <v>50293067.240000002</v>
      </c>
      <c r="H25" s="281">
        <f>SUM(B25:G25)</f>
        <v>1067916453.47</v>
      </c>
    </row>
    <row r="26" spans="1:8" ht="24.75">
      <c r="A26" s="279" t="s">
        <v>894</v>
      </c>
      <c r="B26" s="280">
        <v>82150444</v>
      </c>
      <c r="C26" s="280">
        <v>15000000</v>
      </c>
      <c r="D26" s="280"/>
      <c r="E26" s="280"/>
      <c r="F26" s="1412">
        <v>3653990.89</v>
      </c>
      <c r="G26" s="1412"/>
      <c r="H26" s="281">
        <f>SUM(B26:E26)</f>
        <v>97150444</v>
      </c>
    </row>
    <row r="27" spans="1:8" ht="24.75">
      <c r="A27" s="279" t="s">
        <v>895</v>
      </c>
      <c r="B27" s="280">
        <v>286253850</v>
      </c>
      <c r="C27" s="280">
        <v>95000000</v>
      </c>
      <c r="D27" s="280"/>
      <c r="E27" s="280"/>
      <c r="F27" s="1412">
        <v>23141942.27</v>
      </c>
      <c r="G27" s="1412"/>
      <c r="H27" s="281">
        <f>SUM(B27:E27)</f>
        <v>381253850</v>
      </c>
    </row>
    <row r="28" spans="1:8" ht="36.75">
      <c r="A28" s="279" t="s">
        <v>896</v>
      </c>
      <c r="B28" s="280"/>
      <c r="C28" s="280">
        <v>221000000</v>
      </c>
      <c r="D28" s="280"/>
      <c r="E28" s="280"/>
      <c r="F28" s="1412">
        <v>4871987.8499999996</v>
      </c>
      <c r="G28" s="1412"/>
      <c r="H28" s="281">
        <f>SUM(B28:E28)</f>
        <v>221000000</v>
      </c>
    </row>
    <row r="29" spans="1:8" ht="24.75">
      <c r="A29" s="279" t="s">
        <v>897</v>
      </c>
      <c r="B29" s="280">
        <f>'ECONOMIC SECTOR'!G1907</f>
        <v>35488092.920000002</v>
      </c>
      <c r="C29" s="280">
        <v>100000000</v>
      </c>
      <c r="D29" s="280"/>
      <c r="E29" s="280">
        <f>'ECONOMIC SECTOR'!G1909</f>
        <v>0</v>
      </c>
      <c r="F29" s="1412">
        <v>26359939.23</v>
      </c>
      <c r="G29" s="1412"/>
      <c r="H29" s="281">
        <f>SUM(B29:E29)</f>
        <v>135488092.92000002</v>
      </c>
    </row>
    <row r="30" spans="1:8" ht="24.75">
      <c r="A30" s="279" t="s">
        <v>898</v>
      </c>
      <c r="B30" s="280"/>
      <c r="C30" s="280">
        <f>'ECONOMIC SECTOR'!G1957</f>
        <v>20000000</v>
      </c>
      <c r="D30" s="280"/>
      <c r="E30" s="280"/>
      <c r="F30" s="1412">
        <v>4871987.8499999996</v>
      </c>
      <c r="G30" s="1412"/>
      <c r="H30" s="281">
        <f>SUM(B30:E30)</f>
        <v>20000000</v>
      </c>
    </row>
    <row r="31" spans="1:8" ht="24.75">
      <c r="A31" s="279" t="s">
        <v>1306</v>
      </c>
      <c r="B31" s="280">
        <v>195175637</v>
      </c>
      <c r="C31" s="280">
        <v>40000000</v>
      </c>
      <c r="D31" s="280"/>
      <c r="E31" s="280">
        <v>450000000</v>
      </c>
      <c r="F31" s="1412">
        <v>58947975.689999998</v>
      </c>
      <c r="G31" s="1412">
        <v>48719800.43</v>
      </c>
      <c r="H31" s="281">
        <f>SUM(B31:G31)</f>
        <v>792843413.12</v>
      </c>
    </row>
    <row r="32" spans="1:8" ht="36.75">
      <c r="A32" s="279" t="s">
        <v>899</v>
      </c>
      <c r="B32" s="280">
        <f>'ECONOMIC SECTOR'!G2074</f>
        <v>41193241</v>
      </c>
      <c r="C32" s="280">
        <f>'ECONOMIC SECTOR'!G2075</f>
        <v>2000000</v>
      </c>
      <c r="D32" s="280"/>
      <c r="E32" s="280">
        <f>'ECONOMIC SECTOR'!G2076</f>
        <v>80000000</v>
      </c>
      <c r="F32" s="1412">
        <v>487198.78</v>
      </c>
      <c r="G32" s="1412">
        <v>11105742.300000001</v>
      </c>
      <c r="H32" s="281">
        <f t="shared" ref="H32:H40" si="1">SUM(B32:E32)</f>
        <v>123193241</v>
      </c>
    </row>
    <row r="33" spans="1:8" ht="24.75">
      <c r="A33" s="279" t="s">
        <v>650</v>
      </c>
      <c r="B33" s="280">
        <f>'ECONOMIC SECTOR'!G2190</f>
        <v>97136713</v>
      </c>
      <c r="C33" s="280">
        <f>'ECONOMIC SECTOR'!G2191</f>
        <v>95000000</v>
      </c>
      <c r="D33" s="280"/>
      <c r="E33" s="280">
        <f>'ECONOMIC SECTOR'!G2192</f>
        <v>60000000</v>
      </c>
      <c r="F33" s="1412">
        <v>46141942.270000003</v>
      </c>
      <c r="G33" s="1412">
        <v>5029306.7300000004</v>
      </c>
      <c r="H33" s="281">
        <f t="shared" si="1"/>
        <v>252136713</v>
      </c>
    </row>
    <row r="34" spans="1:8" s="29" customFormat="1" ht="24.75">
      <c r="A34" s="279" t="s">
        <v>907</v>
      </c>
      <c r="B34" s="280"/>
      <c r="C34" s="280">
        <v>104000000</v>
      </c>
      <c r="D34" s="280"/>
      <c r="E34" s="280">
        <v>50000000</v>
      </c>
      <c r="F34" s="1412">
        <v>27834336.800000001</v>
      </c>
      <c r="G34" s="1412">
        <v>6391088.9400000004</v>
      </c>
      <c r="H34" s="281">
        <f t="shared" si="1"/>
        <v>154000000</v>
      </c>
    </row>
    <row r="35" spans="1:8" ht="36.75">
      <c r="A35" s="279" t="s">
        <v>900</v>
      </c>
      <c r="B35" s="280">
        <f>'ECONOMIC SECTOR'!G2363</f>
        <v>59641935</v>
      </c>
      <c r="C35" s="280">
        <v>190000000</v>
      </c>
      <c r="D35" s="280"/>
      <c r="E35" s="280">
        <f>'ECONOMIC SECTOR'!G2365</f>
        <v>0</v>
      </c>
      <c r="F35" s="1412">
        <v>53845884.539999999</v>
      </c>
      <c r="G35" s="1412"/>
      <c r="H35" s="281">
        <f t="shared" si="1"/>
        <v>249641935</v>
      </c>
    </row>
    <row r="36" spans="1:8" ht="36.75">
      <c r="A36" s="279" t="s">
        <v>901</v>
      </c>
      <c r="B36" s="280">
        <f>'ECONOMIC SECTOR'!G2494</f>
        <v>163502278</v>
      </c>
      <c r="C36" s="280">
        <v>1500000000</v>
      </c>
      <c r="D36" s="280"/>
      <c r="E36" s="280">
        <f>'ECONOMIC SECTOR'!G2496</f>
        <v>5000000000</v>
      </c>
      <c r="F36" s="1412">
        <v>653529088.5</v>
      </c>
      <c r="G36" s="1412">
        <v>2936798472.5900002</v>
      </c>
      <c r="H36" s="281">
        <f t="shared" si="1"/>
        <v>6663502278</v>
      </c>
    </row>
    <row r="37" spans="1:8">
      <c r="A37" s="279" t="s">
        <v>902</v>
      </c>
      <c r="B37" s="280"/>
      <c r="C37" s="280">
        <v>20000000</v>
      </c>
      <c r="D37" s="280"/>
      <c r="E37" s="280"/>
      <c r="F37" s="1412">
        <v>5071987.8499999996</v>
      </c>
      <c r="G37" s="1412"/>
      <c r="H37" s="281">
        <f t="shared" si="1"/>
        <v>20000000</v>
      </c>
    </row>
    <row r="38" spans="1:8" ht="24.75">
      <c r="A38" s="279" t="s">
        <v>903</v>
      </c>
      <c r="B38" s="280"/>
      <c r="C38" s="280">
        <v>10000000</v>
      </c>
      <c r="D38" s="280"/>
      <c r="E38" s="280"/>
      <c r="F38" s="1412">
        <v>2435993.3199999998</v>
      </c>
      <c r="G38" s="1412"/>
      <c r="H38" s="281">
        <f t="shared" si="1"/>
        <v>10000000</v>
      </c>
    </row>
    <row r="39" spans="1:8">
      <c r="A39" s="279" t="s">
        <v>904</v>
      </c>
      <c r="B39" s="280"/>
      <c r="C39" s="280">
        <v>5000000</v>
      </c>
      <c r="D39" s="280"/>
      <c r="E39" s="280"/>
      <c r="F39" s="1412">
        <v>1212996.96</v>
      </c>
      <c r="G39" s="1412"/>
      <c r="H39" s="281">
        <f t="shared" si="1"/>
        <v>5000000</v>
      </c>
    </row>
    <row r="40" spans="1:8">
      <c r="A40" s="279" t="s">
        <v>905</v>
      </c>
      <c r="B40" s="280"/>
      <c r="C40" s="280">
        <v>5000000</v>
      </c>
      <c r="D40" s="280"/>
      <c r="E40" s="280"/>
      <c r="F40" s="1412">
        <v>1217996.96</v>
      </c>
      <c r="G40" s="1412"/>
      <c r="H40" s="281">
        <f t="shared" si="1"/>
        <v>5000000</v>
      </c>
    </row>
    <row r="41" spans="1:8">
      <c r="A41" s="279"/>
      <c r="B41" s="282">
        <f t="shared" ref="B41:H41" si="2">SUM(B3:B40)</f>
        <v>4356195459.2800007</v>
      </c>
      <c r="C41" s="282">
        <f t="shared" si="2"/>
        <v>11128733682</v>
      </c>
      <c r="D41" s="282">
        <f t="shared" si="2"/>
        <v>0</v>
      </c>
      <c r="E41" s="282">
        <f t="shared" si="2"/>
        <v>25403937836</v>
      </c>
      <c r="F41" s="1413">
        <f t="shared" si="2"/>
        <v>3785052125.1100011</v>
      </c>
      <c r="G41" s="1413">
        <f t="shared" si="2"/>
        <v>27186804448.449997</v>
      </c>
      <c r="H41" s="282">
        <f t="shared" si="2"/>
        <v>41118437759.869995</v>
      </c>
    </row>
  </sheetData>
  <mergeCells count="1">
    <mergeCell ref="A1:H1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18"/>
  <sheetViews>
    <sheetView showWhiteSpace="0" topLeftCell="A1372" zoomScaleSheetLayoutView="85" zoomScalePageLayoutView="80" workbookViewId="0">
      <selection activeCell="I1373" sqref="I1373"/>
    </sheetView>
  </sheetViews>
  <sheetFormatPr defaultColWidth="9.140625" defaultRowHeight="14.25"/>
  <cols>
    <col min="1" max="1" width="13.42578125" style="3" customWidth="1"/>
    <col min="2" max="2" width="8.85546875" style="3" customWidth="1"/>
    <col min="3" max="3" width="15.42578125" style="3" customWidth="1"/>
    <col min="4" max="4" width="7.85546875" style="3" customWidth="1"/>
    <col min="5" max="5" width="11.28515625" style="3" customWidth="1"/>
    <col min="6" max="6" width="25.140625" style="41" customWidth="1"/>
    <col min="7" max="7" width="19" style="3" customWidth="1"/>
    <col min="8" max="8" width="19.42578125" style="3" customWidth="1"/>
    <col min="9" max="9" width="15.7109375" style="3" customWidth="1"/>
    <col min="10" max="10" width="17.7109375" style="3" customWidth="1"/>
    <col min="11" max="11" width="18.5703125" style="3" customWidth="1"/>
    <col min="12" max="12" width="18.140625" style="3" customWidth="1"/>
    <col min="13" max="13" width="18.85546875" style="3" customWidth="1"/>
    <col min="14" max="16384" width="9.140625" style="3"/>
  </cols>
  <sheetData>
    <row r="1" spans="1:13" ht="23.25" customHeight="1">
      <c r="A1" s="1423" t="s">
        <v>0</v>
      </c>
      <c r="B1" s="1424"/>
      <c r="C1" s="1424"/>
      <c r="D1" s="1424"/>
      <c r="E1" s="1424"/>
      <c r="F1" s="1424"/>
      <c r="G1" s="1424"/>
      <c r="H1" s="1424"/>
      <c r="I1" s="1424"/>
      <c r="J1" s="1424"/>
      <c r="K1" s="1424"/>
      <c r="L1" s="1424"/>
      <c r="M1" s="1425"/>
    </row>
    <row r="2" spans="1:13" ht="18">
      <c r="A2" s="1426" t="s">
        <v>551</v>
      </c>
      <c r="B2" s="1427"/>
      <c r="C2" s="1427"/>
      <c r="D2" s="1427"/>
      <c r="E2" s="1427"/>
      <c r="F2" s="1427"/>
      <c r="G2" s="1427"/>
      <c r="H2" s="1427"/>
      <c r="I2" s="1427"/>
      <c r="J2" s="1427"/>
      <c r="K2" s="1427"/>
      <c r="L2" s="1427"/>
      <c r="M2" s="1428"/>
    </row>
    <row r="3" spans="1:13" s="38" customFormat="1" ht="41.25" customHeight="1">
      <c r="A3" s="539" t="s">
        <v>518</v>
      </c>
      <c r="B3" s="539" t="s">
        <v>514</v>
      </c>
      <c r="C3" s="539" t="s">
        <v>559</v>
      </c>
      <c r="D3" s="539" t="s">
        <v>560</v>
      </c>
      <c r="E3" s="939" t="s">
        <v>692</v>
      </c>
      <c r="F3" s="542" t="s">
        <v>667</v>
      </c>
      <c r="G3" s="636" t="s">
        <v>656</v>
      </c>
      <c r="H3" s="856" t="s">
        <v>1353</v>
      </c>
      <c r="I3" s="636"/>
      <c r="J3" s="636"/>
      <c r="K3" s="636"/>
      <c r="L3" s="711"/>
      <c r="M3" s="586"/>
    </row>
    <row r="4" spans="1:13" ht="18.75" customHeight="1">
      <c r="A4" s="442">
        <v>1</v>
      </c>
      <c r="B4" s="442"/>
      <c r="C4" s="442"/>
      <c r="D4" s="442"/>
      <c r="E4" s="442"/>
      <c r="F4" s="478" t="s">
        <v>8</v>
      </c>
      <c r="G4" s="332">
        <f>SUM(G5)</f>
        <v>80720000</v>
      </c>
      <c r="H4" s="332">
        <f>SUM(H5)</f>
        <v>80720000</v>
      </c>
      <c r="I4" s="328"/>
      <c r="J4" s="328"/>
      <c r="K4" s="328"/>
      <c r="L4" s="328"/>
      <c r="M4" s="328"/>
    </row>
    <row r="5" spans="1:13" ht="15.75" customHeight="1">
      <c r="A5" s="442">
        <v>12</v>
      </c>
      <c r="B5" s="442"/>
      <c r="C5" s="442"/>
      <c r="D5" s="442"/>
      <c r="E5" s="442"/>
      <c r="F5" s="443" t="s">
        <v>14</v>
      </c>
      <c r="G5" s="332">
        <f>SUM(G10,G13)</f>
        <v>80720000</v>
      </c>
      <c r="H5" s="332">
        <f>SUM(H10,H13)</f>
        <v>80720000</v>
      </c>
      <c r="I5" s="328"/>
      <c r="J5" s="328"/>
      <c r="K5" s="328"/>
      <c r="L5" s="328"/>
      <c r="M5" s="328"/>
    </row>
    <row r="6" spans="1:13" ht="15.75" customHeight="1">
      <c r="A6" s="442">
        <v>1201</v>
      </c>
      <c r="B6" s="442"/>
      <c r="C6" s="442"/>
      <c r="D6" s="442"/>
      <c r="E6" s="442"/>
      <c r="F6" s="443" t="s">
        <v>678</v>
      </c>
      <c r="G6" s="332">
        <f t="shared" ref="G6" si="0">SUM(G7+G9)</f>
        <v>0</v>
      </c>
      <c r="H6" s="332">
        <f t="shared" ref="H6" si="1">SUM(H7+H9)</f>
        <v>0</v>
      </c>
      <c r="I6" s="328"/>
      <c r="J6" s="328"/>
      <c r="K6" s="328"/>
      <c r="L6" s="328"/>
      <c r="M6" s="328"/>
    </row>
    <row r="7" spans="1:13" ht="15.75" customHeight="1">
      <c r="A7" s="442">
        <v>120101</v>
      </c>
      <c r="B7" s="442"/>
      <c r="C7" s="442"/>
      <c r="D7" s="442"/>
      <c r="E7" s="442"/>
      <c r="F7" s="443" t="s">
        <v>16</v>
      </c>
      <c r="G7" s="332">
        <f>G8</f>
        <v>0</v>
      </c>
      <c r="H7" s="332">
        <f>H8</f>
        <v>0</v>
      </c>
      <c r="I7" s="328"/>
      <c r="J7" s="328"/>
      <c r="K7" s="328"/>
      <c r="L7" s="328"/>
      <c r="M7" s="328"/>
    </row>
    <row r="8" spans="1:13" ht="19.5" customHeight="1">
      <c r="A8" s="323">
        <v>12010101</v>
      </c>
      <c r="B8" s="323"/>
      <c r="C8" s="323"/>
      <c r="D8" s="323"/>
      <c r="E8" s="323"/>
      <c r="F8" s="324" t="s">
        <v>17</v>
      </c>
      <c r="G8" s="404"/>
      <c r="H8" s="404"/>
      <c r="I8" s="404"/>
      <c r="J8" s="404"/>
      <c r="K8" s="404"/>
      <c r="L8" s="637"/>
      <c r="M8" s="637"/>
    </row>
    <row r="9" spans="1:13" ht="14.25" customHeight="1">
      <c r="A9" s="442">
        <v>120102</v>
      </c>
      <c r="B9" s="442"/>
      <c r="C9" s="442"/>
      <c r="D9" s="442"/>
      <c r="E9" s="442"/>
      <c r="F9" s="443" t="s">
        <v>18</v>
      </c>
      <c r="G9" s="332"/>
      <c r="H9" s="332"/>
      <c r="I9" s="328"/>
      <c r="J9" s="328"/>
      <c r="K9" s="328"/>
      <c r="L9" s="328"/>
      <c r="M9" s="328"/>
    </row>
    <row r="10" spans="1:13" ht="20.25" customHeight="1">
      <c r="A10" s="478">
        <v>1202</v>
      </c>
      <c r="B10" s="478"/>
      <c r="C10" s="478"/>
      <c r="D10" s="478"/>
      <c r="E10" s="478"/>
      <c r="F10" s="443" t="s">
        <v>19</v>
      </c>
      <c r="G10" s="332">
        <f>SUM(G11)</f>
        <v>720000</v>
      </c>
      <c r="H10" s="332">
        <f>SUM(H11)</f>
        <v>720000</v>
      </c>
      <c r="I10" s="328"/>
      <c r="J10" s="328"/>
      <c r="K10" s="328"/>
      <c r="L10" s="328"/>
      <c r="M10" s="328"/>
    </row>
    <row r="11" spans="1:13" ht="17.25" customHeight="1">
      <c r="A11" s="478">
        <v>120204</v>
      </c>
      <c r="B11" s="478"/>
      <c r="C11" s="478"/>
      <c r="D11" s="478"/>
      <c r="E11" s="478"/>
      <c r="F11" s="443" t="s">
        <v>28</v>
      </c>
      <c r="G11" s="332">
        <v>720000</v>
      </c>
      <c r="H11" s="332">
        <v>720000</v>
      </c>
      <c r="I11" s="328"/>
      <c r="J11" s="328"/>
      <c r="K11" s="328"/>
      <c r="L11" s="328"/>
      <c r="M11" s="328"/>
    </row>
    <row r="12" spans="1:13" ht="29.25" customHeight="1">
      <c r="A12" s="323">
        <v>12020446</v>
      </c>
      <c r="B12" s="323"/>
      <c r="C12" s="323"/>
      <c r="D12" s="323"/>
      <c r="E12" s="323"/>
      <c r="F12" s="324" t="s">
        <v>693</v>
      </c>
      <c r="G12" s="404"/>
      <c r="H12" s="404"/>
      <c r="I12" s="637"/>
      <c r="J12" s="637"/>
      <c r="K12" s="637"/>
      <c r="L12" s="637"/>
      <c r="M12" s="637"/>
    </row>
    <row r="13" spans="1:13">
      <c r="A13" s="442">
        <v>120207</v>
      </c>
      <c r="B13" s="442"/>
      <c r="C13" s="442"/>
      <c r="D13" s="442"/>
      <c r="E13" s="442"/>
      <c r="F13" s="443" t="s">
        <v>41</v>
      </c>
      <c r="G13" s="332">
        <f t="shared" ref="G13:H13" si="2">SUM(G14:G14)</f>
        <v>80000000</v>
      </c>
      <c r="H13" s="332">
        <f t="shared" si="2"/>
        <v>80000000</v>
      </c>
      <c r="I13" s="328"/>
      <c r="J13" s="328"/>
      <c r="K13" s="328"/>
      <c r="L13" s="328"/>
      <c r="M13" s="328"/>
    </row>
    <row r="14" spans="1:13" ht="25.5">
      <c r="A14" s="323">
        <v>12020708</v>
      </c>
      <c r="B14" s="323"/>
      <c r="C14" s="323"/>
      <c r="D14" s="323"/>
      <c r="E14" s="323"/>
      <c r="F14" s="324" t="s">
        <v>43</v>
      </c>
      <c r="G14" s="404">
        <v>80000000</v>
      </c>
      <c r="H14" s="404">
        <v>80000000</v>
      </c>
      <c r="I14" s="637"/>
      <c r="J14" s="637"/>
      <c r="K14" s="637"/>
      <c r="L14" s="637"/>
      <c r="M14" s="637"/>
    </row>
    <row r="15" spans="1:13">
      <c r="A15" s="323"/>
      <c r="B15" s="323"/>
      <c r="C15" s="323"/>
      <c r="D15" s="323"/>
      <c r="E15" s="323"/>
      <c r="F15" s="326"/>
      <c r="G15" s="404"/>
      <c r="H15" s="404"/>
      <c r="I15" s="404"/>
      <c r="J15" s="404"/>
      <c r="K15" s="404"/>
      <c r="L15" s="637"/>
      <c r="M15" s="637"/>
    </row>
    <row r="16" spans="1:13">
      <c r="A16" s="442">
        <v>2</v>
      </c>
      <c r="B16" s="442"/>
      <c r="C16" s="442"/>
      <c r="D16" s="442"/>
      <c r="E16" s="442"/>
      <c r="F16" s="939" t="s">
        <v>90</v>
      </c>
      <c r="G16" s="332">
        <f t="shared" ref="G16" si="3">SUM(G17,G24,G51)</f>
        <v>8530443400.8400002</v>
      </c>
      <c r="H16" s="332">
        <f t="shared" ref="H16" si="4">SUM(H17,H24,H51)</f>
        <v>3542397391.73</v>
      </c>
      <c r="I16" s="328"/>
      <c r="J16" s="328"/>
      <c r="K16" s="328"/>
      <c r="L16" s="328"/>
      <c r="M16" s="328"/>
    </row>
    <row r="17" spans="1:13">
      <c r="A17" s="442">
        <v>21</v>
      </c>
      <c r="B17" s="442"/>
      <c r="C17" s="442"/>
      <c r="D17" s="442"/>
      <c r="E17" s="442"/>
      <c r="F17" s="443" t="s">
        <v>4</v>
      </c>
      <c r="G17" s="332">
        <f t="shared" ref="G17" si="5">SUM(G18,G20)</f>
        <v>515443400.83999997</v>
      </c>
      <c r="H17" s="332">
        <f t="shared" ref="H17" si="6">SUM(H18,H20)</f>
        <v>515443400.83999997</v>
      </c>
      <c r="I17" s="328"/>
      <c r="J17" s="328"/>
      <c r="K17" s="328"/>
      <c r="L17" s="328"/>
      <c r="M17" s="328"/>
    </row>
    <row r="18" spans="1:13" ht="14.25" customHeight="1">
      <c r="A18" s="323">
        <v>21010101</v>
      </c>
      <c r="B18" s="323"/>
      <c r="C18" s="323"/>
      <c r="D18" s="323"/>
      <c r="E18" s="323"/>
      <c r="F18" s="324" t="s">
        <v>91</v>
      </c>
      <c r="G18" s="332">
        <f>'ECON SEC PERSONNEL COST'!I129</f>
        <v>480926205.83999997</v>
      </c>
      <c r="H18" s="332">
        <f>'ECON SEC PERSONNEL COST'!I129</f>
        <v>480926205.83999997</v>
      </c>
      <c r="I18" s="328"/>
      <c r="J18" s="328"/>
      <c r="K18" s="328"/>
      <c r="L18" s="328"/>
      <c r="M18" s="328"/>
    </row>
    <row r="19" spans="1:13">
      <c r="A19" s="323">
        <v>21010102</v>
      </c>
      <c r="B19" s="323"/>
      <c r="C19" s="323"/>
      <c r="D19" s="323"/>
      <c r="E19" s="323"/>
      <c r="F19" s="324" t="s">
        <v>92</v>
      </c>
      <c r="G19" s="332"/>
      <c r="H19" s="332"/>
      <c r="I19" s="328"/>
      <c r="J19" s="328"/>
      <c r="K19" s="328"/>
      <c r="L19" s="328"/>
      <c r="M19" s="328"/>
    </row>
    <row r="20" spans="1:13" ht="25.5">
      <c r="A20" s="442">
        <v>2102</v>
      </c>
      <c r="B20" s="442"/>
      <c r="C20" s="442"/>
      <c r="D20" s="442"/>
      <c r="E20" s="442"/>
      <c r="F20" s="443" t="s">
        <v>664</v>
      </c>
      <c r="G20" s="332">
        <f>SUM(G21)</f>
        <v>34517195</v>
      </c>
      <c r="H20" s="332">
        <f>SUM(H21)</f>
        <v>34517195</v>
      </c>
      <c r="I20" s="328"/>
      <c r="J20" s="328"/>
      <c r="K20" s="328"/>
      <c r="L20" s="328"/>
      <c r="M20" s="328"/>
    </row>
    <row r="21" spans="1:13">
      <c r="A21" s="442">
        <v>210201</v>
      </c>
      <c r="B21" s="442"/>
      <c r="C21" s="442"/>
      <c r="D21" s="442"/>
      <c r="E21" s="442"/>
      <c r="F21" s="443" t="s">
        <v>95</v>
      </c>
      <c r="G21" s="332">
        <f>SUM(G22:G23)</f>
        <v>34517195</v>
      </c>
      <c r="H21" s="332">
        <f>SUM(G22:G23)</f>
        <v>34517195</v>
      </c>
      <c r="I21" s="328"/>
      <c r="J21" s="328"/>
      <c r="K21" s="328"/>
      <c r="L21" s="328"/>
      <c r="M21" s="328"/>
    </row>
    <row r="22" spans="1:13">
      <c r="A22" s="323">
        <v>21020101</v>
      </c>
      <c r="B22" s="323"/>
      <c r="C22" s="323"/>
      <c r="D22" s="323"/>
      <c r="E22" s="323"/>
      <c r="F22" s="324" t="s">
        <v>96</v>
      </c>
      <c r="G22" s="332">
        <f>'ECON SEC PERSONNEL COST'!K129</f>
        <v>18831666</v>
      </c>
      <c r="H22" s="332">
        <v>18831666</v>
      </c>
      <c r="I22" s="328"/>
      <c r="J22" s="328"/>
      <c r="K22" s="328"/>
      <c r="L22" s="328"/>
      <c r="M22" s="328"/>
    </row>
    <row r="23" spans="1:13">
      <c r="A23" s="323">
        <v>21020102</v>
      </c>
      <c r="B23" s="323"/>
      <c r="C23" s="323"/>
      <c r="D23" s="323"/>
      <c r="E23" s="323"/>
      <c r="F23" s="324" t="s">
        <v>482</v>
      </c>
      <c r="G23" s="332">
        <f>'ECON SEC PERSONNEL COST'!J129</f>
        <v>15685529</v>
      </c>
      <c r="H23" s="332">
        <v>15685529</v>
      </c>
      <c r="I23" s="328"/>
      <c r="J23" s="328"/>
      <c r="K23" s="328"/>
      <c r="L23" s="328"/>
      <c r="M23" s="328"/>
    </row>
    <row r="24" spans="1:13">
      <c r="A24" s="442">
        <v>2202</v>
      </c>
      <c r="B24" s="442"/>
      <c r="C24" s="442"/>
      <c r="D24" s="442"/>
      <c r="E24" s="442"/>
      <c r="F24" s="443" t="s">
        <v>5</v>
      </c>
      <c r="G24" s="332">
        <f t="shared" ref="G24" si="7">SUM(G25,G28,G32,G35,G40,G45)</f>
        <v>15000000</v>
      </c>
      <c r="H24" s="332">
        <f t="shared" ref="H24" si="8">SUM(H25,H28,H32,H35,H40,H45)</f>
        <v>26953990.890000001</v>
      </c>
      <c r="I24" s="328"/>
      <c r="J24" s="328"/>
      <c r="K24" s="328"/>
      <c r="L24" s="328"/>
      <c r="M24" s="328"/>
    </row>
    <row r="25" spans="1:13" ht="25.5">
      <c r="A25" s="442">
        <v>220201</v>
      </c>
      <c r="B25" s="442"/>
      <c r="C25" s="442"/>
      <c r="D25" s="442"/>
      <c r="E25" s="442"/>
      <c r="F25" s="443" t="s">
        <v>661</v>
      </c>
      <c r="G25" s="332">
        <f>SUM(G26:G27)</f>
        <v>5000000</v>
      </c>
      <c r="H25" s="332">
        <f>SUM(H26:H27)</f>
        <v>8000000</v>
      </c>
      <c r="I25" s="328"/>
      <c r="J25" s="328"/>
      <c r="K25" s="328"/>
      <c r="L25" s="328"/>
      <c r="M25" s="328"/>
    </row>
    <row r="26" spans="1:13" ht="25.5">
      <c r="A26" s="323">
        <v>22020101</v>
      </c>
      <c r="B26" s="323">
        <v>70421</v>
      </c>
      <c r="C26" s="323"/>
      <c r="D26" s="444" t="s">
        <v>561</v>
      </c>
      <c r="E26" s="323">
        <v>50610801</v>
      </c>
      <c r="F26" s="324" t="s">
        <v>108</v>
      </c>
      <c r="G26" s="332">
        <v>5000000</v>
      </c>
      <c r="H26" s="332">
        <v>8000000</v>
      </c>
      <c r="I26" s="328"/>
      <c r="J26" s="328"/>
      <c r="K26" s="328"/>
      <c r="L26" s="328"/>
      <c r="M26" s="328"/>
    </row>
    <row r="27" spans="1:13" ht="25.5">
      <c r="A27" s="323">
        <v>22020102</v>
      </c>
      <c r="B27" s="323">
        <v>70421</v>
      </c>
      <c r="C27" s="323"/>
      <c r="D27" s="444" t="s">
        <v>561</v>
      </c>
      <c r="E27" s="323">
        <v>50610801</v>
      </c>
      <c r="F27" s="324" t="s">
        <v>109</v>
      </c>
      <c r="G27" s="332"/>
      <c r="H27" s="332"/>
      <c r="I27" s="328"/>
      <c r="J27" s="328"/>
      <c r="K27" s="328"/>
      <c r="L27" s="328"/>
      <c r="M27" s="328"/>
    </row>
    <row r="28" spans="1:13">
      <c r="A28" s="442">
        <v>220202</v>
      </c>
      <c r="B28" s="442"/>
      <c r="C28" s="442"/>
      <c r="D28" s="442"/>
      <c r="E28" s="442"/>
      <c r="F28" s="443" t="s">
        <v>666</v>
      </c>
      <c r="G28" s="332">
        <f t="shared" ref="G28" si="9">SUM(G29:G31)</f>
        <v>950000</v>
      </c>
      <c r="H28" s="332">
        <f t="shared" ref="H28" si="10">SUM(H29:H31)</f>
        <v>1000000</v>
      </c>
      <c r="I28" s="328"/>
      <c r="J28" s="328"/>
      <c r="K28" s="328"/>
      <c r="L28" s="328"/>
      <c r="M28" s="328"/>
    </row>
    <row r="29" spans="1:13">
      <c r="A29" s="323">
        <v>22020201</v>
      </c>
      <c r="B29" s="323">
        <v>70421</v>
      </c>
      <c r="C29" s="323"/>
      <c r="D29" s="444" t="s">
        <v>561</v>
      </c>
      <c r="E29" s="323">
        <v>50610801</v>
      </c>
      <c r="F29" s="324" t="s">
        <v>113</v>
      </c>
      <c r="G29" s="332">
        <v>850000</v>
      </c>
      <c r="H29" s="332">
        <v>850000</v>
      </c>
      <c r="I29" s="328"/>
      <c r="J29" s="328"/>
      <c r="K29" s="328"/>
      <c r="L29" s="328"/>
      <c r="M29" s="328"/>
    </row>
    <row r="30" spans="1:13" ht="19.5" customHeight="1">
      <c r="A30" s="323">
        <v>22020202</v>
      </c>
      <c r="B30" s="323">
        <v>70421</v>
      </c>
      <c r="C30" s="323"/>
      <c r="D30" s="444" t="s">
        <v>561</v>
      </c>
      <c r="E30" s="323">
        <v>50610801</v>
      </c>
      <c r="F30" s="324" t="s">
        <v>114</v>
      </c>
      <c r="G30" s="332">
        <v>50000</v>
      </c>
      <c r="H30" s="332">
        <v>50000</v>
      </c>
      <c r="I30" s="328"/>
      <c r="J30" s="328"/>
      <c r="K30" s="328"/>
      <c r="L30" s="328"/>
      <c r="M30" s="328"/>
    </row>
    <row r="31" spans="1:13">
      <c r="A31" s="323">
        <v>22020203</v>
      </c>
      <c r="B31" s="323">
        <v>70421</v>
      </c>
      <c r="C31" s="323"/>
      <c r="D31" s="444" t="s">
        <v>561</v>
      </c>
      <c r="E31" s="323">
        <v>50610801</v>
      </c>
      <c r="F31" s="324" t="s">
        <v>115</v>
      </c>
      <c r="G31" s="332">
        <v>50000</v>
      </c>
      <c r="H31" s="332">
        <v>100000</v>
      </c>
      <c r="I31" s="328"/>
      <c r="J31" s="328"/>
      <c r="K31" s="328"/>
      <c r="L31" s="328"/>
      <c r="M31" s="328"/>
    </row>
    <row r="32" spans="1:13" ht="15.75" customHeight="1">
      <c r="A32" s="442">
        <v>220203</v>
      </c>
      <c r="B32" s="442"/>
      <c r="C32" s="442"/>
      <c r="D32" s="442"/>
      <c r="E32" s="442"/>
      <c r="F32" s="443" t="s">
        <v>663</v>
      </c>
      <c r="G32" s="332">
        <f t="shared" ref="G32" si="11">SUM(G33:G34)</f>
        <v>3050000</v>
      </c>
      <c r="H32" s="332">
        <f t="shared" ref="H32" si="12">SUM(H33:H34)</f>
        <v>4100000</v>
      </c>
      <c r="I32" s="328"/>
      <c r="J32" s="328"/>
      <c r="K32" s="328"/>
      <c r="L32" s="328"/>
      <c r="M32" s="328"/>
    </row>
    <row r="33" spans="1:13" ht="25.5">
      <c r="A33" s="323">
        <v>22020301</v>
      </c>
      <c r="B33" s="323">
        <v>70421</v>
      </c>
      <c r="C33" s="323"/>
      <c r="D33" s="444" t="s">
        <v>561</v>
      </c>
      <c r="E33" s="323">
        <v>50610801</v>
      </c>
      <c r="F33" s="324" t="s">
        <v>122</v>
      </c>
      <c r="G33" s="332">
        <v>3000000</v>
      </c>
      <c r="H33" s="332">
        <v>4000000</v>
      </c>
      <c r="I33" s="328"/>
      <c r="J33" s="328"/>
      <c r="K33" s="328"/>
      <c r="L33" s="328"/>
      <c r="M33" s="328"/>
    </row>
    <row r="34" spans="1:13">
      <c r="A34" s="323">
        <v>22020303</v>
      </c>
      <c r="B34" s="323">
        <v>70421</v>
      </c>
      <c r="C34" s="323"/>
      <c r="D34" s="444" t="s">
        <v>561</v>
      </c>
      <c r="E34" s="323">
        <v>50610801</v>
      </c>
      <c r="F34" s="324" t="s">
        <v>124</v>
      </c>
      <c r="G34" s="332">
        <v>50000</v>
      </c>
      <c r="H34" s="332">
        <v>100000</v>
      </c>
      <c r="I34" s="328"/>
      <c r="J34" s="328"/>
      <c r="K34" s="328"/>
      <c r="L34" s="328"/>
      <c r="M34" s="328"/>
    </row>
    <row r="35" spans="1:13" ht="25.5">
      <c r="A35" s="442">
        <v>220204</v>
      </c>
      <c r="B35" s="442"/>
      <c r="C35" s="442"/>
      <c r="D35" s="442"/>
      <c r="E35" s="442"/>
      <c r="F35" s="443" t="s">
        <v>645</v>
      </c>
      <c r="G35" s="332">
        <f t="shared" ref="G35" si="13">SUM(G36:G39)</f>
        <v>2400000</v>
      </c>
      <c r="H35" s="332">
        <f t="shared" ref="H35" si="14">SUM(H36:H39)</f>
        <v>4500000</v>
      </c>
      <c r="I35" s="328"/>
      <c r="J35" s="328"/>
      <c r="K35" s="328"/>
      <c r="L35" s="328"/>
      <c r="M35" s="328"/>
    </row>
    <row r="36" spans="1:13" ht="38.25">
      <c r="A36" s="323">
        <v>22020401</v>
      </c>
      <c r="B36" s="323">
        <v>70421</v>
      </c>
      <c r="C36" s="323"/>
      <c r="D36" s="444" t="s">
        <v>561</v>
      </c>
      <c r="E36" s="323">
        <v>50610801</v>
      </c>
      <c r="F36" s="324" t="s">
        <v>134</v>
      </c>
      <c r="G36" s="332">
        <v>1500000</v>
      </c>
      <c r="H36" s="332">
        <v>2000000</v>
      </c>
      <c r="I36" s="328"/>
      <c r="J36" s="328"/>
      <c r="K36" s="328"/>
      <c r="L36" s="328"/>
      <c r="M36" s="328"/>
    </row>
    <row r="37" spans="1:13" ht="25.5">
      <c r="A37" s="323">
        <v>22020402</v>
      </c>
      <c r="B37" s="323">
        <v>70421</v>
      </c>
      <c r="C37" s="323"/>
      <c r="D37" s="444" t="s">
        <v>561</v>
      </c>
      <c r="E37" s="323">
        <v>50610801</v>
      </c>
      <c r="F37" s="324" t="s">
        <v>135</v>
      </c>
      <c r="G37" s="332">
        <v>300000</v>
      </c>
      <c r="H37" s="332">
        <v>1000000</v>
      </c>
      <c r="I37" s="328"/>
      <c r="J37" s="328"/>
      <c r="K37" s="328"/>
      <c r="L37" s="328"/>
      <c r="M37" s="328"/>
    </row>
    <row r="38" spans="1:13" ht="25.5">
      <c r="A38" s="323">
        <v>22020402</v>
      </c>
      <c r="B38" s="323">
        <v>70421</v>
      </c>
      <c r="C38" s="323"/>
      <c r="D38" s="444" t="s">
        <v>561</v>
      </c>
      <c r="E38" s="323">
        <v>50610801</v>
      </c>
      <c r="F38" s="324" t="s">
        <v>1178</v>
      </c>
      <c r="G38" s="332">
        <v>600000</v>
      </c>
      <c r="H38" s="332">
        <v>1500000</v>
      </c>
      <c r="I38" s="328"/>
      <c r="J38" s="328"/>
      <c r="K38" s="328"/>
      <c r="L38" s="328"/>
      <c r="M38" s="328"/>
    </row>
    <row r="39" spans="1:13" ht="25.5">
      <c r="A39" s="323">
        <v>22020403</v>
      </c>
      <c r="B39" s="323">
        <v>70421</v>
      </c>
      <c r="C39" s="323"/>
      <c r="D39" s="444" t="s">
        <v>561</v>
      </c>
      <c r="E39" s="323">
        <v>50610801</v>
      </c>
      <c r="F39" s="324" t="s">
        <v>139</v>
      </c>
      <c r="G39" s="332"/>
      <c r="H39" s="332"/>
      <c r="I39" s="328"/>
      <c r="J39" s="328"/>
      <c r="K39" s="328"/>
      <c r="L39" s="328"/>
      <c r="M39" s="328"/>
    </row>
    <row r="40" spans="1:13">
      <c r="A40" s="442">
        <v>220205</v>
      </c>
      <c r="B40" s="442"/>
      <c r="C40" s="442"/>
      <c r="D40" s="442"/>
      <c r="E40" s="442"/>
      <c r="F40" s="443" t="s">
        <v>662</v>
      </c>
      <c r="G40" s="332">
        <f t="shared" ref="G40" si="15">SUM(G41:G42)</f>
        <v>1250000</v>
      </c>
      <c r="H40" s="332">
        <f t="shared" ref="H40" si="16">SUM(H41:H42)</f>
        <v>1500000</v>
      </c>
      <c r="I40" s="328"/>
      <c r="J40" s="328"/>
      <c r="K40" s="328"/>
      <c r="L40" s="328"/>
      <c r="M40" s="328"/>
    </row>
    <row r="41" spans="1:13" ht="18" customHeight="1">
      <c r="A41" s="323">
        <v>22020501</v>
      </c>
      <c r="B41" s="323">
        <v>70421</v>
      </c>
      <c r="C41" s="323"/>
      <c r="D41" s="444" t="s">
        <v>561</v>
      </c>
      <c r="E41" s="323">
        <v>50610801</v>
      </c>
      <c r="F41" s="324" t="s">
        <v>146</v>
      </c>
      <c r="G41" s="332">
        <v>1250000</v>
      </c>
      <c r="H41" s="332">
        <v>1500000</v>
      </c>
      <c r="I41" s="328"/>
      <c r="J41" s="328"/>
      <c r="K41" s="328"/>
      <c r="L41" s="328"/>
      <c r="M41" s="328"/>
    </row>
    <row r="42" spans="1:13">
      <c r="A42" s="323">
        <v>22020502</v>
      </c>
      <c r="B42" s="323"/>
      <c r="C42" s="323"/>
      <c r="D42" s="323"/>
      <c r="E42" s="323"/>
      <c r="F42" s="324" t="s">
        <v>147</v>
      </c>
      <c r="G42" s="332"/>
      <c r="H42" s="332"/>
      <c r="I42" s="328"/>
      <c r="J42" s="328"/>
      <c r="K42" s="328"/>
      <c r="L42" s="328"/>
      <c r="M42" s="328"/>
    </row>
    <row r="43" spans="1:13">
      <c r="A43" s="442">
        <v>220208</v>
      </c>
      <c r="B43" s="442"/>
      <c r="C43" s="442"/>
      <c r="D43" s="442"/>
      <c r="E43" s="442"/>
      <c r="F43" s="443" t="s">
        <v>1177</v>
      </c>
      <c r="G43" s="332">
        <f>SUM(G44:G44)</f>
        <v>0</v>
      </c>
      <c r="H43" s="332">
        <f>SUM(H44:H44)</f>
        <v>0</v>
      </c>
      <c r="I43" s="328"/>
      <c r="J43" s="328"/>
      <c r="K43" s="328"/>
      <c r="L43" s="328"/>
      <c r="M43" s="328"/>
    </row>
    <row r="44" spans="1:13">
      <c r="A44" s="323">
        <v>22020801</v>
      </c>
      <c r="B44" s="323"/>
      <c r="C44" s="323"/>
      <c r="D44" s="323"/>
      <c r="E44" s="323"/>
      <c r="F44" s="324" t="s">
        <v>1090</v>
      </c>
      <c r="G44" s="404"/>
      <c r="H44" s="404"/>
      <c r="I44" s="637"/>
      <c r="J44" s="637"/>
      <c r="K44" s="637"/>
      <c r="L44" s="637"/>
      <c r="M44" s="637"/>
    </row>
    <row r="45" spans="1:13" ht="25.5">
      <c r="A45" s="442">
        <v>220210</v>
      </c>
      <c r="B45" s="442"/>
      <c r="C45" s="442"/>
      <c r="D45" s="442"/>
      <c r="E45" s="442"/>
      <c r="F45" s="443" t="s">
        <v>173</v>
      </c>
      <c r="G45" s="332">
        <f t="shared" ref="G45" si="17">SUM(G46:G49)</f>
        <v>2350000</v>
      </c>
      <c r="H45" s="332">
        <f>SUM(H46:H50)</f>
        <v>7853990.8899999997</v>
      </c>
      <c r="I45" s="328"/>
      <c r="J45" s="328"/>
      <c r="K45" s="328"/>
      <c r="L45" s="328"/>
      <c r="M45" s="328"/>
    </row>
    <row r="46" spans="1:13">
      <c r="A46" s="323">
        <v>22021003</v>
      </c>
      <c r="B46" s="323">
        <v>70421</v>
      </c>
      <c r="C46" s="323"/>
      <c r="D46" s="444" t="s">
        <v>561</v>
      </c>
      <c r="E46" s="323">
        <v>50610801</v>
      </c>
      <c r="F46" s="324" t="s">
        <v>176</v>
      </c>
      <c r="G46" s="404">
        <v>400000</v>
      </c>
      <c r="H46" s="404">
        <v>3000000</v>
      </c>
      <c r="I46" s="637"/>
      <c r="J46" s="637"/>
      <c r="K46" s="637"/>
      <c r="L46" s="637"/>
      <c r="M46" s="637"/>
    </row>
    <row r="47" spans="1:13" ht="25.5">
      <c r="A47" s="323">
        <v>22021006</v>
      </c>
      <c r="B47" s="323">
        <v>70421</v>
      </c>
      <c r="C47" s="323"/>
      <c r="D47" s="444" t="s">
        <v>561</v>
      </c>
      <c r="E47" s="323">
        <v>50610801</v>
      </c>
      <c r="F47" s="324" t="s">
        <v>178</v>
      </c>
      <c r="G47" s="404">
        <v>300000</v>
      </c>
      <c r="H47" s="404">
        <v>500000</v>
      </c>
      <c r="I47" s="637"/>
      <c r="J47" s="637"/>
      <c r="K47" s="637"/>
      <c r="L47" s="637"/>
      <c r="M47" s="637"/>
    </row>
    <row r="48" spans="1:13">
      <c r="A48" s="323">
        <v>22021007</v>
      </c>
      <c r="B48" s="323">
        <v>70421</v>
      </c>
      <c r="C48" s="323"/>
      <c r="D48" s="444" t="s">
        <v>561</v>
      </c>
      <c r="E48" s="323">
        <v>50610801</v>
      </c>
      <c r="F48" s="324" t="s">
        <v>179</v>
      </c>
      <c r="G48" s="404">
        <v>1250000</v>
      </c>
      <c r="H48" s="404">
        <v>2000000</v>
      </c>
      <c r="I48" s="637"/>
      <c r="J48" s="637"/>
      <c r="K48" s="637"/>
      <c r="L48" s="637"/>
      <c r="M48" s="637"/>
    </row>
    <row r="49" spans="1:13" ht="25.5">
      <c r="A49" s="323">
        <v>22021008</v>
      </c>
      <c r="B49" s="323">
        <v>70421</v>
      </c>
      <c r="C49" s="323"/>
      <c r="D49" s="444" t="s">
        <v>561</v>
      </c>
      <c r="E49" s="323">
        <v>50610801</v>
      </c>
      <c r="F49" s="324" t="s">
        <v>180</v>
      </c>
      <c r="G49" s="404">
        <v>400000</v>
      </c>
      <c r="H49" s="404">
        <v>400000</v>
      </c>
      <c r="I49" s="637"/>
      <c r="J49" s="637"/>
      <c r="K49" s="637"/>
      <c r="L49" s="637"/>
      <c r="M49" s="637"/>
    </row>
    <row r="50" spans="1:13">
      <c r="A50" s="1291">
        <v>22021026</v>
      </c>
      <c r="B50" s="1291">
        <v>70421</v>
      </c>
      <c r="C50" s="1291"/>
      <c r="D50" s="444" t="s">
        <v>561</v>
      </c>
      <c r="E50" s="1291">
        <v>50610801</v>
      </c>
      <c r="F50" s="324" t="s">
        <v>639</v>
      </c>
      <c r="G50" s="404"/>
      <c r="H50" s="404">
        <v>1953990.89</v>
      </c>
      <c r="I50" s="637"/>
      <c r="J50" s="637"/>
      <c r="K50" s="637"/>
      <c r="L50" s="637"/>
      <c r="M50" s="637"/>
    </row>
    <row r="51" spans="1:13">
      <c r="A51" s="442">
        <v>23</v>
      </c>
      <c r="B51" s="442"/>
      <c r="C51" s="442"/>
      <c r="D51" s="442"/>
      <c r="E51" s="442"/>
      <c r="F51" s="443" t="s">
        <v>198</v>
      </c>
      <c r="G51" s="332">
        <f t="shared" ref="G51" si="18">SUM(G52,G56,G60,G62)</f>
        <v>8000000000</v>
      </c>
      <c r="H51" s="332">
        <f t="shared" ref="H51" si="19">SUM(H52,H56,H60,H62)</f>
        <v>3000000000</v>
      </c>
      <c r="I51" s="328"/>
      <c r="J51" s="328"/>
      <c r="K51" s="328"/>
      <c r="L51" s="328"/>
      <c r="M51" s="328"/>
    </row>
    <row r="52" spans="1:13" ht="31.5" customHeight="1">
      <c r="A52" s="442">
        <v>2301</v>
      </c>
      <c r="B52" s="442"/>
      <c r="C52" s="442"/>
      <c r="D52" s="442"/>
      <c r="E52" s="442"/>
      <c r="F52" s="443" t="s">
        <v>199</v>
      </c>
      <c r="G52" s="332">
        <f>G53</f>
        <v>3090000000</v>
      </c>
      <c r="H52" s="332">
        <f>H53</f>
        <v>1200000000</v>
      </c>
      <c r="I52" s="328"/>
      <c r="J52" s="328"/>
      <c r="K52" s="328"/>
      <c r="L52" s="328"/>
      <c r="M52" s="328"/>
    </row>
    <row r="53" spans="1:13" ht="25.5">
      <c r="A53" s="442">
        <v>230101</v>
      </c>
      <c r="B53" s="442"/>
      <c r="C53" s="442"/>
      <c r="D53" s="442"/>
      <c r="E53" s="442"/>
      <c r="F53" s="443" t="s">
        <v>200</v>
      </c>
      <c r="G53" s="332">
        <f>SUM(G54:G55)</f>
        <v>3090000000</v>
      </c>
      <c r="H53" s="332">
        <f>SUM(H54:H55)</f>
        <v>1200000000</v>
      </c>
      <c r="I53" s="328"/>
      <c r="J53" s="328"/>
      <c r="K53" s="328"/>
      <c r="L53" s="328"/>
      <c r="M53" s="328"/>
    </row>
    <row r="54" spans="1:13" ht="25.5">
      <c r="A54" s="323">
        <v>23010101</v>
      </c>
      <c r="B54" s="323">
        <v>70421</v>
      </c>
      <c r="C54" s="323">
        <v>10000001</v>
      </c>
      <c r="D54" s="323">
        <v>2101</v>
      </c>
      <c r="E54" s="323">
        <v>50600000</v>
      </c>
      <c r="F54" s="324" t="s">
        <v>1202</v>
      </c>
      <c r="G54" s="404">
        <v>1000000000</v>
      </c>
      <c r="H54" s="404">
        <v>650000000</v>
      </c>
      <c r="I54" s="328"/>
      <c r="J54" s="328"/>
      <c r="K54" s="328"/>
      <c r="L54" s="328"/>
      <c r="M54" s="328"/>
    </row>
    <row r="55" spans="1:13" ht="25.5">
      <c r="A55" s="323">
        <v>23010127</v>
      </c>
      <c r="B55" s="444">
        <v>70421</v>
      </c>
      <c r="C55" s="638" t="s">
        <v>694</v>
      </c>
      <c r="D55" s="444" t="s">
        <v>561</v>
      </c>
      <c r="E55" s="639">
        <v>50600000</v>
      </c>
      <c r="F55" s="324" t="s">
        <v>223</v>
      </c>
      <c r="G55" s="404">
        <v>2090000000</v>
      </c>
      <c r="H55" s="404">
        <v>550000000</v>
      </c>
      <c r="I55" s="328"/>
      <c r="J55" s="328"/>
      <c r="K55" s="637"/>
      <c r="L55" s="328"/>
      <c r="M55" s="328"/>
    </row>
    <row r="56" spans="1:13" ht="33.75" customHeight="1">
      <c r="A56" s="442">
        <v>2302</v>
      </c>
      <c r="B56" s="442"/>
      <c r="C56" s="442"/>
      <c r="D56" s="442"/>
      <c r="E56" s="442"/>
      <c r="F56" s="325" t="s">
        <v>229</v>
      </c>
      <c r="G56" s="332">
        <f>G57</f>
        <v>4450000000</v>
      </c>
      <c r="H56" s="332">
        <f>H57</f>
        <v>1700000000</v>
      </c>
      <c r="I56" s="328"/>
      <c r="J56" s="328"/>
      <c r="K56" s="328"/>
      <c r="L56" s="328"/>
      <c r="M56" s="328"/>
    </row>
    <row r="57" spans="1:13" ht="25.5">
      <c r="A57" s="442">
        <v>230201</v>
      </c>
      <c r="B57" s="442"/>
      <c r="C57" s="442"/>
      <c r="D57" s="442"/>
      <c r="E57" s="442"/>
      <c r="F57" s="325" t="s">
        <v>230</v>
      </c>
      <c r="G57" s="332">
        <f t="shared" ref="G57:H57" si="20">SUM(G58:G58)</f>
        <v>4450000000</v>
      </c>
      <c r="H57" s="332">
        <f t="shared" si="20"/>
        <v>1700000000</v>
      </c>
      <c r="I57" s="328"/>
      <c r="J57" s="328"/>
      <c r="K57" s="328"/>
      <c r="L57" s="328"/>
      <c r="M57" s="328"/>
    </row>
    <row r="58" spans="1:13" ht="25.5">
      <c r="A58" s="323">
        <v>23020113</v>
      </c>
      <c r="B58" s="444">
        <v>70421</v>
      </c>
      <c r="C58" s="638" t="s">
        <v>695</v>
      </c>
      <c r="D58" s="444" t="s">
        <v>561</v>
      </c>
      <c r="E58" s="639">
        <v>50600000</v>
      </c>
      <c r="F58" s="324" t="s">
        <v>241</v>
      </c>
      <c r="G58" s="404">
        <v>4450000000</v>
      </c>
      <c r="H58" s="404">
        <v>1700000000</v>
      </c>
      <c r="I58" s="637"/>
      <c r="J58" s="328"/>
      <c r="K58" s="637"/>
      <c r="L58" s="637"/>
      <c r="M58" s="637"/>
    </row>
    <row r="59" spans="1:13">
      <c r="A59" s="442">
        <v>2303</v>
      </c>
      <c r="B59" s="442"/>
      <c r="C59" s="442"/>
      <c r="D59" s="442"/>
      <c r="E59" s="442"/>
      <c r="F59" s="443" t="s">
        <v>252</v>
      </c>
      <c r="G59" s="332">
        <f>G60</f>
        <v>0</v>
      </c>
      <c r="H59" s="332">
        <f>H60</f>
        <v>0</v>
      </c>
      <c r="I59" s="322"/>
      <c r="J59" s="322"/>
      <c r="K59" s="322"/>
      <c r="L59" s="322"/>
      <c r="M59" s="322"/>
    </row>
    <row r="60" spans="1:13" ht="25.5">
      <c r="A60" s="442">
        <v>230301</v>
      </c>
      <c r="B60" s="442"/>
      <c r="C60" s="442"/>
      <c r="D60" s="442"/>
      <c r="E60" s="442"/>
      <c r="F60" s="443" t="s">
        <v>253</v>
      </c>
      <c r="G60" s="332">
        <f>G61</f>
        <v>0</v>
      </c>
      <c r="H60" s="332">
        <f>H61</f>
        <v>0</v>
      </c>
      <c r="I60" s="322"/>
      <c r="J60" s="328"/>
      <c r="K60" s="322"/>
      <c r="L60" s="322"/>
      <c r="M60" s="322"/>
    </row>
    <row r="61" spans="1:13" ht="25.5">
      <c r="A61" s="323">
        <v>23030112</v>
      </c>
      <c r="B61" s="323"/>
      <c r="C61" s="323"/>
      <c r="D61" s="323"/>
      <c r="E61" s="323"/>
      <c r="F61" s="326" t="s">
        <v>262</v>
      </c>
      <c r="G61" s="843"/>
      <c r="H61" s="843"/>
      <c r="I61" s="326"/>
      <c r="J61" s="328"/>
      <c r="K61" s="326"/>
      <c r="L61" s="637"/>
      <c r="M61" s="637"/>
    </row>
    <row r="62" spans="1:13">
      <c r="A62" s="442">
        <v>2305</v>
      </c>
      <c r="B62" s="442"/>
      <c r="C62" s="442"/>
      <c r="D62" s="442"/>
      <c r="E62" s="442"/>
      <c r="F62" s="443" t="s">
        <v>274</v>
      </c>
      <c r="G62" s="332">
        <f>G63</f>
        <v>460000000</v>
      </c>
      <c r="H62" s="332">
        <f>H63</f>
        <v>100000000</v>
      </c>
      <c r="I62" s="328"/>
      <c r="J62" s="328"/>
      <c r="K62" s="328"/>
      <c r="L62" s="328"/>
      <c r="M62" s="328"/>
    </row>
    <row r="63" spans="1:13" ht="25.5">
      <c r="A63" s="442">
        <v>230501</v>
      </c>
      <c r="B63" s="442"/>
      <c r="C63" s="442"/>
      <c r="D63" s="442"/>
      <c r="E63" s="442"/>
      <c r="F63" s="443" t="s">
        <v>275</v>
      </c>
      <c r="G63" s="332">
        <f>SUM(G64:G67)</f>
        <v>460000000</v>
      </c>
      <c r="H63" s="332">
        <f>SUM(H64:H67)</f>
        <v>100000000</v>
      </c>
      <c r="I63" s="328"/>
      <c r="J63" s="328"/>
      <c r="K63" s="328"/>
      <c r="L63" s="328"/>
      <c r="M63" s="328"/>
    </row>
    <row r="64" spans="1:13" ht="27.75" customHeight="1">
      <c r="A64" s="323">
        <v>23050101</v>
      </c>
      <c r="B64" s="444">
        <v>70421</v>
      </c>
      <c r="C64" s="638" t="s">
        <v>696</v>
      </c>
      <c r="D64" s="444" t="s">
        <v>561</v>
      </c>
      <c r="E64" s="639">
        <v>50600000</v>
      </c>
      <c r="F64" s="324" t="s">
        <v>276</v>
      </c>
      <c r="G64" s="404">
        <v>300000000</v>
      </c>
      <c r="H64" s="404">
        <v>50000000</v>
      </c>
      <c r="I64" s="637"/>
      <c r="J64" s="637"/>
      <c r="K64" s="637"/>
      <c r="L64" s="637"/>
      <c r="M64" s="637"/>
    </row>
    <row r="65" spans="1:13" ht="25.5">
      <c r="A65" s="323">
        <v>23050103</v>
      </c>
      <c r="B65" s="444">
        <v>70421</v>
      </c>
      <c r="C65" s="638" t="s">
        <v>697</v>
      </c>
      <c r="D65" s="444" t="s">
        <v>561</v>
      </c>
      <c r="E65" s="639">
        <v>50600000</v>
      </c>
      <c r="F65" s="324" t="s">
        <v>278</v>
      </c>
      <c r="G65" s="1294">
        <v>150000000</v>
      </c>
      <c r="H65" s="1294">
        <v>50000000</v>
      </c>
      <c r="I65" s="641"/>
      <c r="J65" s="637"/>
      <c r="K65" s="641"/>
      <c r="L65" s="641"/>
      <c r="M65" s="641"/>
    </row>
    <row r="66" spans="1:13">
      <c r="A66" s="323">
        <v>23050104</v>
      </c>
      <c r="B66" s="444">
        <v>70421</v>
      </c>
      <c r="C66" s="638" t="s">
        <v>698</v>
      </c>
      <c r="D66" s="444" t="s">
        <v>561</v>
      </c>
      <c r="E66" s="639">
        <v>50620100</v>
      </c>
      <c r="F66" s="324" t="s">
        <v>279</v>
      </c>
      <c r="G66" s="1294">
        <v>10000000</v>
      </c>
      <c r="H66" s="1294"/>
      <c r="I66" s="641"/>
      <c r="J66" s="637"/>
      <c r="K66" s="641"/>
      <c r="L66" s="641"/>
      <c r="M66" s="641"/>
    </row>
    <row r="67" spans="1:13" ht="38.25">
      <c r="A67" s="323">
        <v>23050111</v>
      </c>
      <c r="B67" s="444">
        <v>70421</v>
      </c>
      <c r="C67" s="638" t="s">
        <v>699</v>
      </c>
      <c r="D67" s="444" t="s">
        <v>561</v>
      </c>
      <c r="E67" s="639">
        <v>50600000</v>
      </c>
      <c r="F67" s="324" t="s">
        <v>700</v>
      </c>
      <c r="G67" s="404"/>
      <c r="H67" s="404"/>
      <c r="I67" s="637"/>
      <c r="J67" s="637"/>
      <c r="K67" s="637"/>
      <c r="L67" s="637"/>
      <c r="M67" s="637"/>
    </row>
    <row r="68" spans="1:13" ht="25.5">
      <c r="A68" s="323">
        <v>23050126</v>
      </c>
      <c r="B68" s="444"/>
      <c r="C68" s="638"/>
      <c r="D68" s="444"/>
      <c r="E68" s="639"/>
      <c r="F68" s="324" t="s">
        <v>594</v>
      </c>
      <c r="G68" s="404"/>
      <c r="H68" s="404"/>
      <c r="I68" s="637"/>
      <c r="J68" s="637"/>
      <c r="K68" s="637"/>
      <c r="L68" s="637"/>
      <c r="M68" s="637"/>
    </row>
    <row r="69" spans="1:13">
      <c r="A69" s="323"/>
      <c r="B69" s="444"/>
      <c r="C69" s="638"/>
      <c r="D69" s="444"/>
      <c r="E69" s="639"/>
      <c r="F69" s="324"/>
      <c r="G69" s="404"/>
      <c r="H69" s="404"/>
      <c r="I69" s="637"/>
      <c r="J69" s="637"/>
      <c r="K69" s="637"/>
      <c r="L69" s="637"/>
      <c r="M69" s="637"/>
    </row>
    <row r="70" spans="1:13">
      <c r="A70" s="323"/>
      <c r="B70" s="444"/>
      <c r="C70" s="638"/>
      <c r="D70" s="444"/>
      <c r="E70" s="639"/>
      <c r="F70" s="324"/>
      <c r="G70" s="404"/>
      <c r="H70" s="404"/>
      <c r="I70" s="404"/>
      <c r="J70" s="404"/>
      <c r="K70" s="404"/>
      <c r="L70" s="637"/>
      <c r="M70" s="637"/>
    </row>
    <row r="71" spans="1:13">
      <c r="A71" s="323"/>
      <c r="B71" s="444"/>
      <c r="C71" s="638"/>
      <c r="D71" s="444"/>
      <c r="E71" s="639"/>
      <c r="F71" s="442" t="s">
        <v>570</v>
      </c>
      <c r="G71" s="946"/>
      <c r="H71" s="946"/>
      <c r="I71" s="946"/>
      <c r="J71" s="946"/>
      <c r="K71" s="946"/>
      <c r="L71" s="947"/>
      <c r="M71" s="837"/>
    </row>
    <row r="72" spans="1:13">
      <c r="A72" s="323"/>
      <c r="B72" s="444"/>
      <c r="C72" s="638"/>
      <c r="D72" s="444"/>
      <c r="E72" s="639"/>
      <c r="F72" s="922"/>
      <c r="G72" s="332"/>
      <c r="H72" s="332"/>
      <c r="I72" s="332"/>
      <c r="J72" s="332"/>
      <c r="K72" s="332"/>
      <c r="L72" s="328"/>
      <c r="M72" s="637"/>
    </row>
    <row r="73" spans="1:13">
      <c r="A73" s="323"/>
      <c r="B73" s="444"/>
      <c r="C73" s="638"/>
      <c r="D73" s="444"/>
      <c r="E73" s="639"/>
      <c r="F73" s="922" t="s">
        <v>519</v>
      </c>
      <c r="G73" s="332">
        <f t="shared" ref="G73" si="21">G17</f>
        <v>515443400.83999997</v>
      </c>
      <c r="H73" s="332">
        <f t="shared" ref="H73" si="22">H17</f>
        <v>515443400.83999997</v>
      </c>
      <c r="I73" s="328"/>
      <c r="J73" s="328"/>
      <c r="K73" s="328"/>
      <c r="L73" s="328"/>
      <c r="M73" s="637"/>
    </row>
    <row r="74" spans="1:13">
      <c r="A74" s="323"/>
      <c r="B74" s="444"/>
      <c r="C74" s="638"/>
      <c r="D74" s="444"/>
      <c r="E74" s="639"/>
      <c r="F74" s="922" t="s">
        <v>520</v>
      </c>
      <c r="G74" s="332">
        <f t="shared" ref="G74" si="23">G24</f>
        <v>15000000</v>
      </c>
      <c r="H74" s="332">
        <f t="shared" ref="H74" si="24">H24</f>
        <v>26953990.890000001</v>
      </c>
      <c r="I74" s="328"/>
      <c r="J74" s="328"/>
      <c r="K74" s="328"/>
      <c r="L74" s="328"/>
      <c r="M74" s="637"/>
    </row>
    <row r="75" spans="1:13">
      <c r="A75" s="323"/>
      <c r="B75" s="444"/>
      <c r="C75" s="638"/>
      <c r="D75" s="444"/>
      <c r="E75" s="639"/>
      <c r="F75" s="922" t="s">
        <v>198</v>
      </c>
      <c r="G75" s="332">
        <f t="shared" ref="G75" si="25">G51</f>
        <v>8000000000</v>
      </c>
      <c r="H75" s="332">
        <f t="shared" ref="H75" si="26">H51</f>
        <v>3000000000</v>
      </c>
      <c r="I75" s="328"/>
      <c r="J75" s="328"/>
      <c r="K75" s="328"/>
      <c r="L75" s="328"/>
      <c r="M75" s="637"/>
    </row>
    <row r="76" spans="1:13">
      <c r="A76" s="323">
        <v>23050126</v>
      </c>
      <c r="B76" s="323"/>
      <c r="C76" s="323"/>
      <c r="D76" s="323"/>
      <c r="E76" s="323"/>
      <c r="F76" s="922"/>
      <c r="G76" s="332"/>
      <c r="H76" s="332"/>
      <c r="I76" s="328"/>
      <c r="J76" s="328"/>
      <c r="K76" s="328"/>
      <c r="L76" s="328"/>
      <c r="M76" s="637"/>
    </row>
    <row r="77" spans="1:13">
      <c r="A77" s="323">
        <v>23050127</v>
      </c>
      <c r="B77" s="323"/>
      <c r="C77" s="323"/>
      <c r="D77" s="323"/>
      <c r="E77" s="323"/>
      <c r="F77" s="922" t="s">
        <v>3</v>
      </c>
      <c r="G77" s="332">
        <f t="shared" ref="G77" si="27">SUM(G73:G76)</f>
        <v>8530443400.8400002</v>
      </c>
      <c r="H77" s="332">
        <f t="shared" ref="H77" si="28">SUM(H73:H76)</f>
        <v>3542397391.73</v>
      </c>
      <c r="I77" s="328"/>
      <c r="J77" s="328"/>
      <c r="K77" s="328"/>
      <c r="L77" s="328"/>
      <c r="M77" s="637"/>
    </row>
    <row r="78" spans="1:13">
      <c r="A78" s="30"/>
      <c r="B78" s="30"/>
      <c r="C78" s="30"/>
      <c r="D78" s="30"/>
      <c r="E78" s="30"/>
      <c r="F78" s="39"/>
      <c r="G78" s="30"/>
      <c r="H78" s="30"/>
      <c r="I78" s="30"/>
      <c r="K78" s="30"/>
    </row>
    <row r="79" spans="1:13">
      <c r="A79" s="30"/>
      <c r="B79" s="30"/>
      <c r="C79" s="30"/>
      <c r="D79" s="30"/>
      <c r="E79" s="30"/>
      <c r="F79" s="39"/>
      <c r="G79" s="30"/>
      <c r="H79" s="30"/>
      <c r="I79" s="30"/>
    </row>
    <row r="80" spans="1:13">
      <c r="A80" s="30"/>
      <c r="B80" s="30"/>
      <c r="C80" s="30"/>
      <c r="D80" s="30"/>
      <c r="E80" s="30"/>
      <c r="F80" s="39"/>
      <c r="G80" s="30"/>
      <c r="H80" s="30"/>
      <c r="I80" s="30"/>
    </row>
    <row r="81" spans="1:13" ht="18">
      <c r="A81" s="1426" t="s">
        <v>0</v>
      </c>
      <c r="B81" s="1427"/>
      <c r="C81" s="1427"/>
      <c r="D81" s="1427"/>
      <c r="E81" s="1427"/>
      <c r="F81" s="1427"/>
      <c r="G81" s="1427"/>
      <c r="H81" s="1427"/>
      <c r="I81" s="1427"/>
      <c r="J81" s="1427"/>
      <c r="K81" s="1427"/>
      <c r="L81" s="1427"/>
      <c r="M81" s="1428"/>
    </row>
    <row r="82" spans="1:13" ht="18">
      <c r="A82" s="1426" t="s">
        <v>522</v>
      </c>
      <c r="B82" s="1427"/>
      <c r="C82" s="1427"/>
      <c r="D82" s="1427"/>
      <c r="E82" s="1427"/>
      <c r="F82" s="1427"/>
      <c r="G82" s="1427"/>
      <c r="H82" s="1427"/>
      <c r="I82" s="1427"/>
      <c r="J82" s="1427"/>
      <c r="K82" s="1427"/>
      <c r="L82" s="1427"/>
      <c r="M82" s="1428"/>
    </row>
    <row r="83" spans="1:13" ht="38.25">
      <c r="A83" s="939" t="s">
        <v>518</v>
      </c>
      <c r="B83" s="939" t="s">
        <v>514</v>
      </c>
      <c r="C83" s="939" t="s">
        <v>559</v>
      </c>
      <c r="D83" s="939" t="s">
        <v>560</v>
      </c>
      <c r="E83" s="939" t="s">
        <v>515</v>
      </c>
      <c r="F83" s="478" t="s">
        <v>483</v>
      </c>
      <c r="G83" s="856" t="s">
        <v>656</v>
      </c>
      <c r="H83" s="856" t="s">
        <v>1353</v>
      </c>
      <c r="I83" s="939"/>
      <c r="J83" s="939"/>
      <c r="K83" s="939"/>
      <c r="L83" s="939"/>
      <c r="M83" s="939"/>
    </row>
    <row r="84" spans="1:13">
      <c r="A84" s="442">
        <v>2</v>
      </c>
      <c r="B84" s="442"/>
      <c r="C84" s="442"/>
      <c r="D84" s="442"/>
      <c r="E84" s="442"/>
      <c r="F84" s="939" t="s">
        <v>90</v>
      </c>
      <c r="G84" s="332">
        <f t="shared" ref="G84" si="29">SUM(G85,G91)</f>
        <v>121080285</v>
      </c>
      <c r="H84" s="332">
        <f t="shared" ref="H84" si="30">SUM(H85,H91)</f>
        <v>118811083.18000001</v>
      </c>
      <c r="I84" s="328"/>
      <c r="J84" s="328"/>
      <c r="K84" s="328"/>
      <c r="L84" s="328"/>
      <c r="M84" s="328"/>
    </row>
    <row r="85" spans="1:13">
      <c r="A85" s="442">
        <v>21</v>
      </c>
      <c r="B85" s="442"/>
      <c r="C85" s="442"/>
      <c r="D85" s="442"/>
      <c r="E85" s="442"/>
      <c r="F85" s="443" t="s">
        <v>4</v>
      </c>
      <c r="G85" s="332">
        <f>SUM(G86,G88)</f>
        <v>118080285</v>
      </c>
      <c r="H85" s="332">
        <f>SUM(H86,H88)</f>
        <v>118080285</v>
      </c>
      <c r="I85" s="328"/>
      <c r="J85" s="328"/>
      <c r="K85" s="328"/>
      <c r="L85" s="328"/>
      <c r="M85" s="328"/>
    </row>
    <row r="86" spans="1:13">
      <c r="A86" s="323">
        <v>21010101</v>
      </c>
      <c r="B86" s="323"/>
      <c r="C86" s="323"/>
      <c r="D86" s="323"/>
      <c r="E86" s="323"/>
      <c r="F86" s="324" t="s">
        <v>91</v>
      </c>
      <c r="G86" s="332">
        <f>'ECON SEC PERSONNEL COST'!H172</f>
        <v>114699805</v>
      </c>
      <c r="H86" s="332">
        <f>'ECON SEC PERSONNEL COST'!H172</f>
        <v>114699805</v>
      </c>
      <c r="I86" s="328"/>
      <c r="J86" s="328"/>
      <c r="K86" s="328"/>
      <c r="L86" s="328"/>
      <c r="M86" s="328"/>
    </row>
    <row r="87" spans="1:13" ht="25.5">
      <c r="A87" s="442">
        <v>2102</v>
      </c>
      <c r="B87" s="442"/>
      <c r="C87" s="442"/>
      <c r="D87" s="442"/>
      <c r="E87" s="442"/>
      <c r="F87" s="443" t="s">
        <v>664</v>
      </c>
      <c r="G87" s="332">
        <f>SUM(G88)</f>
        <v>3380480</v>
      </c>
      <c r="H87" s="332">
        <f>SUM(H88)</f>
        <v>3380480</v>
      </c>
      <c r="I87" s="328"/>
      <c r="J87" s="328"/>
      <c r="K87" s="328"/>
      <c r="L87" s="328"/>
      <c r="M87" s="328"/>
    </row>
    <row r="88" spans="1:13">
      <c r="A88" s="442">
        <v>210201</v>
      </c>
      <c r="B88" s="442"/>
      <c r="C88" s="442"/>
      <c r="D88" s="442"/>
      <c r="E88" s="442"/>
      <c r="F88" s="443" t="s">
        <v>95</v>
      </c>
      <c r="G88" s="332">
        <f>SUM(G89,G90)</f>
        <v>3380480</v>
      </c>
      <c r="H88" s="332">
        <f>SUM(H89,H90)</f>
        <v>3380480</v>
      </c>
      <c r="I88" s="328"/>
      <c r="J88" s="328"/>
      <c r="K88" s="328"/>
      <c r="L88" s="328"/>
      <c r="M88" s="328"/>
    </row>
    <row r="89" spans="1:13">
      <c r="A89" s="323">
        <v>21020101</v>
      </c>
      <c r="B89" s="323"/>
      <c r="C89" s="323"/>
      <c r="D89" s="323"/>
      <c r="E89" s="323"/>
      <c r="F89" s="324" t="s">
        <v>96</v>
      </c>
      <c r="G89" s="332">
        <f>'ECON SEC PERSONNEL COST'!J172</f>
        <v>830480</v>
      </c>
      <c r="H89" s="332">
        <f>'ECON SEC PERSONNEL COST'!J172</f>
        <v>830480</v>
      </c>
      <c r="I89" s="328"/>
      <c r="J89" s="328"/>
      <c r="K89" s="328"/>
      <c r="L89" s="328"/>
      <c r="M89" s="328"/>
    </row>
    <row r="90" spans="1:13">
      <c r="A90" s="323">
        <v>21020102</v>
      </c>
      <c r="B90" s="323"/>
      <c r="C90" s="323"/>
      <c r="D90" s="323"/>
      <c r="E90" s="323"/>
      <c r="F90" s="324" t="s">
        <v>482</v>
      </c>
      <c r="G90" s="332">
        <f>'ECON SEC PERSONNEL COST'!I172</f>
        <v>2550000</v>
      </c>
      <c r="H90" s="332">
        <f>'ECON SEC PERSONNEL COST'!I172</f>
        <v>2550000</v>
      </c>
      <c r="I90" s="328"/>
      <c r="J90" s="328"/>
      <c r="K90" s="328"/>
      <c r="L90" s="328"/>
      <c r="M90" s="328"/>
    </row>
    <row r="91" spans="1:13">
      <c r="A91" s="442">
        <v>2202</v>
      </c>
      <c r="B91" s="442"/>
      <c r="C91" s="442"/>
      <c r="D91" s="442"/>
      <c r="E91" s="442">
        <v>50610803</v>
      </c>
      <c r="F91" s="443" t="s">
        <v>5</v>
      </c>
      <c r="G91" s="1295">
        <f>SUM(G92,G95,G97,G100,G104,G106,G108,G111,G114)</f>
        <v>3000000</v>
      </c>
      <c r="H91" s="1295">
        <f>SUM(H92,H95,H97,H100,H104,H106,H108,H111,H114)</f>
        <v>730798.17999999993</v>
      </c>
      <c r="I91" s="321"/>
      <c r="J91" s="321"/>
      <c r="K91" s="321"/>
      <c r="L91" s="321"/>
      <c r="M91" s="321"/>
    </row>
    <row r="92" spans="1:13" ht="25.5" customHeight="1">
      <c r="A92" s="442">
        <v>220201</v>
      </c>
      <c r="B92" s="442">
        <v>7049</v>
      </c>
      <c r="C92" s="442"/>
      <c r="D92" s="448" t="s">
        <v>561</v>
      </c>
      <c r="E92" s="442">
        <v>50610803</v>
      </c>
      <c r="F92" s="443" t="s">
        <v>661</v>
      </c>
      <c r="G92" s="1295">
        <f t="shared" ref="G92" si="31">SUM(G93:G94)</f>
        <v>950000</v>
      </c>
      <c r="H92" s="1295">
        <f t="shared" ref="H92" si="32">SUM(H93:H94)</f>
        <v>180000</v>
      </c>
      <c r="I92" s="321"/>
      <c r="J92" s="321"/>
      <c r="K92" s="321"/>
      <c r="L92" s="321"/>
      <c r="M92" s="321"/>
    </row>
    <row r="93" spans="1:13" ht="25.5">
      <c r="A93" s="323">
        <v>22020101</v>
      </c>
      <c r="B93" s="323"/>
      <c r="C93" s="323"/>
      <c r="D93" s="448" t="s">
        <v>561</v>
      </c>
      <c r="E93" s="442">
        <v>50610803</v>
      </c>
      <c r="F93" s="324" t="s">
        <v>108</v>
      </c>
      <c r="G93" s="1295">
        <v>650000</v>
      </c>
      <c r="H93" s="1295"/>
      <c r="I93" s="321"/>
      <c r="J93" s="321"/>
      <c r="K93" s="321"/>
      <c r="L93" s="321"/>
      <c r="M93" s="321"/>
    </row>
    <row r="94" spans="1:13" ht="25.5">
      <c r="A94" s="323">
        <v>22020102</v>
      </c>
      <c r="B94" s="323">
        <v>70490</v>
      </c>
      <c r="C94" s="323"/>
      <c r="D94" s="448" t="s">
        <v>561</v>
      </c>
      <c r="E94" s="442">
        <v>50610803</v>
      </c>
      <c r="F94" s="324" t="s">
        <v>109</v>
      </c>
      <c r="G94" s="1295">
        <v>300000</v>
      </c>
      <c r="H94" s="1295">
        <v>180000</v>
      </c>
      <c r="I94" s="321"/>
      <c r="J94" s="321"/>
      <c r="K94" s="321"/>
      <c r="L94" s="321"/>
      <c r="M94" s="321"/>
    </row>
    <row r="95" spans="1:13">
      <c r="A95" s="442">
        <v>220202</v>
      </c>
      <c r="B95" s="442"/>
      <c r="C95" s="442"/>
      <c r="D95" s="442"/>
      <c r="E95" s="442">
        <v>50610803</v>
      </c>
      <c r="F95" s="443" t="s">
        <v>666</v>
      </c>
      <c r="G95" s="1295">
        <f t="shared" ref="G95:H95" si="33">SUM(G96:G96)</f>
        <v>400000</v>
      </c>
      <c r="H95" s="1295">
        <f t="shared" si="33"/>
        <v>0</v>
      </c>
      <c r="I95" s="321"/>
      <c r="J95" s="321"/>
      <c r="K95" s="321"/>
      <c r="L95" s="321"/>
      <c r="M95" s="321"/>
    </row>
    <row r="96" spans="1:13">
      <c r="A96" s="323">
        <v>22020201</v>
      </c>
      <c r="B96" s="323">
        <v>70160</v>
      </c>
      <c r="C96" s="323"/>
      <c r="D96" s="444" t="s">
        <v>561</v>
      </c>
      <c r="E96" s="442">
        <v>50610803</v>
      </c>
      <c r="F96" s="324" t="s">
        <v>113</v>
      </c>
      <c r="G96" s="1295">
        <v>400000</v>
      </c>
      <c r="H96" s="1295"/>
      <c r="I96" s="321"/>
      <c r="J96" s="321"/>
      <c r="K96" s="321"/>
      <c r="L96" s="321"/>
      <c r="M96" s="321"/>
    </row>
    <row r="97" spans="1:14" ht="30" customHeight="1">
      <c r="A97" s="442">
        <v>220203</v>
      </c>
      <c r="B97" s="442">
        <v>7016</v>
      </c>
      <c r="C97" s="442"/>
      <c r="D97" s="442"/>
      <c r="E97" s="442">
        <v>50610803</v>
      </c>
      <c r="F97" s="443" t="s">
        <v>663</v>
      </c>
      <c r="G97" s="1295">
        <f>SUM(G98:G99)</f>
        <v>350000</v>
      </c>
      <c r="H97" s="1295">
        <f>H98</f>
        <v>100798.18</v>
      </c>
      <c r="I97" s="321"/>
      <c r="J97" s="321"/>
      <c r="K97" s="321"/>
      <c r="L97" s="321"/>
      <c r="M97" s="321"/>
    </row>
    <row r="98" spans="1:14" ht="25.5">
      <c r="A98" s="323">
        <v>22020301</v>
      </c>
      <c r="B98" s="323">
        <v>70160</v>
      </c>
      <c r="C98" s="323"/>
      <c r="D98" s="444" t="s">
        <v>561</v>
      </c>
      <c r="E98" s="442">
        <v>50610803</v>
      </c>
      <c r="F98" s="324" t="s">
        <v>122</v>
      </c>
      <c r="G98" s="1295">
        <v>250000</v>
      </c>
      <c r="H98" s="1295">
        <v>100798.18</v>
      </c>
      <c r="I98" s="321"/>
      <c r="J98" s="321"/>
      <c r="K98" s="321"/>
      <c r="L98" s="321"/>
      <c r="M98" s="321"/>
    </row>
    <row r="99" spans="1:14" ht="25.5">
      <c r="A99" s="323">
        <v>22020310</v>
      </c>
      <c r="B99" s="323">
        <v>709</v>
      </c>
      <c r="C99" s="323"/>
      <c r="D99" s="444" t="s">
        <v>561</v>
      </c>
      <c r="E99" s="442">
        <v>50610803</v>
      </c>
      <c r="F99" s="324" t="s">
        <v>131</v>
      </c>
      <c r="G99" s="1295">
        <v>100000</v>
      </c>
      <c r="H99" s="1295"/>
      <c r="I99" s="321"/>
      <c r="J99" s="321"/>
      <c r="K99" s="321"/>
      <c r="L99" s="321"/>
      <c r="M99" s="321"/>
    </row>
    <row r="100" spans="1:14" ht="25.5">
      <c r="A100" s="442">
        <v>220204</v>
      </c>
      <c r="B100" s="442">
        <v>7016</v>
      </c>
      <c r="C100" s="442"/>
      <c r="D100" s="448" t="s">
        <v>561</v>
      </c>
      <c r="E100" s="442">
        <v>50610803</v>
      </c>
      <c r="F100" s="443" t="s">
        <v>645</v>
      </c>
      <c r="G100" s="1295">
        <f t="shared" ref="G100" si="34">SUM(G101:G103)</f>
        <v>450000</v>
      </c>
      <c r="H100" s="1295">
        <v>100000</v>
      </c>
      <c r="I100" s="321"/>
      <c r="J100" s="321"/>
      <c r="K100" s="321"/>
      <c r="L100" s="321"/>
      <c r="M100" s="321"/>
    </row>
    <row r="101" spans="1:14" ht="24.75" customHeight="1">
      <c r="A101" s="323">
        <v>22020401</v>
      </c>
      <c r="B101" s="323"/>
      <c r="C101" s="323"/>
      <c r="D101" s="448" t="s">
        <v>561</v>
      </c>
      <c r="E101" s="442">
        <v>50610803</v>
      </c>
      <c r="F101" s="324" t="s">
        <v>134</v>
      </c>
      <c r="G101" s="1295">
        <v>200000</v>
      </c>
      <c r="H101" s="1295"/>
      <c r="I101" s="321"/>
      <c r="J101" s="321"/>
      <c r="K101" s="321"/>
      <c r="L101" s="321"/>
      <c r="M101" s="321"/>
    </row>
    <row r="102" spans="1:14" ht="21" customHeight="1">
      <c r="A102" s="323">
        <v>22020402</v>
      </c>
      <c r="B102" s="323"/>
      <c r="C102" s="323"/>
      <c r="D102" s="448" t="s">
        <v>561</v>
      </c>
      <c r="E102" s="442">
        <v>50610803</v>
      </c>
      <c r="F102" s="324" t="s">
        <v>135</v>
      </c>
      <c r="G102" s="1295">
        <v>100000</v>
      </c>
      <c r="H102" s="1295"/>
      <c r="I102" s="321"/>
      <c r="J102" s="321"/>
      <c r="K102" s="321"/>
      <c r="L102" s="321"/>
      <c r="M102" s="321"/>
    </row>
    <row r="103" spans="1:14" ht="25.5">
      <c r="A103" s="323">
        <v>22020405</v>
      </c>
      <c r="B103" s="323"/>
      <c r="C103" s="323"/>
      <c r="D103" s="323"/>
      <c r="E103" s="442">
        <v>50610803</v>
      </c>
      <c r="F103" s="324" t="s">
        <v>138</v>
      </c>
      <c r="G103" s="1295">
        <v>150000</v>
      </c>
      <c r="H103" s="1295">
        <v>100000</v>
      </c>
      <c r="I103" s="321"/>
      <c r="J103" s="321"/>
      <c r="K103" s="321"/>
      <c r="L103" s="321"/>
      <c r="M103" s="321"/>
    </row>
    <row r="104" spans="1:14" ht="17.25" customHeight="1">
      <c r="A104" s="442">
        <v>220206</v>
      </c>
      <c r="B104" s="442"/>
      <c r="C104" s="442"/>
      <c r="D104" s="442"/>
      <c r="E104" s="442">
        <v>50610803</v>
      </c>
      <c r="F104" s="443" t="s">
        <v>643</v>
      </c>
      <c r="G104" s="1295">
        <f t="shared" ref="G104:H104" si="35">SUM(G105:G105)</f>
        <v>0</v>
      </c>
      <c r="H104" s="1295">
        <f t="shared" si="35"/>
        <v>0</v>
      </c>
      <c r="I104" s="321"/>
      <c r="J104" s="321"/>
      <c r="K104" s="321"/>
      <c r="L104" s="321"/>
      <c r="M104" s="321"/>
      <c r="N104" s="321"/>
    </row>
    <row r="105" spans="1:14" ht="25.5">
      <c r="A105" s="323">
        <v>22020605</v>
      </c>
      <c r="B105" s="323">
        <v>70560</v>
      </c>
      <c r="C105" s="323"/>
      <c r="D105" s="444" t="s">
        <v>561</v>
      </c>
      <c r="E105" s="442">
        <v>50610803</v>
      </c>
      <c r="F105" s="324" t="s">
        <v>153</v>
      </c>
      <c r="G105" s="1295"/>
      <c r="H105" s="1295"/>
      <c r="I105" s="321"/>
      <c r="J105" s="321"/>
      <c r="K105" s="321"/>
      <c r="L105" s="321"/>
      <c r="M105" s="321"/>
    </row>
    <row r="106" spans="1:14">
      <c r="A106" s="323"/>
      <c r="B106" s="323"/>
      <c r="C106" s="323"/>
      <c r="D106" s="444"/>
      <c r="E106" s="442"/>
      <c r="F106" s="443" t="s">
        <v>1082</v>
      </c>
      <c r="G106" s="1295">
        <f>SUM(G107)</f>
        <v>50000</v>
      </c>
      <c r="H106" s="1295">
        <f>SUM(H107)</f>
        <v>0</v>
      </c>
      <c r="I106" s="321"/>
      <c r="J106" s="321"/>
      <c r="K106" s="321"/>
      <c r="L106" s="321"/>
      <c r="M106" s="321"/>
    </row>
    <row r="107" spans="1:14">
      <c r="A107" s="323">
        <v>22020501</v>
      </c>
      <c r="B107" s="323"/>
      <c r="C107" s="323"/>
      <c r="D107" s="444"/>
      <c r="E107" s="442"/>
      <c r="F107" s="324" t="s">
        <v>1117</v>
      </c>
      <c r="G107" s="1295">
        <v>50000</v>
      </c>
      <c r="H107" s="1295"/>
      <c r="I107" s="321"/>
      <c r="J107" s="321"/>
      <c r="K107" s="321"/>
      <c r="L107" s="321"/>
      <c r="M107" s="321"/>
    </row>
    <row r="108" spans="1:14">
      <c r="A108" s="323">
        <v>220206</v>
      </c>
      <c r="B108" s="323"/>
      <c r="C108" s="323"/>
      <c r="D108" s="444"/>
      <c r="E108" s="442"/>
      <c r="F108" s="443" t="s">
        <v>643</v>
      </c>
      <c r="G108" s="1295">
        <f>SUM(G109:G110)</f>
        <v>350000</v>
      </c>
      <c r="H108" s="1295">
        <f>SUM(H109:H110)</f>
        <v>150000</v>
      </c>
      <c r="I108" s="321"/>
      <c r="J108" s="321"/>
      <c r="K108" s="321"/>
      <c r="L108" s="321"/>
      <c r="M108" s="321"/>
    </row>
    <row r="109" spans="1:14">
      <c r="A109" s="323">
        <v>22020601</v>
      </c>
      <c r="B109" s="323"/>
      <c r="C109" s="323"/>
      <c r="D109" s="444"/>
      <c r="E109" s="442"/>
      <c r="F109" s="324" t="s">
        <v>1103</v>
      </c>
      <c r="G109" s="1295">
        <v>200000</v>
      </c>
      <c r="H109" s="1295"/>
      <c r="I109" s="321"/>
      <c r="J109" s="321"/>
      <c r="K109" s="321"/>
      <c r="L109" s="321"/>
      <c r="M109" s="321"/>
    </row>
    <row r="110" spans="1:14" ht="25.5">
      <c r="A110" s="323">
        <v>22020605</v>
      </c>
      <c r="B110" s="323"/>
      <c r="C110" s="323"/>
      <c r="D110" s="444"/>
      <c r="E110" s="442"/>
      <c r="F110" s="324" t="s">
        <v>153</v>
      </c>
      <c r="G110" s="1295">
        <v>150000</v>
      </c>
      <c r="H110" s="1295">
        <v>150000</v>
      </c>
      <c r="I110" s="321"/>
      <c r="J110" s="321"/>
      <c r="K110" s="321"/>
      <c r="L110" s="321"/>
      <c r="M110" s="321"/>
    </row>
    <row r="111" spans="1:14" ht="18" customHeight="1">
      <c r="A111" s="442">
        <v>220208</v>
      </c>
      <c r="B111" s="442"/>
      <c r="C111" s="442"/>
      <c r="D111" s="442"/>
      <c r="E111" s="442">
        <v>50610803</v>
      </c>
      <c r="F111" s="443" t="s">
        <v>644</v>
      </c>
      <c r="G111" s="1295">
        <f t="shared" ref="G111" si="36">SUM(G112:G113)</f>
        <v>350000</v>
      </c>
      <c r="H111" s="1295">
        <f t="shared" ref="H111" si="37">SUM(H112:H113)</f>
        <v>200000</v>
      </c>
      <c r="I111" s="321"/>
      <c r="J111" s="321"/>
      <c r="K111" s="321"/>
      <c r="L111" s="321"/>
      <c r="M111" s="321"/>
    </row>
    <row r="112" spans="1:14">
      <c r="A112" s="323">
        <v>22020801</v>
      </c>
      <c r="B112" s="323">
        <v>70490</v>
      </c>
      <c r="C112" s="323"/>
      <c r="D112" s="444" t="s">
        <v>561</v>
      </c>
      <c r="E112" s="442">
        <v>50610803</v>
      </c>
      <c r="F112" s="324" t="s">
        <v>164</v>
      </c>
      <c r="G112" s="1295">
        <v>200000</v>
      </c>
      <c r="H112" s="1295">
        <v>100000</v>
      </c>
      <c r="J112" s="321"/>
      <c r="K112" s="321"/>
      <c r="L112" s="321"/>
      <c r="M112" s="321"/>
    </row>
    <row r="113" spans="1:13">
      <c r="A113" s="323">
        <v>22020802</v>
      </c>
      <c r="B113" s="323">
        <v>70490</v>
      </c>
      <c r="C113" s="323"/>
      <c r="D113" s="444" t="s">
        <v>561</v>
      </c>
      <c r="E113" s="442">
        <v>50610803</v>
      </c>
      <c r="F113" s="324" t="s">
        <v>1077</v>
      </c>
      <c r="G113" s="1295">
        <v>150000</v>
      </c>
      <c r="H113" s="1295">
        <v>100000</v>
      </c>
      <c r="I113" s="321"/>
      <c r="J113" s="321"/>
      <c r="K113" s="321"/>
      <c r="L113" s="321"/>
      <c r="M113" s="321"/>
    </row>
    <row r="114" spans="1:13" ht="25.5">
      <c r="A114" s="442">
        <v>220210</v>
      </c>
      <c r="B114" s="442"/>
      <c r="C114" s="442"/>
      <c r="D114" s="442"/>
      <c r="E114" s="442"/>
      <c r="F114" s="443" t="s">
        <v>173</v>
      </c>
      <c r="G114" s="1295">
        <f t="shared" ref="G114" si="38">SUM(G115:G117)</f>
        <v>100000</v>
      </c>
      <c r="H114" s="1295">
        <f t="shared" ref="H114" si="39">SUM(H115:H117)</f>
        <v>0</v>
      </c>
      <c r="I114" s="321"/>
      <c r="J114" s="321"/>
      <c r="K114" s="321"/>
      <c r="L114" s="321"/>
      <c r="M114" s="321"/>
    </row>
    <row r="115" spans="1:13">
      <c r="A115" s="323">
        <v>22021001</v>
      </c>
      <c r="B115" s="323">
        <v>70160</v>
      </c>
      <c r="C115" s="323"/>
      <c r="D115" s="444" t="s">
        <v>561</v>
      </c>
      <c r="E115" s="442">
        <v>50610803</v>
      </c>
      <c r="F115" s="324" t="s">
        <v>174</v>
      </c>
      <c r="G115" s="1295">
        <v>100000</v>
      </c>
      <c r="H115" s="1295"/>
      <c r="I115" s="321"/>
      <c r="J115" s="321"/>
      <c r="K115" s="321"/>
      <c r="L115" s="321"/>
      <c r="M115" s="321"/>
    </row>
    <row r="116" spans="1:13">
      <c r="A116" s="323">
        <v>22021003</v>
      </c>
      <c r="B116" s="323">
        <v>70160</v>
      </c>
      <c r="C116" s="323"/>
      <c r="D116" s="444" t="s">
        <v>561</v>
      </c>
      <c r="E116" s="442">
        <v>50610803</v>
      </c>
      <c r="F116" s="324" t="s">
        <v>176</v>
      </c>
      <c r="G116" s="1295"/>
      <c r="H116" s="1295"/>
      <c r="I116" s="321"/>
      <c r="J116" s="321"/>
      <c r="K116" s="321"/>
      <c r="L116" s="321"/>
      <c r="M116" s="321"/>
    </row>
    <row r="117" spans="1:13">
      <c r="A117" s="323">
        <v>22021007</v>
      </c>
      <c r="B117" s="323">
        <v>70160</v>
      </c>
      <c r="C117" s="323"/>
      <c r="D117" s="444" t="s">
        <v>561</v>
      </c>
      <c r="E117" s="442">
        <v>50610803</v>
      </c>
      <c r="F117" s="324" t="s">
        <v>179</v>
      </c>
      <c r="G117" s="1295"/>
      <c r="H117" s="1295"/>
      <c r="I117" s="321"/>
      <c r="J117" s="321"/>
      <c r="K117" s="321"/>
      <c r="L117" s="321"/>
      <c r="M117" s="321"/>
    </row>
    <row r="118" spans="1:13">
      <c r="A118" s="323"/>
      <c r="B118" s="323"/>
      <c r="C118" s="323"/>
      <c r="D118" s="323"/>
      <c r="E118" s="323"/>
      <c r="F118" s="442" t="s">
        <v>570</v>
      </c>
      <c r="G118" s="1296"/>
      <c r="H118" s="1296"/>
      <c r="I118" s="442"/>
      <c r="J118" s="442"/>
      <c r="K118" s="442"/>
      <c r="L118" s="442"/>
      <c r="M118" s="478"/>
    </row>
    <row r="119" spans="1:13">
      <c r="A119" s="323"/>
      <c r="B119" s="323"/>
      <c r="C119" s="323"/>
      <c r="D119" s="323"/>
      <c r="E119" s="323"/>
      <c r="F119" s="922" t="s">
        <v>519</v>
      </c>
      <c r="G119" s="332">
        <f t="shared" ref="G119:M119" si="40">G85</f>
        <v>118080285</v>
      </c>
      <c r="H119" s="332">
        <f t="shared" ref="H119" si="41">H85</f>
        <v>118080285</v>
      </c>
      <c r="I119" s="328">
        <f t="shared" si="40"/>
        <v>0</v>
      </c>
      <c r="J119" s="328">
        <f t="shared" si="40"/>
        <v>0</v>
      </c>
      <c r="K119" s="328">
        <f t="shared" si="40"/>
        <v>0</v>
      </c>
      <c r="L119" s="328">
        <f t="shared" si="40"/>
        <v>0</v>
      </c>
      <c r="M119" s="328">
        <f t="shared" si="40"/>
        <v>0</v>
      </c>
    </row>
    <row r="120" spans="1:13">
      <c r="A120" s="323"/>
      <c r="B120" s="323"/>
      <c r="C120" s="323"/>
      <c r="D120" s="323"/>
      <c r="E120" s="323"/>
      <c r="F120" s="922" t="s">
        <v>520</v>
      </c>
      <c r="G120" s="856">
        <f t="shared" ref="G120:M120" si="42">G91</f>
        <v>3000000</v>
      </c>
      <c r="H120" s="856">
        <f t="shared" ref="H120" si="43">H91</f>
        <v>730798.17999999993</v>
      </c>
      <c r="I120" s="915">
        <f t="shared" si="42"/>
        <v>0</v>
      </c>
      <c r="J120" s="915">
        <f t="shared" si="42"/>
        <v>0</v>
      </c>
      <c r="K120" s="915">
        <f t="shared" si="42"/>
        <v>0</v>
      </c>
      <c r="L120" s="915">
        <f t="shared" si="42"/>
        <v>0</v>
      </c>
      <c r="M120" s="915">
        <f t="shared" si="42"/>
        <v>0</v>
      </c>
    </row>
    <row r="121" spans="1:13">
      <c r="A121" s="323"/>
      <c r="B121" s="323"/>
      <c r="C121" s="323"/>
      <c r="D121" s="323"/>
      <c r="E121" s="323"/>
      <c r="F121" s="922" t="s">
        <v>3</v>
      </c>
      <c r="G121" s="1295">
        <f t="shared" ref="G121:M121" si="44">SUM(G119:G120)</f>
        <v>121080285</v>
      </c>
      <c r="H121" s="1295">
        <f t="shared" ref="H121" si="45">SUM(H119:H120)</f>
        <v>118811083.18000001</v>
      </c>
      <c r="I121" s="948">
        <f t="shared" si="44"/>
        <v>0</v>
      </c>
      <c r="J121" s="332">
        <f t="shared" si="44"/>
        <v>0</v>
      </c>
      <c r="K121" s="332">
        <f t="shared" si="44"/>
        <v>0</v>
      </c>
      <c r="L121" s="332">
        <f t="shared" si="44"/>
        <v>0</v>
      </c>
      <c r="M121" s="322">
        <f t="shared" si="44"/>
        <v>0</v>
      </c>
    </row>
    <row r="122" spans="1:13">
      <c r="A122" s="30"/>
      <c r="B122" s="30"/>
      <c r="C122" s="30"/>
      <c r="D122" s="30"/>
      <c r="E122" s="30"/>
      <c r="F122" s="39"/>
      <c r="G122" s="30"/>
      <c r="H122" s="30"/>
      <c r="I122" s="30"/>
    </row>
    <row r="123" spans="1:13">
      <c r="A123" s="30"/>
      <c r="B123" s="30"/>
      <c r="C123" s="30"/>
      <c r="D123" s="30"/>
      <c r="E123" s="30"/>
      <c r="F123" s="39"/>
      <c r="G123" s="30"/>
      <c r="H123" s="30"/>
      <c r="I123" s="30"/>
    </row>
    <row r="124" spans="1:13">
      <c r="A124" s="30"/>
      <c r="B124" s="30"/>
      <c r="C124" s="30"/>
      <c r="D124" s="30"/>
      <c r="E124" s="30"/>
      <c r="F124" s="39"/>
      <c r="G124" s="30"/>
      <c r="H124" s="30"/>
      <c r="I124" s="30"/>
    </row>
    <row r="125" spans="1:13" ht="23.25" customHeight="1">
      <c r="A125" s="1426" t="s">
        <v>0</v>
      </c>
      <c r="B125" s="1427"/>
      <c r="C125" s="1427"/>
      <c r="D125" s="1427"/>
      <c r="E125" s="1427"/>
      <c r="F125" s="1427"/>
      <c r="G125" s="1427"/>
      <c r="H125" s="1427"/>
      <c r="I125" s="1428"/>
      <c r="J125" s="462"/>
      <c r="K125" s="462"/>
      <c r="L125" s="462"/>
      <c r="M125" s="462"/>
    </row>
    <row r="126" spans="1:13" ht="20.25" customHeight="1">
      <c r="A126" s="1426" t="s">
        <v>523</v>
      </c>
      <c r="B126" s="1427"/>
      <c r="C126" s="1427"/>
      <c r="D126" s="1427"/>
      <c r="E126" s="1427"/>
      <c r="F126" s="1427"/>
      <c r="G126" s="1427"/>
      <c r="H126" s="1427"/>
      <c r="I126" s="1428"/>
      <c r="J126" s="462"/>
      <c r="K126" s="462"/>
      <c r="L126" s="462"/>
      <c r="M126" s="462"/>
    </row>
    <row r="127" spans="1:13" ht="48" customHeight="1">
      <c r="A127" s="433" t="s">
        <v>6</v>
      </c>
      <c r="B127" s="433" t="s">
        <v>556</v>
      </c>
      <c r="C127" s="433" t="s">
        <v>559</v>
      </c>
      <c r="D127" s="433" t="s">
        <v>560</v>
      </c>
      <c r="E127" s="432" t="s">
        <v>515</v>
      </c>
      <c r="F127" s="433" t="s">
        <v>7</v>
      </c>
      <c r="G127" s="957" t="s">
        <v>1004</v>
      </c>
      <c r="H127" s="856" t="s">
        <v>1353</v>
      </c>
      <c r="I127" s="957"/>
      <c r="J127" s="430"/>
      <c r="K127" s="957"/>
      <c r="L127" s="430"/>
      <c r="M127" s="430"/>
    </row>
    <row r="128" spans="1:13">
      <c r="A128" s="432">
        <v>2</v>
      </c>
      <c r="B128" s="432"/>
      <c r="C128" s="432"/>
      <c r="D128" s="432"/>
      <c r="E128" s="432"/>
      <c r="F128" s="433" t="s">
        <v>90</v>
      </c>
      <c r="G128" s="1042">
        <f>G129+G135</f>
        <v>46354456</v>
      </c>
      <c r="H128" s="1042">
        <f>H129+H135</f>
        <v>3903599.39</v>
      </c>
      <c r="I128" s="434"/>
      <c r="J128" s="438"/>
      <c r="K128" s="434"/>
      <c r="L128" s="432"/>
      <c r="M128" s="432"/>
    </row>
    <row r="129" spans="1:13">
      <c r="A129" s="950">
        <v>21</v>
      </c>
      <c r="B129" s="950"/>
      <c r="C129" s="950"/>
      <c r="D129" s="950"/>
      <c r="E129" s="950"/>
      <c r="F129" s="951" t="s">
        <v>4</v>
      </c>
      <c r="G129" s="1297">
        <f>SUM(G130,G131)</f>
        <v>45354456</v>
      </c>
      <c r="H129" s="1297">
        <f>SUM(H130,H131)</f>
        <v>3660000</v>
      </c>
      <c r="I129" s="952"/>
      <c r="J129" s="438"/>
      <c r="K129" s="438"/>
      <c r="L129" s="432"/>
      <c r="M129" s="432"/>
    </row>
    <row r="130" spans="1:13">
      <c r="A130" s="953">
        <v>21010101</v>
      </c>
      <c r="B130" s="953">
        <v>70160</v>
      </c>
      <c r="C130" s="953"/>
      <c r="D130" s="954" t="s">
        <v>561</v>
      </c>
      <c r="E130" s="953">
        <v>50650011</v>
      </c>
      <c r="F130" s="731" t="s">
        <v>91</v>
      </c>
      <c r="G130" s="1298">
        <f>'ECON SEC PERSONNEL COST'!H202</f>
        <v>43524456</v>
      </c>
      <c r="H130" s="1298">
        <f>'ECON SEC PERSONNEL COST'!I202</f>
        <v>1830000</v>
      </c>
      <c r="I130" s="730"/>
      <c r="J130" s="438"/>
      <c r="K130" s="432"/>
      <c r="L130" s="432"/>
      <c r="M130" s="432"/>
    </row>
    <row r="131" spans="1:13" ht="25.5">
      <c r="A131" s="953">
        <v>2102</v>
      </c>
      <c r="B131" s="953"/>
      <c r="C131" s="953"/>
      <c r="D131" s="953"/>
      <c r="E131" s="953"/>
      <c r="F131" s="852" t="s">
        <v>94</v>
      </c>
      <c r="G131" s="1294">
        <f>G132</f>
        <v>1830000</v>
      </c>
      <c r="H131" s="1294">
        <f>H132</f>
        <v>1830000</v>
      </c>
      <c r="I131" s="641"/>
      <c r="J131" s="438"/>
      <c r="K131" s="960"/>
      <c r="L131" s="432"/>
      <c r="M131" s="432"/>
    </row>
    <row r="132" spans="1:13">
      <c r="A132" s="953">
        <v>210201</v>
      </c>
      <c r="B132" s="953"/>
      <c r="C132" s="953"/>
      <c r="D132" s="953"/>
      <c r="E132" s="953"/>
      <c r="F132" s="852" t="s">
        <v>95</v>
      </c>
      <c r="G132" s="1294">
        <f>SUM(G133:G134)</f>
        <v>1830000</v>
      </c>
      <c r="H132" s="1294">
        <f>SUM(H133:H134)</f>
        <v>1830000</v>
      </c>
      <c r="I132" s="641"/>
      <c r="J132" s="432"/>
      <c r="K132" s="960"/>
      <c r="L132" s="432"/>
      <c r="M132" s="432"/>
    </row>
    <row r="133" spans="1:13">
      <c r="A133" s="953">
        <v>21020101</v>
      </c>
      <c r="B133" s="953"/>
      <c r="C133" s="953"/>
      <c r="D133" s="953"/>
      <c r="E133" s="953"/>
      <c r="F133" s="852" t="s">
        <v>96</v>
      </c>
      <c r="G133" s="1294">
        <f>'ECON SEC PERSONNEL COST'!J202</f>
        <v>0</v>
      </c>
      <c r="H133" s="1294">
        <f>'ECON SEC PERSONNEL COST'!J202</f>
        <v>0</v>
      </c>
      <c r="I133" s="641"/>
      <c r="J133" s="432"/>
      <c r="K133" s="432"/>
      <c r="L133" s="432"/>
      <c r="M133" s="432"/>
    </row>
    <row r="134" spans="1:13">
      <c r="A134" s="953">
        <v>21020103</v>
      </c>
      <c r="B134" s="953">
        <v>70160</v>
      </c>
      <c r="C134" s="953"/>
      <c r="D134" s="954" t="s">
        <v>561</v>
      </c>
      <c r="E134" s="953">
        <v>50650011</v>
      </c>
      <c r="F134" s="731" t="s">
        <v>593</v>
      </c>
      <c r="G134" s="1298">
        <f>'ECON SEC PERSONNEL COST'!I202</f>
        <v>1830000</v>
      </c>
      <c r="H134" s="1298">
        <f>'ECON SEC PERSONNEL COST'!I202</f>
        <v>1830000</v>
      </c>
      <c r="I134" s="730"/>
      <c r="J134" s="438"/>
      <c r="K134" s="959"/>
      <c r="L134" s="432"/>
      <c r="M134" s="432"/>
    </row>
    <row r="135" spans="1:13">
      <c r="A135" s="950">
        <v>2202</v>
      </c>
      <c r="B135" s="950"/>
      <c r="C135" s="950"/>
      <c r="D135" s="950"/>
      <c r="E135" s="950"/>
      <c r="F135" s="951" t="s">
        <v>5</v>
      </c>
      <c r="G135" s="1045">
        <f>SUM(G136,G139,G141,G143,G147)</f>
        <v>1000000</v>
      </c>
      <c r="H135" s="1045">
        <f>SUM(H136,H139,H141,H143,H147)</f>
        <v>243599.39</v>
      </c>
      <c r="I135" s="955"/>
      <c r="J135" s="438"/>
      <c r="K135" s="958"/>
      <c r="L135" s="432"/>
      <c r="M135" s="432"/>
    </row>
    <row r="136" spans="1:13" ht="25.5">
      <c r="A136" s="950">
        <v>220201</v>
      </c>
      <c r="B136" s="950"/>
      <c r="C136" s="950"/>
      <c r="D136" s="950"/>
      <c r="E136" s="950"/>
      <c r="F136" s="951" t="s">
        <v>107</v>
      </c>
      <c r="G136" s="1045">
        <f>SUM(G137:G138)</f>
        <v>0</v>
      </c>
      <c r="H136" s="1045">
        <f>SUM(H137:H138)</f>
        <v>0</v>
      </c>
      <c r="I136" s="955"/>
      <c r="J136" s="432"/>
      <c r="K136" s="958"/>
      <c r="L136" s="432"/>
      <c r="M136" s="432"/>
    </row>
    <row r="137" spans="1:13" ht="25.5">
      <c r="A137" s="953">
        <v>22020101</v>
      </c>
      <c r="B137" s="953">
        <v>70421</v>
      </c>
      <c r="C137" s="953"/>
      <c r="D137" s="954" t="s">
        <v>561</v>
      </c>
      <c r="E137" s="953">
        <v>50650011</v>
      </c>
      <c r="F137" s="731" t="s">
        <v>108</v>
      </c>
      <c r="G137" s="1298"/>
      <c r="H137" s="1298"/>
      <c r="I137" s="730"/>
      <c r="J137" s="432"/>
      <c r="K137" s="959"/>
      <c r="L137" s="432"/>
      <c r="M137" s="432"/>
    </row>
    <row r="138" spans="1:13" ht="25.5">
      <c r="A138" s="953">
        <v>22020102</v>
      </c>
      <c r="B138" s="953">
        <v>70421</v>
      </c>
      <c r="C138" s="953"/>
      <c r="D138" s="954" t="s">
        <v>561</v>
      </c>
      <c r="E138" s="953">
        <v>50650011</v>
      </c>
      <c r="F138" s="731" t="s">
        <v>109</v>
      </c>
      <c r="G138" s="1298"/>
      <c r="H138" s="1298"/>
      <c r="I138" s="730"/>
      <c r="J138" s="432"/>
      <c r="K138" s="959"/>
      <c r="L138" s="432"/>
      <c r="M138" s="432"/>
    </row>
    <row r="139" spans="1:13">
      <c r="A139" s="950">
        <v>220202</v>
      </c>
      <c r="B139" s="953"/>
      <c r="C139" s="953"/>
      <c r="D139" s="954"/>
      <c r="E139" s="953"/>
      <c r="F139" s="951" t="s">
        <v>112</v>
      </c>
      <c r="G139" s="1045">
        <f>SUM(G140:G140)</f>
        <v>50000</v>
      </c>
      <c r="H139" s="1045">
        <f>SUM(H140:H140)</f>
        <v>0</v>
      </c>
      <c r="I139" s="955"/>
      <c r="J139" s="438"/>
      <c r="K139" s="958"/>
      <c r="L139" s="432"/>
      <c r="M139" s="432"/>
    </row>
    <row r="140" spans="1:13">
      <c r="A140" s="953">
        <v>22020201</v>
      </c>
      <c r="B140" s="953">
        <v>70160</v>
      </c>
      <c r="C140" s="953"/>
      <c r="D140" s="954" t="s">
        <v>561</v>
      </c>
      <c r="E140" s="953">
        <v>50650011</v>
      </c>
      <c r="F140" s="731" t="s">
        <v>113</v>
      </c>
      <c r="G140" s="1046">
        <v>50000</v>
      </c>
      <c r="H140" s="1046"/>
      <c r="I140" s="956"/>
      <c r="J140" s="438"/>
      <c r="K140" s="204"/>
      <c r="L140" s="432"/>
      <c r="M140" s="432"/>
    </row>
    <row r="141" spans="1:13" ht="25.5">
      <c r="A141" s="950">
        <v>220203</v>
      </c>
      <c r="B141" s="950"/>
      <c r="C141" s="950"/>
      <c r="D141" s="950"/>
      <c r="E141" s="950"/>
      <c r="F141" s="951" t="s">
        <v>121</v>
      </c>
      <c r="G141" s="1045">
        <f>SUM(G142:G142)</f>
        <v>150000</v>
      </c>
      <c r="H141" s="1045">
        <f>SUM(H142:H142)</f>
        <v>0</v>
      </c>
      <c r="I141" s="955"/>
      <c r="J141" s="438"/>
      <c r="K141" s="958"/>
      <c r="L141" s="432"/>
      <c r="M141" s="432"/>
    </row>
    <row r="142" spans="1:13" ht="25.5">
      <c r="A142" s="953">
        <v>22020301</v>
      </c>
      <c r="B142" s="953">
        <v>70160</v>
      </c>
      <c r="C142" s="953"/>
      <c r="D142" s="954" t="s">
        <v>561</v>
      </c>
      <c r="E142" s="953">
        <v>50650011</v>
      </c>
      <c r="F142" s="731" t="s">
        <v>122</v>
      </c>
      <c r="G142" s="1046">
        <v>150000</v>
      </c>
      <c r="H142" s="1046"/>
      <c r="I142" s="956"/>
      <c r="J142" s="438"/>
      <c r="K142" s="204"/>
      <c r="L142" s="432"/>
      <c r="M142" s="432"/>
    </row>
    <row r="143" spans="1:13" ht="25.5">
      <c r="A143" s="950">
        <v>220204</v>
      </c>
      <c r="B143" s="950"/>
      <c r="C143" s="950"/>
      <c r="D143" s="950"/>
      <c r="E143" s="950"/>
      <c r="F143" s="951" t="s">
        <v>133</v>
      </c>
      <c r="G143" s="1045">
        <f>SUM(G144:G146)</f>
        <v>150000</v>
      </c>
      <c r="H143" s="1045">
        <f>SUM(H144:H146)</f>
        <v>0</v>
      </c>
      <c r="I143" s="955"/>
      <c r="J143" s="438"/>
      <c r="K143" s="958"/>
      <c r="L143" s="432"/>
      <c r="M143" s="432"/>
    </row>
    <row r="144" spans="1:13" ht="15" customHeight="1">
      <c r="A144" s="953">
        <v>22020401</v>
      </c>
      <c r="B144" s="953">
        <v>70160</v>
      </c>
      <c r="C144" s="953"/>
      <c r="D144" s="954" t="s">
        <v>561</v>
      </c>
      <c r="E144" s="953">
        <v>50650011</v>
      </c>
      <c r="F144" s="731" t="s">
        <v>134</v>
      </c>
      <c r="G144" s="1046"/>
      <c r="H144" s="1046"/>
      <c r="I144" s="956"/>
      <c r="J144" s="438"/>
      <c r="K144" s="204"/>
      <c r="L144" s="432"/>
      <c r="M144" s="432"/>
    </row>
    <row r="145" spans="1:13" ht="25.5">
      <c r="A145" s="953">
        <v>22020402</v>
      </c>
      <c r="B145" s="953">
        <v>70160</v>
      </c>
      <c r="C145" s="953"/>
      <c r="D145" s="954" t="s">
        <v>561</v>
      </c>
      <c r="E145" s="953">
        <v>50650011</v>
      </c>
      <c r="F145" s="731" t="s">
        <v>135</v>
      </c>
      <c r="G145" s="1046">
        <v>100000</v>
      </c>
      <c r="H145" s="1046"/>
      <c r="I145" s="956"/>
      <c r="J145" s="438"/>
      <c r="K145" s="204"/>
      <c r="L145" s="432"/>
      <c r="M145" s="432"/>
    </row>
    <row r="146" spans="1:13" ht="27" customHeight="1">
      <c r="A146" s="953">
        <v>22020405</v>
      </c>
      <c r="B146" s="953"/>
      <c r="C146" s="953"/>
      <c r="D146" s="953"/>
      <c r="E146" s="953"/>
      <c r="F146" s="731" t="s">
        <v>138</v>
      </c>
      <c r="G146" s="1046">
        <v>50000</v>
      </c>
      <c r="H146" s="1046"/>
      <c r="I146" s="956"/>
      <c r="J146" s="438"/>
      <c r="K146" s="204"/>
      <c r="L146" s="432"/>
      <c r="M146" s="432"/>
    </row>
    <row r="147" spans="1:13" ht="15.75" customHeight="1">
      <c r="A147" s="950">
        <v>220208</v>
      </c>
      <c r="B147" s="950"/>
      <c r="C147" s="950"/>
      <c r="D147" s="950"/>
      <c r="E147" s="950"/>
      <c r="F147" s="951" t="s">
        <v>163</v>
      </c>
      <c r="G147" s="1045">
        <f>SUM(G148:G149)</f>
        <v>650000</v>
      </c>
      <c r="H147" s="1045">
        <f>SUM(H148:H149)</f>
        <v>243599.39</v>
      </c>
      <c r="I147" s="955"/>
      <c r="J147" s="438"/>
      <c r="K147" s="432"/>
      <c r="L147" s="432"/>
      <c r="M147" s="432"/>
    </row>
    <row r="148" spans="1:13">
      <c r="A148" s="953">
        <v>22020801</v>
      </c>
      <c r="B148" s="953"/>
      <c r="C148" s="953"/>
      <c r="D148" s="953"/>
      <c r="E148" s="953"/>
      <c r="F148" s="731" t="s">
        <v>164</v>
      </c>
      <c r="G148" s="1046"/>
      <c r="H148" s="1046"/>
      <c r="I148" s="956"/>
      <c r="J148" s="438"/>
      <c r="K148" s="432"/>
      <c r="L148" s="432"/>
      <c r="M148" s="432"/>
    </row>
    <row r="149" spans="1:13" ht="15.75" customHeight="1">
      <c r="A149" s="953">
        <v>22020803</v>
      </c>
      <c r="B149" s="953"/>
      <c r="C149" s="953"/>
      <c r="D149" s="953"/>
      <c r="E149" s="953"/>
      <c r="F149" s="731" t="s">
        <v>166</v>
      </c>
      <c r="G149" s="1046">
        <v>650000</v>
      </c>
      <c r="H149" s="1046">
        <v>243599.39</v>
      </c>
      <c r="I149" s="956"/>
      <c r="J149" s="438"/>
      <c r="K149" s="432"/>
      <c r="L149" s="432"/>
      <c r="M149" s="432"/>
    </row>
    <row r="150" spans="1:13">
      <c r="A150" s="432"/>
      <c r="B150" s="432"/>
      <c r="C150" s="432"/>
      <c r="D150" s="432"/>
      <c r="E150" s="432"/>
      <c r="F150" s="433"/>
      <c r="G150" s="1042"/>
      <c r="H150" s="1042"/>
      <c r="I150" s="432"/>
      <c r="J150" s="438">
        <f t="shared" ref="J150:J154" si="46">SUM(G150:I150)</f>
        <v>0</v>
      </c>
      <c r="K150" s="432"/>
      <c r="L150" s="432"/>
      <c r="M150" s="432"/>
    </row>
    <row r="151" spans="1:13">
      <c r="A151" s="1430" t="s">
        <v>1315</v>
      </c>
      <c r="B151" s="1431"/>
      <c r="C151" s="1431"/>
      <c r="D151" s="1431"/>
      <c r="E151" s="1431"/>
      <c r="F151" s="1431"/>
      <c r="G151" s="1431"/>
      <c r="H151" s="1432"/>
      <c r="I151" s="942"/>
      <c r="J151" s="440">
        <f t="shared" si="46"/>
        <v>0</v>
      </c>
      <c r="K151" s="429"/>
      <c r="L151" s="432"/>
      <c r="M151" s="432"/>
    </row>
    <row r="152" spans="1:13">
      <c r="A152" s="429"/>
      <c r="B152" s="429"/>
      <c r="C152" s="429"/>
      <c r="D152" s="429"/>
      <c r="E152" s="429"/>
      <c r="F152" s="430" t="s">
        <v>4</v>
      </c>
      <c r="G152" s="1299">
        <f>G129</f>
        <v>45354456</v>
      </c>
      <c r="H152" s="1299">
        <f>H129</f>
        <v>3660000</v>
      </c>
      <c r="I152" s="431">
        <f>I129</f>
        <v>0</v>
      </c>
      <c r="J152" s="440">
        <f t="shared" si="46"/>
        <v>49014456</v>
      </c>
      <c r="K152" s="962">
        <f>K129</f>
        <v>0</v>
      </c>
      <c r="L152" s="432"/>
      <c r="M152" s="432"/>
    </row>
    <row r="153" spans="1:13">
      <c r="A153" s="429"/>
      <c r="B153" s="429"/>
      <c r="C153" s="429"/>
      <c r="D153" s="429"/>
      <c r="E153" s="429"/>
      <c r="F153" s="430" t="s">
        <v>5</v>
      </c>
      <c r="G153" s="1299">
        <f>G135</f>
        <v>1000000</v>
      </c>
      <c r="H153" s="1299">
        <f>H135</f>
        <v>243599.39</v>
      </c>
      <c r="I153" s="431">
        <f>I135</f>
        <v>0</v>
      </c>
      <c r="J153" s="440">
        <f t="shared" si="46"/>
        <v>1243599.3900000001</v>
      </c>
      <c r="K153" s="962">
        <f>K135</f>
        <v>0</v>
      </c>
      <c r="L153" s="432"/>
      <c r="M153" s="432"/>
    </row>
    <row r="154" spans="1:13">
      <c r="A154" s="429"/>
      <c r="B154" s="429"/>
      <c r="C154" s="429"/>
      <c r="D154" s="429"/>
      <c r="E154" s="429"/>
      <c r="F154" s="430" t="s">
        <v>3</v>
      </c>
      <c r="G154" s="1300">
        <f>SUM(G152:G153)</f>
        <v>46354456</v>
      </c>
      <c r="H154" s="1300">
        <f>SUM(H152:H153)</f>
        <v>3903599.39</v>
      </c>
      <c r="I154" s="439">
        <f>SUM(I152:I153)</f>
        <v>0</v>
      </c>
      <c r="J154" s="440">
        <f t="shared" si="46"/>
        <v>50258055.390000001</v>
      </c>
      <c r="K154" s="961">
        <f>SUM(K152:K153)</f>
        <v>0</v>
      </c>
      <c r="L154" s="432"/>
      <c r="M154" s="432"/>
    </row>
    <row r="155" spans="1:13">
      <c r="A155" s="30"/>
      <c r="B155" s="30"/>
      <c r="C155" s="30"/>
      <c r="D155" s="30"/>
      <c r="E155" s="30"/>
      <c r="F155" s="39"/>
      <c r="G155" s="30"/>
      <c r="H155" s="30"/>
      <c r="I155" s="30"/>
    </row>
    <row r="156" spans="1:13" ht="18.75" customHeight="1">
      <c r="A156" s="1436" t="s">
        <v>0</v>
      </c>
      <c r="B156" s="1437"/>
      <c r="C156" s="1437"/>
      <c r="D156" s="1437"/>
      <c r="E156" s="1437"/>
      <c r="F156" s="1437"/>
      <c r="G156" s="1437"/>
      <c r="H156" s="1437"/>
      <c r="I156" s="1437"/>
      <c r="J156" s="1437"/>
      <c r="K156" s="1437"/>
      <c r="L156" s="1437"/>
      <c r="M156" s="1438"/>
    </row>
    <row r="157" spans="1:13" ht="22.5" customHeight="1">
      <c r="A157" s="1433" t="s">
        <v>1316</v>
      </c>
      <c r="B157" s="1434"/>
      <c r="C157" s="1434"/>
      <c r="D157" s="1434"/>
      <c r="E157" s="1434"/>
      <c r="F157" s="1434"/>
      <c r="G157" s="1434"/>
      <c r="H157" s="1434"/>
      <c r="I157" s="1434"/>
      <c r="J157" s="1434"/>
      <c r="K157" s="1434"/>
      <c r="L157" s="1434"/>
      <c r="M157" s="1435"/>
    </row>
    <row r="158" spans="1:13" s="37" customFormat="1" ht="66" customHeight="1">
      <c r="A158" s="426" t="s">
        <v>518</v>
      </c>
      <c r="B158" s="426" t="s">
        <v>514</v>
      </c>
      <c r="C158" s="426" t="s">
        <v>559</v>
      </c>
      <c r="D158" s="426" t="s">
        <v>560</v>
      </c>
      <c r="E158" s="426" t="s">
        <v>515</v>
      </c>
      <c r="F158" s="427" t="s">
        <v>483</v>
      </c>
      <c r="G158" s="426" t="s">
        <v>656</v>
      </c>
      <c r="H158" s="856" t="s">
        <v>1353</v>
      </c>
      <c r="I158" s="426"/>
      <c r="J158" s="426"/>
      <c r="K158" s="426"/>
      <c r="L158" s="426"/>
      <c r="M158" s="426"/>
    </row>
    <row r="159" spans="1:13">
      <c r="A159" s="429">
        <v>1</v>
      </c>
      <c r="B159" s="429"/>
      <c r="C159" s="429"/>
      <c r="D159" s="429"/>
      <c r="E159" s="429"/>
      <c r="F159" s="430" t="s">
        <v>8</v>
      </c>
      <c r="G159" s="1301">
        <f t="shared" ref="G159:H159" si="47">G160</f>
        <v>243392014084</v>
      </c>
      <c r="H159" s="1301">
        <f t="shared" si="47"/>
        <v>243392014084</v>
      </c>
      <c r="I159" s="1301"/>
      <c r="J159" s="431"/>
      <c r="K159" s="431"/>
      <c r="L159" s="431"/>
      <c r="M159" s="431"/>
    </row>
    <row r="160" spans="1:13" ht="25.5">
      <c r="A160" s="432">
        <v>11</v>
      </c>
      <c r="B160" s="432"/>
      <c r="C160" s="432"/>
      <c r="D160" s="432"/>
      <c r="E160" s="432"/>
      <c r="F160" s="433" t="s">
        <v>9</v>
      </c>
      <c r="G160" s="1042">
        <f t="shared" ref="G160" si="48">G162</f>
        <v>243392014084</v>
      </c>
      <c r="H160" s="1042">
        <f t="shared" ref="H160" si="49">H162</f>
        <v>243392014084</v>
      </c>
      <c r="I160" s="1042"/>
      <c r="J160" s="434"/>
      <c r="K160" s="434"/>
      <c r="L160" s="434"/>
      <c r="M160" s="434"/>
    </row>
    <row r="161" spans="1:13" ht="25.5">
      <c r="A161" s="432">
        <v>1101</v>
      </c>
      <c r="B161" s="432"/>
      <c r="C161" s="432"/>
      <c r="D161" s="432"/>
      <c r="E161" s="432"/>
      <c r="F161" s="433" t="s">
        <v>9</v>
      </c>
      <c r="G161" s="1042"/>
      <c r="H161" s="1042"/>
      <c r="I161" s="1042"/>
      <c r="J161" s="432"/>
      <c r="K161" s="432"/>
      <c r="L161" s="432"/>
      <c r="M161" s="432"/>
    </row>
    <row r="162" spans="1:13">
      <c r="A162" s="432">
        <v>110101</v>
      </c>
      <c r="B162" s="432"/>
      <c r="C162" s="432"/>
      <c r="D162" s="432"/>
      <c r="E162" s="432"/>
      <c r="F162" s="433" t="s">
        <v>10</v>
      </c>
      <c r="G162" s="1042">
        <f t="shared" ref="G162" si="50">SUM(G163:G165)</f>
        <v>243392014084</v>
      </c>
      <c r="H162" s="1042">
        <f t="shared" ref="H162" si="51">SUM(H163:H165)</f>
        <v>243392014084</v>
      </c>
      <c r="I162" s="1042"/>
      <c r="J162" s="434"/>
      <c r="K162" s="434"/>
      <c r="L162" s="434"/>
      <c r="M162" s="434"/>
    </row>
    <row r="163" spans="1:13">
      <c r="A163" s="432">
        <v>11010101</v>
      </c>
      <c r="B163" s="432"/>
      <c r="C163" s="432"/>
      <c r="D163" s="432"/>
      <c r="E163" s="432"/>
      <c r="F163" s="433" t="s">
        <v>11</v>
      </c>
      <c r="G163" s="1043">
        <v>233595610669</v>
      </c>
      <c r="H163" s="1043">
        <v>233595610669</v>
      </c>
      <c r="I163" s="1043"/>
      <c r="J163" s="437"/>
      <c r="K163" s="436"/>
      <c r="L163" s="432"/>
      <c r="M163" s="436"/>
    </row>
    <row r="164" spans="1:13">
      <c r="A164" s="432">
        <v>110102</v>
      </c>
      <c r="B164" s="432"/>
      <c r="C164" s="432"/>
      <c r="D164" s="432"/>
      <c r="E164" s="432"/>
      <c r="F164" s="433" t="s">
        <v>12</v>
      </c>
      <c r="G164" s="1301"/>
      <c r="H164" s="1301"/>
      <c r="I164" s="1301"/>
      <c r="J164" s="432"/>
      <c r="K164" s="431"/>
      <c r="L164" s="432"/>
      <c r="M164" s="432"/>
    </row>
    <row r="165" spans="1:13">
      <c r="A165" s="432">
        <v>11010201</v>
      </c>
      <c r="B165" s="432"/>
      <c r="C165" s="432"/>
      <c r="D165" s="432"/>
      <c r="E165" s="432"/>
      <c r="F165" s="433" t="s">
        <v>13</v>
      </c>
      <c r="G165" s="1043">
        <v>9796403415</v>
      </c>
      <c r="H165" s="1043">
        <v>9796403415</v>
      </c>
      <c r="I165" s="1043"/>
      <c r="J165" s="437"/>
      <c r="K165" s="436"/>
      <c r="L165" s="432"/>
      <c r="M165" s="436"/>
    </row>
    <row r="166" spans="1:13">
      <c r="A166" s="432">
        <v>2</v>
      </c>
      <c r="B166" s="432"/>
      <c r="C166" s="432"/>
      <c r="D166" s="432"/>
      <c r="E166" s="432"/>
      <c r="F166" s="430" t="s">
        <v>90</v>
      </c>
      <c r="G166" s="1302">
        <f>G167+G173+G176+G223+G231+G233+G238</f>
        <v>11670846189</v>
      </c>
      <c r="H166" s="1302">
        <f t="shared" ref="H166:M166" si="52">H167+H173+H176+H231+H233+H238</f>
        <v>7418017186.54</v>
      </c>
      <c r="I166" s="1302">
        <f t="shared" si="52"/>
        <v>6083346189</v>
      </c>
      <c r="J166" s="439">
        <f t="shared" si="52"/>
        <v>19250038567</v>
      </c>
      <c r="K166" s="439">
        <f>K167+K173+K176+K223+K231+K233+K238</f>
        <v>7054584584</v>
      </c>
      <c r="L166" s="439">
        <f t="shared" si="52"/>
        <v>0</v>
      </c>
      <c r="M166" s="439">
        <f t="shared" si="52"/>
        <v>4088485436</v>
      </c>
    </row>
    <row r="167" spans="1:13">
      <c r="A167" s="432">
        <v>21</v>
      </c>
      <c r="B167" s="432"/>
      <c r="C167" s="432"/>
      <c r="D167" s="432"/>
      <c r="E167" s="432"/>
      <c r="F167" s="433" t="s">
        <v>4</v>
      </c>
      <c r="G167" s="1301">
        <f>SUM(G168:G169)</f>
        <v>83346189</v>
      </c>
      <c r="H167" s="1301">
        <f t="shared" ref="H167:M167" si="53">SUM(H168:H169)</f>
        <v>83346189</v>
      </c>
      <c r="I167" s="1301">
        <f t="shared" si="53"/>
        <v>83346189</v>
      </c>
      <c r="J167" s="440">
        <f t="shared" si="53"/>
        <v>250038567</v>
      </c>
      <c r="K167" s="440">
        <f>SUM(K168:K169)</f>
        <v>54584584</v>
      </c>
      <c r="L167" s="440">
        <f t="shared" si="53"/>
        <v>0</v>
      </c>
      <c r="M167" s="440">
        <f t="shared" si="53"/>
        <v>0</v>
      </c>
    </row>
    <row r="168" spans="1:13">
      <c r="A168" s="432">
        <v>21010101</v>
      </c>
      <c r="B168" s="432"/>
      <c r="C168" s="432"/>
      <c r="D168" s="432"/>
      <c r="E168" s="432"/>
      <c r="F168" s="433" t="s">
        <v>91</v>
      </c>
      <c r="G168" s="1042">
        <f>'ECON SEC PERSONNEL COST'!H244</f>
        <v>73166952</v>
      </c>
      <c r="H168" s="1042">
        <f>G168</f>
        <v>73166952</v>
      </c>
      <c r="I168" s="1042">
        <f>H168</f>
        <v>73166952</v>
      </c>
      <c r="J168" s="437">
        <f>SUM(G168:I168)</f>
        <v>219500856</v>
      </c>
      <c r="K168" s="438">
        <v>45185347</v>
      </c>
      <c r="L168" s="432"/>
      <c r="M168" s="432"/>
    </row>
    <row r="169" spans="1:13" ht="25.5">
      <c r="A169" s="432">
        <v>2102</v>
      </c>
      <c r="B169" s="432"/>
      <c r="C169" s="432"/>
      <c r="D169" s="432"/>
      <c r="E169" s="432"/>
      <c r="F169" s="433" t="s">
        <v>94</v>
      </c>
      <c r="G169" s="1042">
        <f>SUM(G170)</f>
        <v>10179237</v>
      </c>
      <c r="H169" s="1042">
        <f t="shared" ref="H169:M169" si="54">SUM(H170)</f>
        <v>10179237</v>
      </c>
      <c r="I169" s="1042">
        <f t="shared" si="54"/>
        <v>10179237</v>
      </c>
      <c r="J169" s="438">
        <f t="shared" si="54"/>
        <v>30537711</v>
      </c>
      <c r="K169" s="438">
        <f>SUM(K170)</f>
        <v>9399237</v>
      </c>
      <c r="L169" s="438">
        <f t="shared" si="54"/>
        <v>0</v>
      </c>
      <c r="M169" s="438">
        <f t="shared" si="54"/>
        <v>0</v>
      </c>
    </row>
    <row r="170" spans="1:13">
      <c r="A170" s="432">
        <v>210201</v>
      </c>
      <c r="B170" s="432"/>
      <c r="C170" s="432"/>
      <c r="D170" s="432"/>
      <c r="E170" s="432"/>
      <c r="F170" s="433" t="s">
        <v>95</v>
      </c>
      <c r="G170" s="1042">
        <f>SUM(G171:G172)</f>
        <v>10179237</v>
      </c>
      <c r="H170" s="1042">
        <f t="shared" ref="H170:M170" si="55">SUM(H171:H172)</f>
        <v>10179237</v>
      </c>
      <c r="I170" s="1042">
        <f t="shared" si="55"/>
        <v>10179237</v>
      </c>
      <c r="J170" s="438">
        <f t="shared" si="55"/>
        <v>30537711</v>
      </c>
      <c r="K170" s="438">
        <f>SUM(K171:K172)</f>
        <v>9399237</v>
      </c>
      <c r="L170" s="438">
        <f t="shared" si="55"/>
        <v>0</v>
      </c>
      <c r="M170" s="438">
        <f t="shared" si="55"/>
        <v>0</v>
      </c>
    </row>
    <row r="171" spans="1:13">
      <c r="A171" s="432">
        <v>21020101</v>
      </c>
      <c r="B171" s="432"/>
      <c r="C171" s="432"/>
      <c r="D171" s="432"/>
      <c r="E171" s="432"/>
      <c r="F171" s="433" t="s">
        <v>96</v>
      </c>
      <c r="G171" s="1042">
        <f>'ECON SEC PERSONNEL COST'!J244</f>
        <v>7914876</v>
      </c>
      <c r="H171" s="1042">
        <f>G171</f>
        <v>7914876</v>
      </c>
      <c r="I171" s="1042">
        <f>H171</f>
        <v>7914876</v>
      </c>
      <c r="J171" s="437">
        <f>SUM(G171:I171)</f>
        <v>23744628</v>
      </c>
      <c r="K171" s="438">
        <v>7914876</v>
      </c>
      <c r="L171" s="432"/>
      <c r="M171" s="432"/>
    </row>
    <row r="172" spans="1:13">
      <c r="A172" s="432">
        <v>21020103</v>
      </c>
      <c r="B172" s="432"/>
      <c r="C172" s="432"/>
      <c r="D172" s="432"/>
      <c r="E172" s="432"/>
      <c r="F172" s="433" t="s">
        <v>593</v>
      </c>
      <c r="G172" s="1042">
        <f>'ECON SEC PERSONNEL COST'!I244</f>
        <v>2264361</v>
      </c>
      <c r="H172" s="1042">
        <f>G172</f>
        <v>2264361</v>
      </c>
      <c r="I172" s="1042">
        <f>H172</f>
        <v>2264361</v>
      </c>
      <c r="J172" s="437">
        <f>SUM(G172:I172)</f>
        <v>6793083</v>
      </c>
      <c r="K172" s="438">
        <v>1484361</v>
      </c>
      <c r="L172" s="432"/>
      <c r="M172" s="432"/>
    </row>
    <row r="173" spans="1:13" ht="25.5">
      <c r="A173" s="432">
        <v>2202</v>
      </c>
      <c r="B173" s="432"/>
      <c r="C173" s="432"/>
      <c r="D173" s="432"/>
      <c r="E173" s="432"/>
      <c r="F173" s="433" t="s">
        <v>557</v>
      </c>
      <c r="G173" s="1301">
        <f t="shared" ref="G173:L173" si="56">SUM(G174:G175)</f>
        <v>7000000000</v>
      </c>
      <c r="H173" s="1301">
        <f t="shared" si="56"/>
        <v>6000000000</v>
      </c>
      <c r="I173" s="1301">
        <f t="shared" si="56"/>
        <v>6000000000</v>
      </c>
      <c r="J173" s="431">
        <f t="shared" si="56"/>
        <v>19000000000</v>
      </c>
      <c r="K173" s="431">
        <f>SUM(K174:K175)</f>
        <v>7000000000</v>
      </c>
      <c r="L173" s="431">
        <f t="shared" si="56"/>
        <v>0</v>
      </c>
      <c r="M173" s="431">
        <v>4088485436</v>
      </c>
    </row>
    <row r="174" spans="1:13">
      <c r="A174" s="432">
        <v>22010101</v>
      </c>
      <c r="B174" s="432"/>
      <c r="C174" s="432"/>
      <c r="D174" s="432"/>
      <c r="E174" s="432"/>
      <c r="F174" s="433" t="s">
        <v>558</v>
      </c>
      <c r="G174" s="1043"/>
      <c r="H174" s="1042"/>
      <c r="I174" s="1043"/>
      <c r="J174" s="441">
        <f>SUM(G174:I174)</f>
        <v>0</v>
      </c>
      <c r="K174" s="436"/>
      <c r="L174" s="432"/>
      <c r="M174" s="432"/>
    </row>
    <row r="175" spans="1:13">
      <c r="A175" s="432">
        <v>22010102</v>
      </c>
      <c r="B175" s="432"/>
      <c r="C175" s="432"/>
      <c r="D175" s="432"/>
      <c r="E175" s="432"/>
      <c r="F175" s="433" t="s">
        <v>728</v>
      </c>
      <c r="G175" s="1043">
        <v>7000000000</v>
      </c>
      <c r="H175" s="1043">
        <v>6000000000</v>
      </c>
      <c r="I175" s="1043">
        <v>6000000000</v>
      </c>
      <c r="J175" s="441">
        <f>SUM(G175:I175)</f>
        <v>19000000000</v>
      </c>
      <c r="K175" s="436">
        <v>7000000000</v>
      </c>
      <c r="L175" s="432"/>
      <c r="M175" s="432"/>
    </row>
    <row r="176" spans="1:13">
      <c r="A176" s="442">
        <v>2202</v>
      </c>
      <c r="B176" s="442"/>
      <c r="C176" s="442"/>
      <c r="D176" s="442"/>
      <c r="E176" s="442"/>
      <c r="F176" s="443" t="s">
        <v>5</v>
      </c>
      <c r="G176" s="1295">
        <f t="shared" ref="G176" si="57">SUM(G177,G180,G185,G190,G197,G200,G205,G207,G210,G213)</f>
        <v>3405000000</v>
      </c>
      <c r="H176" s="1295">
        <f>SUM(H177,H180,H185,H190,H197,H200,H205,H207,H210,H213,H220)</f>
        <v>1048715535.48</v>
      </c>
      <c r="I176" s="1295"/>
      <c r="J176" s="321"/>
      <c r="K176" s="321"/>
      <c r="L176" s="321"/>
      <c r="M176" s="432"/>
    </row>
    <row r="177" spans="1:13" ht="25.5">
      <c r="A177" s="442">
        <v>220201</v>
      </c>
      <c r="B177" s="442"/>
      <c r="C177" s="442"/>
      <c r="D177" s="442"/>
      <c r="E177" s="442"/>
      <c r="F177" s="443" t="s">
        <v>661</v>
      </c>
      <c r="G177" s="1295">
        <f>SUM(G178:G179)</f>
        <v>400000000</v>
      </c>
      <c r="H177" s="1295">
        <f>SUM(H178:H179)</f>
        <v>230000000</v>
      </c>
      <c r="I177" s="1295"/>
      <c r="J177" s="441"/>
      <c r="K177" s="321"/>
      <c r="L177" s="321"/>
      <c r="M177" s="432"/>
    </row>
    <row r="178" spans="1:13" ht="25.5">
      <c r="A178" s="323">
        <v>22020101</v>
      </c>
      <c r="B178" s="323">
        <v>70160</v>
      </c>
      <c r="C178" s="444" t="s">
        <v>704</v>
      </c>
      <c r="D178" s="444" t="s">
        <v>561</v>
      </c>
      <c r="E178" s="323">
        <v>50610801</v>
      </c>
      <c r="F178" s="324" t="s">
        <v>108</v>
      </c>
      <c r="G178" s="920">
        <v>200000000</v>
      </c>
      <c r="H178" s="920">
        <v>80000000</v>
      </c>
      <c r="I178" s="920"/>
      <c r="J178" s="437"/>
      <c r="K178" s="445"/>
      <c r="L178" s="446"/>
      <c r="M178" s="963"/>
    </row>
    <row r="179" spans="1:13" ht="25.5">
      <c r="A179" s="323">
        <v>22020102</v>
      </c>
      <c r="B179" s="323">
        <v>70160</v>
      </c>
      <c r="C179" s="444" t="s">
        <v>704</v>
      </c>
      <c r="D179" s="444" t="s">
        <v>561</v>
      </c>
      <c r="E179" s="323">
        <v>50610801</v>
      </c>
      <c r="F179" s="324" t="s">
        <v>109</v>
      </c>
      <c r="G179" s="920">
        <v>200000000</v>
      </c>
      <c r="H179" s="920">
        <v>150000000</v>
      </c>
      <c r="I179" s="920"/>
      <c r="J179" s="437"/>
      <c r="K179" s="445"/>
      <c r="L179" s="446"/>
      <c r="M179" s="963"/>
    </row>
    <row r="180" spans="1:13">
      <c r="A180" s="442">
        <v>220202</v>
      </c>
      <c r="B180" s="323">
        <v>70160</v>
      </c>
      <c r="C180" s="448" t="s">
        <v>705</v>
      </c>
      <c r="D180" s="444" t="s">
        <v>561</v>
      </c>
      <c r="E180" s="323">
        <v>50610801</v>
      </c>
      <c r="F180" s="443" t="s">
        <v>666</v>
      </c>
      <c r="G180" s="930">
        <f>SUM(G181:G184)</f>
        <v>10000000</v>
      </c>
      <c r="H180" s="930">
        <f>SUM(H181:H184)</f>
        <v>10000000</v>
      </c>
      <c r="I180" s="930"/>
      <c r="J180" s="441"/>
      <c r="K180" s="449"/>
      <c r="L180" s="321"/>
      <c r="M180" s="432"/>
    </row>
    <row r="181" spans="1:13">
      <c r="A181" s="323">
        <v>22020201</v>
      </c>
      <c r="B181" s="323">
        <v>70160</v>
      </c>
      <c r="C181" s="448" t="s">
        <v>705</v>
      </c>
      <c r="D181" s="444" t="s">
        <v>561</v>
      </c>
      <c r="E181" s="323">
        <v>50610801</v>
      </c>
      <c r="F181" s="324" t="s">
        <v>113</v>
      </c>
      <c r="G181" s="931">
        <v>7000000</v>
      </c>
      <c r="H181" s="931">
        <v>7000000</v>
      </c>
      <c r="I181" s="931"/>
      <c r="J181" s="437"/>
      <c r="K181" s="450"/>
      <c r="L181" s="451"/>
      <c r="M181" s="432"/>
    </row>
    <row r="182" spans="1:13">
      <c r="A182" s="323">
        <v>22020202</v>
      </c>
      <c r="B182" s="323">
        <v>70160</v>
      </c>
      <c r="C182" s="448">
        <v>130000010400</v>
      </c>
      <c r="D182" s="444">
        <v>2101</v>
      </c>
      <c r="E182" s="323">
        <v>50610801</v>
      </c>
      <c r="F182" s="324" t="s">
        <v>114</v>
      </c>
      <c r="G182" s="931">
        <v>1500000</v>
      </c>
      <c r="H182" s="931">
        <v>1500000</v>
      </c>
      <c r="I182" s="931"/>
      <c r="J182" s="437"/>
      <c r="K182" s="450"/>
      <c r="L182" s="451"/>
      <c r="M182" s="432"/>
    </row>
    <row r="183" spans="1:13">
      <c r="A183" s="323">
        <v>22020203</v>
      </c>
      <c r="B183" s="323">
        <v>70160</v>
      </c>
      <c r="C183" s="448" t="s">
        <v>705</v>
      </c>
      <c r="D183" s="444" t="s">
        <v>561</v>
      </c>
      <c r="E183" s="323">
        <v>50610801</v>
      </c>
      <c r="F183" s="324" t="s">
        <v>115</v>
      </c>
      <c r="G183" s="920">
        <v>1500000</v>
      </c>
      <c r="H183" s="920">
        <v>1500000</v>
      </c>
      <c r="I183" s="920"/>
      <c r="J183" s="437"/>
      <c r="K183" s="445"/>
      <c r="L183" s="451"/>
      <c r="M183" s="432"/>
    </row>
    <row r="184" spans="1:13">
      <c r="A184" s="323">
        <v>22020206</v>
      </c>
      <c r="B184" s="323">
        <v>70160</v>
      </c>
      <c r="C184" s="448" t="s">
        <v>705</v>
      </c>
      <c r="D184" s="444" t="s">
        <v>561</v>
      </c>
      <c r="E184" s="323">
        <v>50610801</v>
      </c>
      <c r="F184" s="324" t="s">
        <v>681</v>
      </c>
      <c r="G184" s="920"/>
      <c r="H184" s="920"/>
      <c r="I184" s="920"/>
      <c r="J184" s="437"/>
      <c r="K184" s="445"/>
      <c r="L184" s="446"/>
      <c r="M184" s="432"/>
    </row>
    <row r="185" spans="1:13" ht="25.5">
      <c r="A185" s="442">
        <v>220203</v>
      </c>
      <c r="B185" s="323">
        <v>70160</v>
      </c>
      <c r="C185" s="448" t="s">
        <v>706</v>
      </c>
      <c r="D185" s="444" t="s">
        <v>561</v>
      </c>
      <c r="E185" s="323">
        <v>50610801</v>
      </c>
      <c r="F185" s="443" t="s">
        <v>663</v>
      </c>
      <c r="G185" s="1295">
        <f>SUM(G186:G189)</f>
        <v>13000000</v>
      </c>
      <c r="H185" s="1295">
        <f>SUM(H186:H189)</f>
        <v>12215535.48</v>
      </c>
      <c r="I185" s="1295"/>
      <c r="J185" s="441"/>
      <c r="K185" s="321"/>
      <c r="L185" s="321"/>
      <c r="M185" s="432"/>
    </row>
    <row r="186" spans="1:13" ht="25.5">
      <c r="A186" s="323">
        <v>22020301</v>
      </c>
      <c r="B186" s="323">
        <v>70160</v>
      </c>
      <c r="C186" s="448" t="s">
        <v>706</v>
      </c>
      <c r="D186" s="444" t="s">
        <v>561</v>
      </c>
      <c r="E186" s="323">
        <v>50610801</v>
      </c>
      <c r="F186" s="324" t="s">
        <v>122</v>
      </c>
      <c r="G186" s="920">
        <v>7000000</v>
      </c>
      <c r="H186" s="920">
        <v>7000000</v>
      </c>
      <c r="I186" s="920"/>
      <c r="J186" s="437"/>
      <c r="K186" s="445"/>
      <c r="L186" s="446"/>
      <c r="M186" s="432"/>
    </row>
    <row r="187" spans="1:13">
      <c r="A187" s="323">
        <v>22020302</v>
      </c>
      <c r="B187" s="323">
        <v>70160</v>
      </c>
      <c r="C187" s="448" t="s">
        <v>706</v>
      </c>
      <c r="D187" s="444" t="s">
        <v>561</v>
      </c>
      <c r="E187" s="323">
        <v>50610801</v>
      </c>
      <c r="F187" s="324" t="s">
        <v>123</v>
      </c>
      <c r="G187" s="920">
        <v>2000000</v>
      </c>
      <c r="H187" s="920">
        <v>1715535.48</v>
      </c>
      <c r="I187" s="920"/>
      <c r="J187" s="437"/>
      <c r="K187" s="445"/>
      <c r="L187" s="451"/>
      <c r="M187" s="432"/>
    </row>
    <row r="188" spans="1:13">
      <c r="A188" s="323">
        <v>22020303</v>
      </c>
      <c r="B188" s="323">
        <v>70160</v>
      </c>
      <c r="C188" s="448" t="s">
        <v>706</v>
      </c>
      <c r="D188" s="444" t="s">
        <v>561</v>
      </c>
      <c r="E188" s="323">
        <v>50610801</v>
      </c>
      <c r="F188" s="324" t="s">
        <v>124</v>
      </c>
      <c r="G188" s="920">
        <v>1000000</v>
      </c>
      <c r="H188" s="920">
        <v>500000</v>
      </c>
      <c r="I188" s="920"/>
      <c r="J188" s="437"/>
      <c r="K188" s="445"/>
      <c r="L188" s="451"/>
      <c r="M188" s="432"/>
    </row>
    <row r="189" spans="1:13" ht="25.5">
      <c r="A189" s="323">
        <v>22020305</v>
      </c>
      <c r="B189" s="323">
        <v>70160</v>
      </c>
      <c r="C189" s="444" t="s">
        <v>707</v>
      </c>
      <c r="D189" s="444" t="s">
        <v>561</v>
      </c>
      <c r="E189" s="323">
        <v>50610801</v>
      </c>
      <c r="F189" s="324" t="s">
        <v>126</v>
      </c>
      <c r="G189" s="920">
        <v>3000000</v>
      </c>
      <c r="H189" s="920">
        <v>3000000</v>
      </c>
      <c r="I189" s="920"/>
      <c r="J189" s="437"/>
      <c r="K189" s="445"/>
      <c r="L189" s="446"/>
      <c r="M189" s="432"/>
    </row>
    <row r="190" spans="1:13" ht="25.5">
      <c r="A190" s="442">
        <v>220204</v>
      </c>
      <c r="B190" s="323">
        <v>70160</v>
      </c>
      <c r="C190" s="448" t="s">
        <v>708</v>
      </c>
      <c r="D190" s="444" t="s">
        <v>561</v>
      </c>
      <c r="E190" s="323">
        <v>50610801</v>
      </c>
      <c r="F190" s="443" t="s">
        <v>645</v>
      </c>
      <c r="G190" s="1295">
        <f>SUM(G191:G196)</f>
        <v>40000000</v>
      </c>
      <c r="H190" s="1295">
        <f>SUM(H191:H196)</f>
        <v>28500000</v>
      </c>
      <c r="I190" s="1295"/>
      <c r="J190" s="441"/>
      <c r="K190" s="321"/>
      <c r="L190" s="321"/>
      <c r="M190" s="432"/>
    </row>
    <row r="191" spans="1:13" ht="15" customHeight="1">
      <c r="A191" s="323">
        <v>22020401</v>
      </c>
      <c r="B191" s="323">
        <v>70160</v>
      </c>
      <c r="C191" s="448" t="s">
        <v>708</v>
      </c>
      <c r="D191" s="444" t="s">
        <v>561</v>
      </c>
      <c r="E191" s="323">
        <v>50610801</v>
      </c>
      <c r="F191" s="324" t="s">
        <v>134</v>
      </c>
      <c r="G191" s="920">
        <v>3000000</v>
      </c>
      <c r="H191" s="920">
        <v>3000000</v>
      </c>
      <c r="I191" s="920"/>
      <c r="J191" s="437"/>
      <c r="K191" s="445"/>
      <c r="L191" s="446"/>
      <c r="M191" s="432"/>
    </row>
    <row r="192" spans="1:13" ht="25.5">
      <c r="A192" s="323">
        <v>22020402</v>
      </c>
      <c r="B192" s="323">
        <v>70160</v>
      </c>
      <c r="C192" s="444" t="s">
        <v>709</v>
      </c>
      <c r="D192" s="444" t="s">
        <v>561</v>
      </c>
      <c r="E192" s="323">
        <v>50610801</v>
      </c>
      <c r="F192" s="324" t="s">
        <v>135</v>
      </c>
      <c r="G192" s="920">
        <v>6000000</v>
      </c>
      <c r="H192" s="920">
        <v>3000000</v>
      </c>
      <c r="I192" s="920"/>
      <c r="J192" s="437"/>
      <c r="K192" s="445"/>
      <c r="L192" s="446"/>
      <c r="M192" s="432"/>
    </row>
    <row r="193" spans="1:13" ht="25.5">
      <c r="A193" s="323">
        <v>22020403</v>
      </c>
      <c r="B193" s="323">
        <v>70160</v>
      </c>
      <c r="C193" s="444" t="s">
        <v>710</v>
      </c>
      <c r="D193" s="444" t="s">
        <v>561</v>
      </c>
      <c r="E193" s="323">
        <v>50610801</v>
      </c>
      <c r="F193" s="324" t="s">
        <v>136</v>
      </c>
      <c r="G193" s="920">
        <v>13000000</v>
      </c>
      <c r="H193" s="920">
        <v>10000000</v>
      </c>
      <c r="I193" s="920"/>
      <c r="J193" s="437"/>
      <c r="K193" s="445"/>
      <c r="L193" s="451"/>
      <c r="M193" s="432"/>
    </row>
    <row r="194" spans="1:13" ht="25.5">
      <c r="A194" s="323">
        <v>22020404</v>
      </c>
      <c r="B194" s="323">
        <v>70160</v>
      </c>
      <c r="C194" s="444" t="s">
        <v>711</v>
      </c>
      <c r="D194" s="444" t="s">
        <v>561</v>
      </c>
      <c r="E194" s="323">
        <v>50610801</v>
      </c>
      <c r="F194" s="324" t="s">
        <v>137</v>
      </c>
      <c r="G194" s="920">
        <v>9000000</v>
      </c>
      <c r="H194" s="920">
        <v>6000000</v>
      </c>
      <c r="I194" s="920"/>
      <c r="J194" s="437"/>
      <c r="K194" s="445"/>
      <c r="L194" s="451"/>
      <c r="M194" s="432"/>
    </row>
    <row r="195" spans="1:13" ht="22.5" customHeight="1">
      <c r="A195" s="323">
        <v>22020405</v>
      </c>
      <c r="B195" s="323">
        <v>70160</v>
      </c>
      <c r="C195" s="444" t="s">
        <v>712</v>
      </c>
      <c r="D195" s="444" t="s">
        <v>561</v>
      </c>
      <c r="E195" s="323">
        <v>50610801</v>
      </c>
      <c r="F195" s="324" t="s">
        <v>138</v>
      </c>
      <c r="G195" s="920">
        <v>4000000</v>
      </c>
      <c r="H195" s="920">
        <v>4000000</v>
      </c>
      <c r="I195" s="920"/>
      <c r="J195" s="437"/>
      <c r="K195" s="445"/>
      <c r="L195" s="451"/>
      <c r="M195" s="432"/>
    </row>
    <row r="196" spans="1:13" ht="19.5" customHeight="1">
      <c r="A196" s="323">
        <v>22020406</v>
      </c>
      <c r="B196" s="323">
        <v>70160</v>
      </c>
      <c r="C196" s="444" t="s">
        <v>713</v>
      </c>
      <c r="D196" s="444" t="s">
        <v>561</v>
      </c>
      <c r="E196" s="323">
        <v>50610801</v>
      </c>
      <c r="F196" s="324" t="s">
        <v>139</v>
      </c>
      <c r="G196" s="920">
        <v>5000000</v>
      </c>
      <c r="H196" s="920">
        <v>2500000</v>
      </c>
      <c r="I196" s="920"/>
      <c r="J196" s="437"/>
      <c r="K196" s="445"/>
      <c r="L196" s="446"/>
      <c r="M196" s="432"/>
    </row>
    <row r="197" spans="1:13">
      <c r="A197" s="442">
        <v>220205</v>
      </c>
      <c r="B197" s="323">
        <v>70160</v>
      </c>
      <c r="C197" s="448" t="s">
        <v>714</v>
      </c>
      <c r="D197" s="444" t="s">
        <v>561</v>
      </c>
      <c r="E197" s="323">
        <v>50610801</v>
      </c>
      <c r="F197" s="443" t="s">
        <v>662</v>
      </c>
      <c r="G197" s="1295">
        <f>SUM(G198:G199)</f>
        <v>80000000</v>
      </c>
      <c r="H197" s="1295">
        <f>SUM(H198:H199)</f>
        <v>40000000</v>
      </c>
      <c r="I197" s="1295"/>
      <c r="J197" s="441"/>
      <c r="K197" s="321"/>
      <c r="L197" s="321"/>
      <c r="M197" s="432"/>
    </row>
    <row r="198" spans="1:13">
      <c r="A198" s="323">
        <v>22020501</v>
      </c>
      <c r="B198" s="323">
        <v>70160</v>
      </c>
      <c r="C198" s="448" t="s">
        <v>714</v>
      </c>
      <c r="D198" s="444" t="s">
        <v>561</v>
      </c>
      <c r="E198" s="323">
        <v>50610801</v>
      </c>
      <c r="F198" s="324" t="s">
        <v>146</v>
      </c>
      <c r="G198" s="920">
        <v>80000000</v>
      </c>
      <c r="H198" s="920">
        <v>40000000</v>
      </c>
      <c r="I198" s="920"/>
      <c r="J198" s="437"/>
      <c r="K198" s="445"/>
      <c r="L198" s="446"/>
      <c r="M198" s="432"/>
    </row>
    <row r="199" spans="1:13">
      <c r="A199" s="323">
        <v>22020502</v>
      </c>
      <c r="B199" s="323"/>
      <c r="C199" s="323"/>
      <c r="D199" s="323"/>
      <c r="E199" s="323"/>
      <c r="F199" s="324" t="s">
        <v>147</v>
      </c>
      <c r="G199" s="842"/>
      <c r="H199" s="842"/>
      <c r="I199" s="842"/>
      <c r="J199" s="451"/>
      <c r="K199" s="451"/>
      <c r="L199" s="451"/>
      <c r="M199" s="432"/>
    </row>
    <row r="200" spans="1:13">
      <c r="A200" s="442">
        <v>220206</v>
      </c>
      <c r="B200" s="323">
        <v>70160</v>
      </c>
      <c r="C200" s="448" t="s">
        <v>705</v>
      </c>
      <c r="D200" s="444" t="s">
        <v>561</v>
      </c>
      <c r="E200" s="323">
        <v>50610801</v>
      </c>
      <c r="F200" s="443" t="s">
        <v>643</v>
      </c>
      <c r="G200" s="1295">
        <f>SUM(G201:G204)</f>
        <v>44000000</v>
      </c>
      <c r="H200" s="1295">
        <f>SUM(H201:H204)</f>
        <v>25000000</v>
      </c>
      <c r="I200" s="1295"/>
      <c r="J200" s="441"/>
      <c r="K200" s="321"/>
      <c r="L200" s="321"/>
      <c r="M200" s="432"/>
    </row>
    <row r="201" spans="1:13">
      <c r="A201" s="323">
        <v>22020601</v>
      </c>
      <c r="B201" s="323">
        <v>70160</v>
      </c>
      <c r="C201" s="448" t="s">
        <v>705</v>
      </c>
      <c r="D201" s="444" t="s">
        <v>561</v>
      </c>
      <c r="E201" s="323">
        <v>50610801</v>
      </c>
      <c r="F201" s="324" t="s">
        <v>149</v>
      </c>
      <c r="G201" s="920">
        <v>6000000</v>
      </c>
      <c r="H201" s="920">
        <v>6000000</v>
      </c>
      <c r="I201" s="920"/>
      <c r="J201" s="437"/>
      <c r="K201" s="445"/>
      <c r="L201" s="446"/>
      <c r="M201" s="432"/>
    </row>
    <row r="202" spans="1:13">
      <c r="A202" s="323">
        <v>22020602</v>
      </c>
      <c r="B202" s="323">
        <v>70160</v>
      </c>
      <c r="C202" s="448" t="s">
        <v>705</v>
      </c>
      <c r="D202" s="444" t="s">
        <v>561</v>
      </c>
      <c r="E202" s="323">
        <v>50610801</v>
      </c>
      <c r="F202" s="324" t="s">
        <v>150</v>
      </c>
      <c r="G202" s="920">
        <v>20000000</v>
      </c>
      <c r="H202" s="920">
        <v>10000000</v>
      </c>
      <c r="I202" s="920"/>
      <c r="J202" s="437"/>
      <c r="K202" s="445"/>
      <c r="L202" s="451"/>
      <c r="M202" s="432"/>
    </row>
    <row r="203" spans="1:13">
      <c r="A203" s="323">
        <v>22020603</v>
      </c>
      <c r="B203" s="323">
        <v>70160</v>
      </c>
      <c r="C203" s="448" t="s">
        <v>705</v>
      </c>
      <c r="D203" s="444" t="s">
        <v>561</v>
      </c>
      <c r="E203" s="323">
        <v>50610801</v>
      </c>
      <c r="F203" s="324" t="s">
        <v>151</v>
      </c>
      <c r="G203" s="920">
        <v>8000000</v>
      </c>
      <c r="H203" s="920">
        <v>4000000</v>
      </c>
      <c r="I203" s="920"/>
      <c r="J203" s="437"/>
      <c r="K203" s="445"/>
      <c r="L203" s="451"/>
      <c r="M203" s="432"/>
    </row>
    <row r="204" spans="1:13" ht="23.25" customHeight="1">
      <c r="A204" s="323">
        <v>22020605</v>
      </c>
      <c r="B204" s="323">
        <v>70160</v>
      </c>
      <c r="C204" s="448" t="s">
        <v>705</v>
      </c>
      <c r="D204" s="444" t="s">
        <v>561</v>
      </c>
      <c r="E204" s="323">
        <v>50610801</v>
      </c>
      <c r="F204" s="324" t="s">
        <v>153</v>
      </c>
      <c r="G204" s="855">
        <v>10000000</v>
      </c>
      <c r="H204" s="855">
        <v>5000000</v>
      </c>
      <c r="I204" s="855"/>
      <c r="J204" s="451"/>
      <c r="K204" s="446"/>
      <c r="L204" s="446"/>
      <c r="M204" s="432"/>
    </row>
    <row r="205" spans="1:13" ht="24" customHeight="1">
      <c r="A205" s="442">
        <v>220207</v>
      </c>
      <c r="B205" s="323">
        <v>70160</v>
      </c>
      <c r="C205" s="448" t="s">
        <v>705</v>
      </c>
      <c r="D205" s="444" t="s">
        <v>561</v>
      </c>
      <c r="E205" s="323">
        <v>50610801</v>
      </c>
      <c r="F205" s="443" t="s">
        <v>673</v>
      </c>
      <c r="G205" s="1295">
        <v>2545000000</v>
      </c>
      <c r="H205" s="1295">
        <f>SUM(H206)</f>
        <v>450000000</v>
      </c>
      <c r="I205" s="1295"/>
      <c r="J205" s="441"/>
      <c r="K205" s="321"/>
      <c r="L205" s="321"/>
      <c r="M205" s="432"/>
    </row>
    <row r="206" spans="1:13" ht="17.25" customHeight="1">
      <c r="A206" s="323">
        <v>22020701</v>
      </c>
      <c r="B206" s="323">
        <v>70160</v>
      </c>
      <c r="C206" s="448" t="s">
        <v>705</v>
      </c>
      <c r="D206" s="444" t="s">
        <v>561</v>
      </c>
      <c r="E206" s="323">
        <v>50610801</v>
      </c>
      <c r="F206" s="324" t="s">
        <v>155</v>
      </c>
      <c r="G206" s="920">
        <v>2340000000</v>
      </c>
      <c r="H206" s="920">
        <v>450000000</v>
      </c>
      <c r="I206" s="920"/>
      <c r="J206" s="437"/>
      <c r="K206" s="445"/>
      <c r="L206" s="446"/>
      <c r="M206" s="432"/>
    </row>
    <row r="207" spans="1:13" ht="16.5" customHeight="1">
      <c r="A207" s="442">
        <v>220208</v>
      </c>
      <c r="B207" s="323">
        <v>70160</v>
      </c>
      <c r="C207" s="448" t="s">
        <v>713</v>
      </c>
      <c r="D207" s="444" t="s">
        <v>561</v>
      </c>
      <c r="E207" s="323">
        <v>50610801</v>
      </c>
      <c r="F207" s="443" t="s">
        <v>644</v>
      </c>
      <c r="G207" s="1295">
        <f>SUM(G208:G209)</f>
        <v>10000000</v>
      </c>
      <c r="H207" s="1295">
        <f>SUM(H208:H209)</f>
        <v>7500000</v>
      </c>
      <c r="I207" s="1295"/>
      <c r="J207" s="441"/>
      <c r="K207" s="321"/>
      <c r="L207" s="441"/>
      <c r="M207" s="432"/>
    </row>
    <row r="208" spans="1:13" ht="17.25" customHeight="1">
      <c r="A208" s="323">
        <v>22020801</v>
      </c>
      <c r="B208" s="323">
        <v>70160</v>
      </c>
      <c r="C208" s="448" t="s">
        <v>713</v>
      </c>
      <c r="D208" s="444" t="s">
        <v>561</v>
      </c>
      <c r="E208" s="323">
        <v>50610801</v>
      </c>
      <c r="F208" s="324" t="s">
        <v>164</v>
      </c>
      <c r="G208" s="920">
        <v>5000000</v>
      </c>
      <c r="H208" s="920">
        <v>2500000</v>
      </c>
      <c r="I208" s="920"/>
      <c r="J208" s="437"/>
      <c r="K208" s="445"/>
      <c r="L208" s="451"/>
      <c r="M208" s="432"/>
    </row>
    <row r="209" spans="1:13" ht="18.75" customHeight="1">
      <c r="A209" s="323">
        <v>22020803</v>
      </c>
      <c r="B209" s="323"/>
      <c r="C209" s="444" t="s">
        <v>715</v>
      </c>
      <c r="D209" s="444" t="s">
        <v>561</v>
      </c>
      <c r="E209" s="323">
        <v>50610801</v>
      </c>
      <c r="F209" s="324" t="s">
        <v>166</v>
      </c>
      <c r="G209" s="920">
        <v>5000000</v>
      </c>
      <c r="H209" s="920">
        <v>5000000</v>
      </c>
      <c r="I209" s="920"/>
      <c r="J209" s="437"/>
      <c r="K209" s="445"/>
      <c r="L209" s="451"/>
      <c r="M209" s="432"/>
    </row>
    <row r="210" spans="1:13" ht="25.5">
      <c r="A210" s="442">
        <v>220209</v>
      </c>
      <c r="B210" s="323">
        <v>70160</v>
      </c>
      <c r="C210" s="448" t="s">
        <v>713</v>
      </c>
      <c r="D210" s="444" t="s">
        <v>561</v>
      </c>
      <c r="E210" s="323">
        <v>50610801</v>
      </c>
      <c r="F210" s="443" t="s">
        <v>646</v>
      </c>
      <c r="G210" s="1295">
        <f>SUM(G211:G212)</f>
        <v>50000000</v>
      </c>
      <c r="H210" s="1295">
        <f>SUM(H211:H212)</f>
        <v>30000000</v>
      </c>
      <c r="I210" s="1295"/>
      <c r="J210" s="441"/>
      <c r="K210" s="321"/>
      <c r="L210" s="441"/>
      <c r="M210" s="432"/>
    </row>
    <row r="211" spans="1:13" ht="25.5">
      <c r="A211" s="323">
        <v>22020901</v>
      </c>
      <c r="B211" s="323"/>
      <c r="C211" s="448" t="s">
        <v>713</v>
      </c>
      <c r="D211" s="323"/>
      <c r="E211" s="323"/>
      <c r="F211" s="324" t="s">
        <v>170</v>
      </c>
      <c r="G211" s="920">
        <v>10000000</v>
      </c>
      <c r="H211" s="920">
        <v>10000000</v>
      </c>
      <c r="I211" s="920"/>
      <c r="J211" s="437"/>
      <c r="K211" s="445"/>
      <c r="L211" s="451"/>
      <c r="M211" s="432"/>
    </row>
    <row r="212" spans="1:13" ht="18" customHeight="1">
      <c r="A212" s="323">
        <v>22020902</v>
      </c>
      <c r="B212" s="323"/>
      <c r="C212" s="448" t="s">
        <v>713</v>
      </c>
      <c r="D212" s="323"/>
      <c r="E212" s="323"/>
      <c r="F212" s="324" t="s">
        <v>171</v>
      </c>
      <c r="G212" s="920">
        <v>40000000</v>
      </c>
      <c r="H212" s="920">
        <v>20000000</v>
      </c>
      <c r="I212" s="920"/>
      <c r="J212" s="437"/>
      <c r="K212" s="445"/>
      <c r="L212" s="451"/>
      <c r="M212" s="432"/>
    </row>
    <row r="213" spans="1:13" ht="25.5">
      <c r="A213" s="442">
        <v>220210</v>
      </c>
      <c r="B213" s="323">
        <v>70160</v>
      </c>
      <c r="C213" s="448" t="s">
        <v>713</v>
      </c>
      <c r="D213" s="444" t="s">
        <v>561</v>
      </c>
      <c r="E213" s="323">
        <v>50610801</v>
      </c>
      <c r="F213" s="443" t="s">
        <v>173</v>
      </c>
      <c r="G213" s="1295">
        <f>SUM(G214:G219)</f>
        <v>213000000</v>
      </c>
      <c r="H213" s="1295">
        <f>SUM(H214:H219)</f>
        <v>115500000</v>
      </c>
      <c r="I213" s="1295"/>
      <c r="J213" s="441"/>
      <c r="K213" s="321"/>
      <c r="L213" s="321"/>
      <c r="M213" s="432"/>
    </row>
    <row r="214" spans="1:13">
      <c r="A214" s="323">
        <v>22021001</v>
      </c>
      <c r="B214" s="323">
        <v>70160</v>
      </c>
      <c r="C214" s="448" t="s">
        <v>713</v>
      </c>
      <c r="D214" s="444" t="s">
        <v>561</v>
      </c>
      <c r="E214" s="323">
        <v>50610801</v>
      </c>
      <c r="F214" s="324" t="s">
        <v>174</v>
      </c>
      <c r="G214" s="920">
        <v>2000000</v>
      </c>
      <c r="H214" s="920">
        <v>1000000</v>
      </c>
      <c r="I214" s="920"/>
      <c r="J214" s="437"/>
      <c r="K214" s="445"/>
      <c r="L214" s="451"/>
      <c r="M214" s="432"/>
    </row>
    <row r="215" spans="1:13">
      <c r="A215" s="323">
        <v>22021003</v>
      </c>
      <c r="B215" s="323">
        <v>70160</v>
      </c>
      <c r="C215" s="448" t="s">
        <v>713</v>
      </c>
      <c r="D215" s="444" t="s">
        <v>561</v>
      </c>
      <c r="E215" s="323">
        <v>50610801</v>
      </c>
      <c r="F215" s="324" t="s">
        <v>176</v>
      </c>
      <c r="G215" s="920">
        <v>5000000</v>
      </c>
      <c r="H215" s="920">
        <v>2500000</v>
      </c>
      <c r="I215" s="920"/>
      <c r="J215" s="437"/>
      <c r="K215" s="445"/>
      <c r="L215" s="451"/>
      <c r="M215" s="432"/>
    </row>
    <row r="216" spans="1:13" ht="15.75" customHeight="1">
      <c r="A216" s="323">
        <v>22021006</v>
      </c>
      <c r="B216" s="323">
        <v>70160</v>
      </c>
      <c r="C216" s="448" t="s">
        <v>713</v>
      </c>
      <c r="D216" s="444" t="s">
        <v>561</v>
      </c>
      <c r="E216" s="323">
        <v>50610801</v>
      </c>
      <c r="F216" s="324" t="s">
        <v>178</v>
      </c>
      <c r="G216" s="920">
        <v>1000000</v>
      </c>
      <c r="H216" s="920">
        <v>1000000</v>
      </c>
      <c r="I216" s="920"/>
      <c r="J216" s="437"/>
      <c r="K216" s="445"/>
      <c r="L216" s="451"/>
      <c r="M216" s="432"/>
    </row>
    <row r="217" spans="1:13">
      <c r="A217" s="323">
        <v>22021007</v>
      </c>
      <c r="B217" s="323">
        <v>70160</v>
      </c>
      <c r="C217" s="448" t="s">
        <v>713</v>
      </c>
      <c r="D217" s="444" t="s">
        <v>561</v>
      </c>
      <c r="E217" s="323">
        <v>50610801</v>
      </c>
      <c r="F217" s="324" t="s">
        <v>179</v>
      </c>
      <c r="G217" s="920">
        <v>204000000</v>
      </c>
      <c r="H217" s="920">
        <v>110000000</v>
      </c>
      <c r="I217" s="920"/>
      <c r="J217" s="437"/>
      <c r="K217" s="445"/>
      <c r="L217" s="446"/>
      <c r="M217" s="432"/>
    </row>
    <row r="218" spans="1:13" ht="25.5">
      <c r="A218" s="323">
        <v>22021014</v>
      </c>
      <c r="B218" s="323">
        <v>70160</v>
      </c>
      <c r="C218" s="448" t="s">
        <v>713</v>
      </c>
      <c r="D218" s="444" t="s">
        <v>561</v>
      </c>
      <c r="E218" s="323">
        <v>50610801</v>
      </c>
      <c r="F218" s="324" t="s">
        <v>668</v>
      </c>
      <c r="G218" s="920">
        <v>1000000</v>
      </c>
      <c r="H218" s="920">
        <v>1000000</v>
      </c>
      <c r="I218" s="920"/>
      <c r="J218" s="437"/>
      <c r="K218" s="445"/>
      <c r="L218" s="451"/>
      <c r="M218" s="432"/>
    </row>
    <row r="219" spans="1:13">
      <c r="A219" s="323">
        <v>22021021</v>
      </c>
      <c r="B219" s="323">
        <v>70160</v>
      </c>
      <c r="C219" s="448" t="s">
        <v>713</v>
      </c>
      <c r="D219" s="444" t="s">
        <v>561</v>
      </c>
      <c r="E219" s="323">
        <v>50610801</v>
      </c>
      <c r="F219" s="324" t="s">
        <v>185</v>
      </c>
      <c r="G219" s="920"/>
      <c r="H219" s="920"/>
      <c r="I219" s="920"/>
      <c r="J219" s="437"/>
      <c r="K219" s="445"/>
      <c r="L219" s="451"/>
      <c r="M219" s="432"/>
    </row>
    <row r="220" spans="1:13" ht="25.5">
      <c r="A220" s="442">
        <v>220401</v>
      </c>
      <c r="B220" s="442"/>
      <c r="C220" s="442"/>
      <c r="D220" s="442"/>
      <c r="E220" s="442"/>
      <c r="F220" s="443" t="s">
        <v>187</v>
      </c>
      <c r="G220" s="328">
        <f t="shared" ref="G220:H220" si="58">SUM(G221:G222)</f>
        <v>0</v>
      </c>
      <c r="H220" s="328">
        <f t="shared" si="58"/>
        <v>100000000</v>
      </c>
      <c r="I220" s="328"/>
      <c r="J220" s="328"/>
      <c r="K220" s="328"/>
      <c r="L220" s="322"/>
      <c r="M220" s="328"/>
    </row>
    <row r="221" spans="1:13" ht="38.25">
      <c r="A221" s="1291">
        <v>22040107</v>
      </c>
      <c r="B221" s="1291">
        <v>70620</v>
      </c>
      <c r="C221" s="1291"/>
      <c r="D221" s="1291">
        <v>2101</v>
      </c>
      <c r="E221" s="1291">
        <v>50610806</v>
      </c>
      <c r="F221" s="324" t="s">
        <v>1355</v>
      </c>
      <c r="G221" s="328"/>
      <c r="H221" s="328">
        <v>100000000</v>
      </c>
      <c r="I221" s="328"/>
      <c r="J221" s="328"/>
      <c r="K221" s="586"/>
      <c r="L221" s="325"/>
      <c r="M221" s="325"/>
    </row>
    <row r="222" spans="1:13">
      <c r="A222" s="1291"/>
      <c r="B222" s="1291"/>
      <c r="C222" s="448"/>
      <c r="D222" s="444"/>
      <c r="E222" s="1291"/>
      <c r="F222" s="324"/>
      <c r="G222" s="920"/>
      <c r="H222" s="920"/>
      <c r="I222" s="920"/>
      <c r="J222" s="437"/>
      <c r="K222" s="445"/>
      <c r="L222" s="451"/>
      <c r="M222" s="432"/>
    </row>
    <row r="223" spans="1:13">
      <c r="A223" s="323"/>
      <c r="B223" s="323"/>
      <c r="C223" s="448"/>
      <c r="D223" s="444"/>
      <c r="E223" s="323"/>
      <c r="F223" s="324" t="s">
        <v>285</v>
      </c>
      <c r="G223" s="920">
        <f>G224</f>
        <v>0</v>
      </c>
      <c r="H223" s="920">
        <f>H224</f>
        <v>0</v>
      </c>
      <c r="I223" s="920"/>
      <c r="J223" s="437"/>
      <c r="K223" s="445"/>
      <c r="L223" s="451"/>
      <c r="M223" s="432"/>
    </row>
    <row r="224" spans="1:13">
      <c r="A224" s="323"/>
      <c r="B224" s="323"/>
      <c r="C224" s="448"/>
      <c r="D224" s="444"/>
      <c r="E224" s="323"/>
      <c r="F224" s="324" t="s">
        <v>171</v>
      </c>
      <c r="G224" s="920"/>
      <c r="H224" s="920"/>
      <c r="I224" s="920"/>
      <c r="J224" s="445"/>
      <c r="K224" s="445"/>
      <c r="L224" s="445"/>
      <c r="M224" s="432"/>
    </row>
    <row r="225" spans="1:13" ht="25.5">
      <c r="A225" s="323">
        <v>22060301</v>
      </c>
      <c r="B225" s="323"/>
      <c r="C225" s="448"/>
      <c r="D225" s="444"/>
      <c r="E225" s="323"/>
      <c r="F225" s="324" t="s">
        <v>991</v>
      </c>
      <c r="G225" s="920">
        <v>45000000000</v>
      </c>
      <c r="H225" s="920">
        <v>45000000000</v>
      </c>
      <c r="I225" s="920"/>
      <c r="J225" s="437"/>
      <c r="K225" s="445"/>
      <c r="L225" s="451"/>
      <c r="M225" s="432"/>
    </row>
    <row r="226" spans="1:13">
      <c r="A226" s="323">
        <v>2207</v>
      </c>
      <c r="B226" s="323"/>
      <c r="C226" s="448"/>
      <c r="D226" s="444"/>
      <c r="E226" s="323"/>
      <c r="F226" s="324" t="s">
        <v>992</v>
      </c>
      <c r="G226" s="920">
        <f>SUM(G227:G230)</f>
        <v>36477802084</v>
      </c>
      <c r="H226" s="920">
        <f>SUM(H227:H230)</f>
        <v>36477802084</v>
      </c>
      <c r="I226" s="920"/>
      <c r="J226" s="437"/>
      <c r="K226" s="445"/>
      <c r="L226" s="451"/>
      <c r="M226" s="432"/>
    </row>
    <row r="227" spans="1:13">
      <c r="A227" s="323">
        <v>22070101</v>
      </c>
      <c r="B227" s="323"/>
      <c r="C227" s="448"/>
      <c r="D227" s="444"/>
      <c r="E227" s="323"/>
      <c r="F227" s="324" t="s">
        <v>993</v>
      </c>
      <c r="G227" s="920">
        <v>3837128577</v>
      </c>
      <c r="H227" s="920">
        <v>3837128577</v>
      </c>
      <c r="I227" s="920"/>
      <c r="J227" s="437"/>
      <c r="K227" s="445"/>
      <c r="L227" s="451"/>
      <c r="M227" s="432"/>
    </row>
    <row r="228" spans="1:13">
      <c r="A228" s="323">
        <v>22070102</v>
      </c>
      <c r="B228" s="323"/>
      <c r="C228" s="448"/>
      <c r="D228" s="444"/>
      <c r="E228" s="323"/>
      <c r="F228" s="324" t="s">
        <v>994</v>
      </c>
      <c r="G228" s="920">
        <v>600000000</v>
      </c>
      <c r="H228" s="920">
        <v>600000000</v>
      </c>
      <c r="I228" s="920"/>
      <c r="J228" s="437"/>
      <c r="K228" s="445"/>
      <c r="L228" s="451"/>
      <c r="M228" s="432"/>
    </row>
    <row r="229" spans="1:13" ht="25.5">
      <c r="A229" s="323">
        <v>22070103</v>
      </c>
      <c r="B229" s="323"/>
      <c r="C229" s="448"/>
      <c r="D229" s="444"/>
      <c r="E229" s="323"/>
      <c r="F229" s="324" t="s">
        <v>995</v>
      </c>
      <c r="G229" s="920">
        <v>20400000000</v>
      </c>
      <c r="H229" s="920">
        <v>20400000000</v>
      </c>
      <c r="I229" s="920"/>
      <c r="J229" s="437"/>
      <c r="K229" s="445"/>
      <c r="L229" s="451"/>
      <c r="M229" s="432"/>
    </row>
    <row r="230" spans="1:13">
      <c r="A230" s="323">
        <v>22070104</v>
      </c>
      <c r="B230" s="323"/>
      <c r="C230" s="448"/>
      <c r="D230" s="444"/>
      <c r="E230" s="323"/>
      <c r="F230" s="324" t="s">
        <v>1214</v>
      </c>
      <c r="G230" s="920">
        <v>11640673507</v>
      </c>
      <c r="H230" s="920">
        <v>11640673507</v>
      </c>
      <c r="I230" s="920"/>
      <c r="J230" s="437"/>
      <c r="K230" s="445"/>
      <c r="L230" s="451"/>
      <c r="M230" s="432"/>
    </row>
    <row r="231" spans="1:13">
      <c r="A231" s="442">
        <v>23</v>
      </c>
      <c r="B231" s="323">
        <v>70160</v>
      </c>
      <c r="C231" s="444" t="s">
        <v>669</v>
      </c>
      <c r="D231" s="444" t="s">
        <v>561</v>
      </c>
      <c r="E231" s="323">
        <v>50610801</v>
      </c>
      <c r="F231" s="443" t="s">
        <v>198</v>
      </c>
      <c r="G231" s="1295">
        <f t="shared" ref="G231" si="59">SUM(G232,G245,G248,G253)</f>
        <v>1003000000</v>
      </c>
      <c r="H231" s="1295">
        <f t="shared" ref="H231" si="60">SUM(H232,H245,H248,H253)</f>
        <v>222455462.06</v>
      </c>
      <c r="I231" s="1295"/>
      <c r="J231" s="321"/>
      <c r="K231" s="321"/>
      <c r="L231" s="321"/>
      <c r="M231" s="432"/>
    </row>
    <row r="232" spans="1:13">
      <c r="A232" s="442">
        <v>2301</v>
      </c>
      <c r="B232" s="442"/>
      <c r="C232" s="442"/>
      <c r="D232" s="442"/>
      <c r="E232" s="442"/>
      <c r="F232" s="443" t="s">
        <v>199</v>
      </c>
      <c r="G232" s="1303">
        <f t="shared" ref="G232:H232" si="61">G233</f>
        <v>177500000</v>
      </c>
      <c r="H232" s="1303">
        <f t="shared" si="61"/>
        <v>61500000</v>
      </c>
      <c r="I232" s="1303"/>
      <c r="J232" s="452"/>
      <c r="K232" s="452"/>
      <c r="L232" s="452"/>
      <c r="M232" s="432"/>
    </row>
    <row r="233" spans="1:13" ht="25.5">
      <c r="A233" s="442">
        <v>230101</v>
      </c>
      <c r="B233" s="442"/>
      <c r="C233" s="442"/>
      <c r="D233" s="442"/>
      <c r="E233" s="442"/>
      <c r="F233" s="443" t="s">
        <v>200</v>
      </c>
      <c r="G233" s="1303">
        <f t="shared" ref="G233" si="62">SUM(G234:G244)</f>
        <v>177500000</v>
      </c>
      <c r="H233" s="1303">
        <f t="shared" ref="H233" si="63">SUM(H234:H244)</f>
        <v>61500000</v>
      </c>
      <c r="I233" s="1303"/>
      <c r="J233" s="452"/>
      <c r="K233" s="452"/>
      <c r="L233" s="452"/>
      <c r="M233" s="432"/>
    </row>
    <row r="234" spans="1:13" ht="16.5" customHeight="1">
      <c r="A234" s="323">
        <v>23010105</v>
      </c>
      <c r="B234" s="323">
        <v>70160</v>
      </c>
      <c r="C234" s="444" t="s">
        <v>716</v>
      </c>
      <c r="D234" s="444" t="s">
        <v>566</v>
      </c>
      <c r="E234" s="444" t="s">
        <v>554</v>
      </c>
      <c r="F234" s="324" t="s">
        <v>203</v>
      </c>
      <c r="G234" s="920"/>
      <c r="H234" s="920"/>
      <c r="I234" s="920"/>
      <c r="J234" s="453"/>
      <c r="K234" s="445"/>
      <c r="L234" s="451"/>
      <c r="M234" s="432"/>
    </row>
    <row r="235" spans="1:13" ht="25.5">
      <c r="A235" s="323">
        <v>23010112</v>
      </c>
      <c r="B235" s="323">
        <v>70160</v>
      </c>
      <c r="C235" s="444" t="s">
        <v>717</v>
      </c>
      <c r="D235" s="444" t="s">
        <v>566</v>
      </c>
      <c r="E235" s="444" t="s">
        <v>554</v>
      </c>
      <c r="F235" s="324" t="s">
        <v>208</v>
      </c>
      <c r="G235" s="920">
        <v>20000000</v>
      </c>
      <c r="H235" s="920">
        <v>10000000</v>
      </c>
      <c r="I235" s="920"/>
      <c r="J235" s="453"/>
      <c r="K235" s="445"/>
      <c r="L235" s="446"/>
      <c r="M235" s="432"/>
    </row>
    <row r="236" spans="1:13">
      <c r="A236" s="323">
        <v>23010113</v>
      </c>
      <c r="B236" s="323">
        <v>70160</v>
      </c>
      <c r="C236" s="444" t="s">
        <v>567</v>
      </c>
      <c r="D236" s="323"/>
      <c r="E236" s="323"/>
      <c r="F236" s="324" t="s">
        <v>209</v>
      </c>
      <c r="G236" s="920">
        <v>49000000</v>
      </c>
      <c r="H236" s="920">
        <v>20000000</v>
      </c>
      <c r="I236" s="920"/>
      <c r="J236" s="453"/>
      <c r="K236" s="445"/>
      <c r="L236" s="451"/>
      <c r="M236" s="432"/>
    </row>
    <row r="237" spans="1:13" ht="25.5">
      <c r="A237" s="323">
        <v>23010114</v>
      </c>
      <c r="B237" s="323">
        <v>70160</v>
      </c>
      <c r="C237" s="444" t="s">
        <v>718</v>
      </c>
      <c r="D237" s="444" t="s">
        <v>566</v>
      </c>
      <c r="E237" s="444" t="s">
        <v>554</v>
      </c>
      <c r="F237" s="324" t="s">
        <v>210</v>
      </c>
      <c r="G237" s="920">
        <v>1000000</v>
      </c>
      <c r="H237" s="920">
        <v>1000000</v>
      </c>
      <c r="I237" s="920"/>
      <c r="J237" s="453"/>
      <c r="K237" s="445"/>
      <c r="L237" s="451"/>
      <c r="M237" s="432"/>
    </row>
    <row r="238" spans="1:13" ht="25.5">
      <c r="A238" s="323">
        <v>23010115</v>
      </c>
      <c r="B238" s="323">
        <v>70160</v>
      </c>
      <c r="C238" s="444" t="s">
        <v>719</v>
      </c>
      <c r="D238" s="444" t="s">
        <v>566</v>
      </c>
      <c r="E238" s="444" t="s">
        <v>554</v>
      </c>
      <c r="F238" s="324" t="s">
        <v>211</v>
      </c>
      <c r="G238" s="920">
        <v>2000000</v>
      </c>
      <c r="H238" s="920">
        <v>2000000</v>
      </c>
      <c r="I238" s="920"/>
      <c r="J238" s="453"/>
      <c r="K238" s="445"/>
      <c r="L238" s="451"/>
      <c r="M238" s="432"/>
    </row>
    <row r="239" spans="1:13" ht="25.5">
      <c r="A239" s="323">
        <v>23010117</v>
      </c>
      <c r="B239" s="323">
        <v>70160</v>
      </c>
      <c r="C239" s="444" t="s">
        <v>720</v>
      </c>
      <c r="D239" s="444" t="s">
        <v>566</v>
      </c>
      <c r="E239" s="444" t="s">
        <v>554</v>
      </c>
      <c r="F239" s="324" t="s">
        <v>213</v>
      </c>
      <c r="G239" s="920">
        <v>500000</v>
      </c>
      <c r="H239" s="920">
        <v>500000</v>
      </c>
      <c r="I239" s="920"/>
      <c r="J239" s="453"/>
      <c r="K239" s="445"/>
      <c r="L239" s="451"/>
      <c r="M239" s="432"/>
    </row>
    <row r="240" spans="1:13" ht="15.75" customHeight="1">
      <c r="A240" s="323">
        <v>23010118</v>
      </c>
      <c r="B240" s="323">
        <v>70160</v>
      </c>
      <c r="C240" s="444" t="s">
        <v>721</v>
      </c>
      <c r="D240" s="444" t="s">
        <v>566</v>
      </c>
      <c r="E240" s="444" t="s">
        <v>554</v>
      </c>
      <c r="F240" s="324" t="s">
        <v>214</v>
      </c>
      <c r="G240" s="842"/>
      <c r="H240" s="842"/>
      <c r="I240" s="842"/>
      <c r="J240" s="453"/>
      <c r="K240" s="451"/>
      <c r="L240" s="451"/>
      <c r="M240" s="432"/>
    </row>
    <row r="241" spans="1:13" ht="25.5">
      <c r="A241" s="323">
        <v>23010119</v>
      </c>
      <c r="B241" s="323"/>
      <c r="C241" s="444" t="s">
        <v>710</v>
      </c>
      <c r="D241" s="444" t="s">
        <v>566</v>
      </c>
      <c r="E241" s="444" t="s">
        <v>554</v>
      </c>
      <c r="F241" s="324" t="s">
        <v>215</v>
      </c>
      <c r="G241" s="920">
        <v>100000000</v>
      </c>
      <c r="H241" s="920">
        <v>25000000</v>
      </c>
      <c r="I241" s="920"/>
      <c r="J241" s="453"/>
      <c r="K241" s="445"/>
      <c r="L241" s="451"/>
      <c r="M241" s="432"/>
    </row>
    <row r="242" spans="1:13" ht="25.5">
      <c r="A242" s="323">
        <v>23010121</v>
      </c>
      <c r="B242" s="323">
        <v>70160</v>
      </c>
      <c r="C242" s="444" t="s">
        <v>713</v>
      </c>
      <c r="D242" s="444" t="s">
        <v>566</v>
      </c>
      <c r="E242" s="444" t="s">
        <v>554</v>
      </c>
      <c r="F242" s="324" t="s">
        <v>217</v>
      </c>
      <c r="G242" s="920">
        <v>2000000</v>
      </c>
      <c r="H242" s="920">
        <v>1000000</v>
      </c>
      <c r="I242" s="920"/>
      <c r="J242" s="453"/>
      <c r="K242" s="445"/>
      <c r="L242" s="451"/>
      <c r="M242" s="432"/>
    </row>
    <row r="243" spans="1:13" ht="15" customHeight="1">
      <c r="A243" s="323">
        <v>23010123</v>
      </c>
      <c r="B243" s="323">
        <v>70160</v>
      </c>
      <c r="C243" s="444" t="s">
        <v>722</v>
      </c>
      <c r="D243" s="444" t="s">
        <v>566</v>
      </c>
      <c r="E243" s="444" t="s">
        <v>554</v>
      </c>
      <c r="F243" s="324" t="s">
        <v>219</v>
      </c>
      <c r="G243" s="920">
        <v>2000000</v>
      </c>
      <c r="H243" s="920">
        <v>1000000</v>
      </c>
      <c r="I243" s="920"/>
      <c r="J243" s="453"/>
      <c r="K243" s="445"/>
      <c r="L243" s="451"/>
      <c r="M243" s="432"/>
    </row>
    <row r="244" spans="1:13" ht="25.5" customHeight="1">
      <c r="A244" s="323">
        <v>23010124</v>
      </c>
      <c r="B244" s="323">
        <v>70160</v>
      </c>
      <c r="C244" s="444" t="s">
        <v>723</v>
      </c>
      <c r="D244" s="444" t="s">
        <v>566</v>
      </c>
      <c r="E244" s="444" t="s">
        <v>554</v>
      </c>
      <c r="F244" s="324" t="s">
        <v>220</v>
      </c>
      <c r="G244" s="920">
        <v>1000000</v>
      </c>
      <c r="H244" s="920">
        <v>1000000</v>
      </c>
      <c r="I244" s="920"/>
      <c r="J244" s="453"/>
      <c r="K244" s="445"/>
      <c r="L244" s="451"/>
      <c r="M244" s="432"/>
    </row>
    <row r="245" spans="1:13">
      <c r="A245" s="442">
        <v>2302</v>
      </c>
      <c r="B245" s="323">
        <v>70160</v>
      </c>
      <c r="C245" s="448" t="s">
        <v>724</v>
      </c>
      <c r="D245" s="444" t="s">
        <v>566</v>
      </c>
      <c r="E245" s="444" t="s">
        <v>554</v>
      </c>
      <c r="F245" s="325" t="s">
        <v>229</v>
      </c>
      <c r="G245" s="855">
        <f>G247</f>
        <v>600500000</v>
      </c>
      <c r="H245" s="855">
        <f>H247</f>
        <v>100000000</v>
      </c>
      <c r="I245" s="855"/>
      <c r="J245" s="446"/>
      <c r="K245" s="446"/>
      <c r="L245" s="441"/>
      <c r="M245" s="432"/>
    </row>
    <row r="246" spans="1:13" ht="25.5">
      <c r="A246" s="442">
        <v>230201</v>
      </c>
      <c r="B246" s="442"/>
      <c r="C246" s="442"/>
      <c r="D246" s="442"/>
      <c r="E246" s="442"/>
      <c r="F246" s="325" t="s">
        <v>230</v>
      </c>
      <c r="G246" s="1295">
        <f>G247</f>
        <v>600500000</v>
      </c>
      <c r="H246" s="1295">
        <f>H247</f>
        <v>100000000</v>
      </c>
      <c r="I246" s="1295"/>
      <c r="J246" s="321"/>
      <c r="K246" s="321"/>
      <c r="L246" s="441"/>
      <c r="M246" s="432"/>
    </row>
    <row r="247" spans="1:13" ht="30" customHeight="1">
      <c r="A247" s="323">
        <v>23020101</v>
      </c>
      <c r="B247" s="323">
        <v>70160</v>
      </c>
      <c r="C247" s="444" t="s">
        <v>724</v>
      </c>
      <c r="D247" s="444" t="s">
        <v>566</v>
      </c>
      <c r="E247" s="444" t="s">
        <v>554</v>
      </c>
      <c r="F247" s="326" t="s">
        <v>231</v>
      </c>
      <c r="G247" s="920">
        <v>600500000</v>
      </c>
      <c r="H247" s="920">
        <v>100000000</v>
      </c>
      <c r="I247" s="920"/>
      <c r="J247" s="453"/>
      <c r="K247" s="445"/>
      <c r="L247" s="451"/>
      <c r="M247" s="432"/>
    </row>
    <row r="248" spans="1:13" ht="15.75" customHeight="1">
      <c r="A248" s="442">
        <v>2303</v>
      </c>
      <c r="B248" s="323">
        <v>70160</v>
      </c>
      <c r="C248" s="448" t="s">
        <v>725</v>
      </c>
      <c r="D248" s="444" t="s">
        <v>566</v>
      </c>
      <c r="E248" s="444" t="s">
        <v>554</v>
      </c>
      <c r="F248" s="443" t="s">
        <v>252</v>
      </c>
      <c r="G248" s="1295">
        <f t="shared" ref="G248:H248" si="64">G249</f>
        <v>207000000</v>
      </c>
      <c r="H248" s="1295">
        <f t="shared" si="64"/>
        <v>53455462.060000002</v>
      </c>
      <c r="I248" s="1295"/>
      <c r="J248" s="321"/>
      <c r="K248" s="321"/>
      <c r="L248" s="441"/>
      <c r="M248" s="432"/>
    </row>
    <row r="249" spans="1:13" ht="30" customHeight="1">
      <c r="A249" s="442">
        <v>230301</v>
      </c>
      <c r="B249" s="442"/>
      <c r="C249" s="442"/>
      <c r="D249" s="442"/>
      <c r="E249" s="442"/>
      <c r="F249" s="443" t="s">
        <v>253</v>
      </c>
      <c r="G249" s="1295">
        <f t="shared" ref="G249" si="65">SUM(G250:G252)</f>
        <v>207000000</v>
      </c>
      <c r="H249" s="1295">
        <f t="shared" ref="H249" si="66">SUM(H250:H252)</f>
        <v>53455462.060000002</v>
      </c>
      <c r="I249" s="1295"/>
      <c r="J249" s="321"/>
      <c r="K249" s="321"/>
      <c r="L249" s="452"/>
      <c r="M249" s="432"/>
    </row>
    <row r="250" spans="1:13" ht="25.5">
      <c r="A250" s="323">
        <v>23030101</v>
      </c>
      <c r="B250" s="323">
        <v>70160</v>
      </c>
      <c r="C250" s="444" t="s">
        <v>725</v>
      </c>
      <c r="D250" s="444" t="s">
        <v>566</v>
      </c>
      <c r="E250" s="444" t="s">
        <v>554</v>
      </c>
      <c r="F250" s="326" t="s">
        <v>1187</v>
      </c>
      <c r="G250" s="920">
        <v>1000000</v>
      </c>
      <c r="H250" s="920">
        <v>1000000</v>
      </c>
      <c r="I250" s="920"/>
      <c r="J250" s="453"/>
      <c r="K250" s="445"/>
      <c r="L250" s="437"/>
      <c r="M250" s="432"/>
    </row>
    <row r="251" spans="1:13" ht="25.5">
      <c r="A251" s="1266">
        <v>23030102</v>
      </c>
      <c r="B251" s="1266">
        <v>70160</v>
      </c>
      <c r="C251" s="444" t="s">
        <v>713</v>
      </c>
      <c r="D251" s="444" t="s">
        <v>566</v>
      </c>
      <c r="E251" s="444" t="s">
        <v>554</v>
      </c>
      <c r="F251" s="326" t="s">
        <v>1188</v>
      </c>
      <c r="G251" s="920">
        <v>3000000</v>
      </c>
      <c r="H251" s="920">
        <v>2455462.06</v>
      </c>
      <c r="I251" s="920"/>
      <c r="J251" s="453"/>
      <c r="K251" s="445"/>
      <c r="L251" s="437"/>
      <c r="M251" s="432"/>
    </row>
    <row r="252" spans="1:13" ht="25.5">
      <c r="A252" s="323">
        <v>23030121</v>
      </c>
      <c r="B252" s="323">
        <v>70160</v>
      </c>
      <c r="C252" s="444" t="s">
        <v>713</v>
      </c>
      <c r="D252" s="444" t="s">
        <v>566</v>
      </c>
      <c r="E252" s="444" t="s">
        <v>554</v>
      </c>
      <c r="F252" s="326" t="s">
        <v>1345</v>
      </c>
      <c r="G252" s="920">
        <v>203000000</v>
      </c>
      <c r="H252" s="920">
        <v>50000000</v>
      </c>
      <c r="I252" s="920"/>
      <c r="J252" s="453"/>
      <c r="K252" s="445"/>
      <c r="L252" s="437"/>
      <c r="M252" s="432"/>
    </row>
    <row r="253" spans="1:13">
      <c r="A253" s="442">
        <v>2305</v>
      </c>
      <c r="B253" s="442"/>
      <c r="C253" s="442"/>
      <c r="D253" s="442"/>
      <c r="E253" s="442"/>
      <c r="F253" s="443" t="s">
        <v>274</v>
      </c>
      <c r="G253" s="1295">
        <f t="shared" ref="G253:H253" si="67">G254</f>
        <v>18000000</v>
      </c>
      <c r="H253" s="1295">
        <f t="shared" si="67"/>
        <v>7500000</v>
      </c>
      <c r="I253" s="1295"/>
      <c r="J253" s="321"/>
      <c r="K253" s="321"/>
      <c r="L253" s="441"/>
      <c r="M253" s="432"/>
    </row>
    <row r="254" spans="1:13" ht="25.5">
      <c r="A254" s="442">
        <v>230501</v>
      </c>
      <c r="B254" s="442"/>
      <c r="C254" s="442"/>
      <c r="D254" s="442"/>
      <c r="E254" s="442"/>
      <c r="F254" s="443" t="s">
        <v>275</v>
      </c>
      <c r="G254" s="1303">
        <f>SUM(G255:G260)</f>
        <v>18000000</v>
      </c>
      <c r="H254" s="1303">
        <f>SUM(H255:H260)</f>
        <v>7500000</v>
      </c>
      <c r="I254" s="1303"/>
      <c r="J254" s="454"/>
      <c r="K254" s="452"/>
      <c r="L254" s="441"/>
      <c r="M254" s="432"/>
    </row>
    <row r="255" spans="1:13" ht="16.5" customHeight="1">
      <c r="A255" s="323">
        <v>23050101</v>
      </c>
      <c r="B255" s="323">
        <v>70160</v>
      </c>
      <c r="C255" s="444" t="s">
        <v>726</v>
      </c>
      <c r="D255" s="444" t="s">
        <v>566</v>
      </c>
      <c r="E255" s="444" t="s">
        <v>554</v>
      </c>
      <c r="F255" s="324" t="s">
        <v>276</v>
      </c>
      <c r="G255" s="1304">
        <v>2000000</v>
      </c>
      <c r="H255" s="1304">
        <v>1000000</v>
      </c>
      <c r="I255" s="1304"/>
      <c r="J255" s="456"/>
      <c r="K255" s="455"/>
      <c r="L255" s="456"/>
      <c r="M255" s="432"/>
    </row>
    <row r="256" spans="1:13" ht="25.5">
      <c r="A256" s="323">
        <v>23050102</v>
      </c>
      <c r="B256" s="323">
        <v>70160</v>
      </c>
      <c r="C256" s="444" t="s">
        <v>727</v>
      </c>
      <c r="D256" s="444" t="s">
        <v>566</v>
      </c>
      <c r="E256" s="444" t="s">
        <v>554</v>
      </c>
      <c r="F256" s="324" t="s">
        <v>277</v>
      </c>
      <c r="G256" s="1305">
        <v>5000000</v>
      </c>
      <c r="H256" s="1305">
        <v>2500000</v>
      </c>
      <c r="I256" s="1305"/>
      <c r="J256" s="454"/>
      <c r="K256" s="457"/>
      <c r="L256" s="456"/>
      <c r="M256" s="432"/>
    </row>
    <row r="257" spans="1:13">
      <c r="A257" s="323">
        <v>23050102</v>
      </c>
      <c r="B257" s="323">
        <v>70160</v>
      </c>
      <c r="C257" s="444">
        <v>130000020200</v>
      </c>
      <c r="D257" s="444">
        <v>3101</v>
      </c>
      <c r="E257" s="444">
        <v>50610801</v>
      </c>
      <c r="F257" s="324" t="s">
        <v>1189</v>
      </c>
      <c r="G257" s="1305">
        <v>2000000</v>
      </c>
      <c r="H257" s="1305">
        <v>1000000</v>
      </c>
      <c r="I257" s="1305"/>
      <c r="J257" s="454"/>
      <c r="K257" s="457"/>
      <c r="L257" s="456"/>
      <c r="M257" s="432"/>
    </row>
    <row r="258" spans="1:13">
      <c r="A258" s="323">
        <v>23050104</v>
      </c>
      <c r="B258" s="323">
        <v>70160</v>
      </c>
      <c r="C258" s="444" t="s">
        <v>727</v>
      </c>
      <c r="D258" s="444" t="s">
        <v>566</v>
      </c>
      <c r="E258" s="444" t="s">
        <v>554</v>
      </c>
      <c r="F258" s="324" t="s">
        <v>279</v>
      </c>
      <c r="G258" s="1305">
        <v>1000000</v>
      </c>
      <c r="H258" s="1305">
        <v>500000</v>
      </c>
      <c r="I258" s="1305"/>
      <c r="J258" s="454"/>
      <c r="K258" s="457"/>
      <c r="L258" s="456"/>
      <c r="M258" s="432"/>
    </row>
    <row r="259" spans="1:13" ht="25.5">
      <c r="A259" s="323">
        <v>23050107</v>
      </c>
      <c r="B259" s="323">
        <v>70160</v>
      </c>
      <c r="C259" s="444" t="s">
        <v>705</v>
      </c>
      <c r="D259" s="444" t="s">
        <v>566</v>
      </c>
      <c r="E259" s="444" t="s">
        <v>554</v>
      </c>
      <c r="F259" s="326" t="s">
        <v>280</v>
      </c>
      <c r="G259" s="1305">
        <v>3000000</v>
      </c>
      <c r="H259" s="1305">
        <v>1000000</v>
      </c>
      <c r="I259" s="1305"/>
      <c r="J259" s="454"/>
      <c r="K259" s="457"/>
      <c r="L259" s="437"/>
      <c r="M259" s="432"/>
    </row>
    <row r="260" spans="1:13" ht="25.5">
      <c r="A260" s="323">
        <v>23050126</v>
      </c>
      <c r="B260" s="323">
        <v>70160</v>
      </c>
      <c r="C260" s="444" t="s">
        <v>713</v>
      </c>
      <c r="D260" s="444" t="s">
        <v>566</v>
      </c>
      <c r="E260" s="444" t="s">
        <v>554</v>
      </c>
      <c r="F260" s="324" t="s">
        <v>594</v>
      </c>
      <c r="G260" s="1305">
        <v>5000000</v>
      </c>
      <c r="H260" s="1305">
        <v>1500000</v>
      </c>
      <c r="I260" s="1305"/>
      <c r="J260" s="454"/>
      <c r="K260" s="457"/>
      <c r="L260" s="437"/>
      <c r="M260" s="432"/>
    </row>
    <row r="261" spans="1:13">
      <c r="A261" s="323"/>
      <c r="B261" s="323"/>
      <c r="C261" s="323"/>
      <c r="D261" s="323"/>
      <c r="E261" s="323"/>
      <c r="F261" s="582"/>
      <c r="G261" s="843"/>
      <c r="H261" s="843"/>
      <c r="I261" s="843"/>
      <c r="J261" s="437"/>
      <c r="K261" s="437"/>
      <c r="L261" s="459"/>
      <c r="M261" s="432"/>
    </row>
    <row r="262" spans="1:13">
      <c r="A262" s="323"/>
      <c r="B262" s="323"/>
      <c r="C262" s="323"/>
      <c r="D262" s="323"/>
      <c r="E262" s="323"/>
      <c r="F262" s="460" t="s">
        <v>570</v>
      </c>
      <c r="G262" s="1306"/>
      <c r="H262" s="1306"/>
      <c r="I262" s="1042"/>
      <c r="J262" s="461"/>
      <c r="K262" s="461"/>
      <c r="L262" s="461"/>
      <c r="M262" s="432"/>
    </row>
    <row r="263" spans="1:13">
      <c r="A263" s="323"/>
      <c r="B263" s="323"/>
      <c r="C263" s="323"/>
      <c r="D263" s="323"/>
      <c r="E263" s="323"/>
      <c r="F263" s="582"/>
      <c r="G263" s="843"/>
      <c r="H263" s="843"/>
      <c r="I263" s="843"/>
      <c r="J263" s="437"/>
      <c r="K263" s="437"/>
      <c r="L263" s="459"/>
      <c r="M263" s="432"/>
    </row>
    <row r="264" spans="1:13" ht="18.75" customHeight="1">
      <c r="A264" s="323"/>
      <c r="B264" s="323"/>
      <c r="C264" s="323"/>
      <c r="D264" s="323"/>
      <c r="E264" s="323"/>
      <c r="F264" s="922" t="s">
        <v>519</v>
      </c>
      <c r="G264" s="930">
        <f>G167</f>
        <v>83346189</v>
      </c>
      <c r="H264" s="930">
        <f>H167</f>
        <v>83346189</v>
      </c>
      <c r="I264" s="930"/>
      <c r="J264" s="464"/>
      <c r="K264" s="449"/>
      <c r="L264" s="449"/>
      <c r="M264" s="432"/>
    </row>
    <row r="265" spans="1:13">
      <c r="A265" s="323"/>
      <c r="B265" s="323"/>
      <c r="C265" s="323"/>
      <c r="D265" s="323"/>
      <c r="E265" s="323"/>
      <c r="F265" s="922" t="s">
        <v>520</v>
      </c>
      <c r="G265" s="930">
        <f>G176</f>
        <v>3405000000</v>
      </c>
      <c r="H265" s="930">
        <f>H176</f>
        <v>1048715535.48</v>
      </c>
      <c r="I265" s="930"/>
      <c r="J265" s="449"/>
      <c r="K265" s="449"/>
      <c r="L265" s="449"/>
      <c r="M265" s="432"/>
    </row>
    <row r="266" spans="1:13">
      <c r="A266" s="323"/>
      <c r="B266" s="323"/>
      <c r="C266" s="323"/>
      <c r="D266" s="323"/>
      <c r="E266" s="323"/>
      <c r="F266" s="922" t="s">
        <v>283</v>
      </c>
      <c r="G266" s="930"/>
      <c r="H266" s="930"/>
      <c r="I266" s="930"/>
      <c r="J266" s="449"/>
      <c r="K266" s="449"/>
      <c r="L266" s="449"/>
      <c r="M266" s="432"/>
    </row>
    <row r="267" spans="1:13">
      <c r="A267" s="323"/>
      <c r="B267" s="323"/>
      <c r="C267" s="323"/>
      <c r="D267" s="323"/>
      <c r="E267" s="323"/>
      <c r="F267" s="922" t="s">
        <v>198</v>
      </c>
      <c r="G267" s="930">
        <f>G231</f>
        <v>1003000000</v>
      </c>
      <c r="H267" s="930">
        <f>H231</f>
        <v>222455462.06</v>
      </c>
      <c r="I267" s="930"/>
      <c r="J267" s="449"/>
      <c r="K267" s="449"/>
      <c r="L267" s="449"/>
      <c r="M267" s="432"/>
    </row>
    <row r="268" spans="1:13">
      <c r="A268" s="323"/>
      <c r="B268" s="323"/>
      <c r="C268" s="323"/>
      <c r="D268" s="323"/>
      <c r="E268" s="323"/>
      <c r="F268" s="922"/>
      <c r="G268" s="930"/>
      <c r="H268" s="930"/>
      <c r="I268" s="836"/>
      <c r="J268" s="464"/>
      <c r="K268" s="449"/>
      <c r="L268" s="464"/>
      <c r="M268" s="432"/>
    </row>
    <row r="269" spans="1:13">
      <c r="A269" s="323"/>
      <c r="B269" s="323"/>
      <c r="C269" s="323"/>
      <c r="D269" s="323"/>
      <c r="E269" s="323"/>
      <c r="F269" s="964" t="s">
        <v>3</v>
      </c>
      <c r="G269" s="930">
        <f>SUM(G264:G268)</f>
        <v>4491346189</v>
      </c>
      <c r="H269" s="930">
        <f>SUM(H264:H268)</f>
        <v>1354517186.54</v>
      </c>
      <c r="I269" s="930"/>
      <c r="J269" s="464"/>
      <c r="K269" s="449"/>
      <c r="L269" s="464"/>
      <c r="M269" s="432"/>
    </row>
    <row r="270" spans="1:13">
      <c r="A270" s="432"/>
      <c r="B270" s="432"/>
      <c r="C270" s="432"/>
      <c r="D270" s="432"/>
      <c r="E270" s="432"/>
      <c r="F270" s="433"/>
      <c r="G270" s="432"/>
      <c r="H270" s="432"/>
      <c r="I270" s="432"/>
      <c r="J270" s="435"/>
      <c r="K270" s="435"/>
      <c r="L270" s="435"/>
      <c r="M270" s="435"/>
    </row>
    <row r="271" spans="1:13" ht="18">
      <c r="A271" s="1426" t="s">
        <v>0</v>
      </c>
      <c r="B271" s="1427"/>
      <c r="C271" s="1427"/>
      <c r="D271" s="1427"/>
      <c r="E271" s="1427"/>
      <c r="F271" s="1427"/>
      <c r="G271" s="1427"/>
      <c r="H271" s="1427"/>
      <c r="I271" s="1427"/>
      <c r="J271" s="1427"/>
      <c r="K271" s="1427"/>
      <c r="L271" s="1427"/>
      <c r="M271" s="1428"/>
    </row>
    <row r="272" spans="1:13" ht="18">
      <c r="A272" s="1426" t="s">
        <v>586</v>
      </c>
      <c r="B272" s="1427"/>
      <c r="C272" s="1427"/>
      <c r="D272" s="1427"/>
      <c r="E272" s="1427"/>
      <c r="F272" s="1427"/>
      <c r="G272" s="1427"/>
      <c r="H272" s="1427"/>
      <c r="I272" s="1427"/>
      <c r="J272" s="1427"/>
      <c r="K272" s="1427"/>
      <c r="L272" s="1427"/>
      <c r="M272" s="1428"/>
    </row>
    <row r="273" spans="1:13" ht="38.25">
      <c r="A273" s="539" t="s">
        <v>518</v>
      </c>
      <c r="B273" s="539" t="s">
        <v>847</v>
      </c>
      <c r="C273" s="539" t="s">
        <v>559</v>
      </c>
      <c r="D273" s="539" t="s">
        <v>560</v>
      </c>
      <c r="E273" s="539" t="s">
        <v>515</v>
      </c>
      <c r="F273" s="542" t="s">
        <v>483</v>
      </c>
      <c r="G273" s="543" t="s">
        <v>656</v>
      </c>
      <c r="H273" s="856" t="s">
        <v>1353</v>
      </c>
      <c r="I273" s="543"/>
      <c r="J273" s="543"/>
      <c r="K273" s="539"/>
      <c r="L273" s="443"/>
      <c r="M273" s="443"/>
    </row>
    <row r="274" spans="1:13">
      <c r="A274" s="442">
        <v>2</v>
      </c>
      <c r="B274" s="442"/>
      <c r="C274" s="442"/>
      <c r="D274" s="442"/>
      <c r="E274" s="442"/>
      <c r="F274" s="939" t="s">
        <v>90</v>
      </c>
      <c r="G274" s="1295">
        <f t="shared" ref="G274:H274" si="68">SUM(G275)</f>
        <v>38000000</v>
      </c>
      <c r="H274" s="1295">
        <f t="shared" si="68"/>
        <v>11001776.91</v>
      </c>
      <c r="I274" s="496"/>
      <c r="J274" s="496"/>
      <c r="K274" s="496"/>
      <c r="L274" s="496"/>
      <c r="M274" s="496"/>
    </row>
    <row r="275" spans="1:13">
      <c r="A275" s="442">
        <v>2202</v>
      </c>
      <c r="B275" s="442"/>
      <c r="C275" s="442"/>
      <c r="D275" s="442"/>
      <c r="E275" s="442"/>
      <c r="F275" s="443" t="s">
        <v>5</v>
      </c>
      <c r="G275" s="1295">
        <f>SUM(G276,G279,G282,G285,G289,G291,G295,G297,G299)</f>
        <v>38000000</v>
      </c>
      <c r="H275" s="1295">
        <f>SUM(H276,H279,H282,H285,H289,H291,H295,H297,H299)</f>
        <v>11001776.91</v>
      </c>
      <c r="I275" s="496"/>
      <c r="J275" s="496"/>
      <c r="K275" s="496"/>
      <c r="L275" s="496"/>
      <c r="M275" s="496"/>
    </row>
    <row r="276" spans="1:13" ht="25.5">
      <c r="A276" s="442">
        <v>220201</v>
      </c>
      <c r="B276" s="442">
        <v>7045</v>
      </c>
      <c r="C276" s="442"/>
      <c r="D276" s="442">
        <v>2101</v>
      </c>
      <c r="E276" s="442">
        <v>50610801</v>
      </c>
      <c r="F276" s="443" t="s">
        <v>661</v>
      </c>
      <c r="G276" s="1295">
        <f t="shared" ref="G276:H276" si="69">SUM(G277:G278)</f>
        <v>13000000</v>
      </c>
      <c r="H276" s="1295">
        <f t="shared" si="69"/>
        <v>3101776.91</v>
      </c>
      <c r="I276" s="496"/>
      <c r="J276" s="496"/>
      <c r="K276" s="496"/>
      <c r="L276" s="496"/>
      <c r="M276" s="496"/>
    </row>
    <row r="277" spans="1:13" ht="25.5">
      <c r="A277" s="323">
        <v>22020101</v>
      </c>
      <c r="B277" s="323">
        <v>70451</v>
      </c>
      <c r="C277" s="323"/>
      <c r="D277" s="323">
        <v>2101</v>
      </c>
      <c r="E277" s="323">
        <v>50610801</v>
      </c>
      <c r="F277" s="324" t="s">
        <v>108</v>
      </c>
      <c r="G277" s="855">
        <v>10000000</v>
      </c>
      <c r="H277" s="855">
        <v>1500000</v>
      </c>
      <c r="I277" s="497"/>
      <c r="J277" s="496"/>
      <c r="K277" s="497"/>
      <c r="L277" s="497"/>
      <c r="M277" s="497"/>
    </row>
    <row r="278" spans="1:13" ht="25.5">
      <c r="A278" s="323">
        <v>22020102</v>
      </c>
      <c r="B278" s="323">
        <v>70454</v>
      </c>
      <c r="C278" s="323"/>
      <c r="D278" s="323">
        <v>2101</v>
      </c>
      <c r="E278" s="323">
        <v>50610801</v>
      </c>
      <c r="F278" s="324" t="s">
        <v>109</v>
      </c>
      <c r="G278" s="855">
        <v>3000000</v>
      </c>
      <c r="H278" s="855">
        <v>1601776.91</v>
      </c>
      <c r="I278" s="497"/>
      <c r="J278" s="496"/>
      <c r="K278" s="497"/>
      <c r="L278" s="497"/>
      <c r="M278" s="497"/>
    </row>
    <row r="279" spans="1:13">
      <c r="A279" s="442">
        <v>220202</v>
      </c>
      <c r="B279" s="442">
        <v>704</v>
      </c>
      <c r="C279" s="442"/>
      <c r="D279" s="442">
        <v>2101</v>
      </c>
      <c r="E279" s="442">
        <v>50610801</v>
      </c>
      <c r="F279" s="443" t="s">
        <v>666</v>
      </c>
      <c r="G279" s="1295">
        <f>SUM(G280:G281)</f>
        <v>800000</v>
      </c>
      <c r="H279" s="1295">
        <f>SUM(H280:H281)</f>
        <v>200000</v>
      </c>
      <c r="I279" s="496"/>
      <c r="J279" s="496"/>
      <c r="K279" s="496"/>
      <c r="L279" s="434"/>
      <c r="M279" s="496"/>
    </row>
    <row r="280" spans="1:13">
      <c r="A280" s="323">
        <v>22020201</v>
      </c>
      <c r="B280" s="323">
        <v>70451</v>
      </c>
      <c r="C280" s="323"/>
      <c r="D280" s="323">
        <v>2101</v>
      </c>
      <c r="E280" s="323">
        <v>50610801</v>
      </c>
      <c r="F280" s="324" t="s">
        <v>113</v>
      </c>
      <c r="G280" s="855">
        <v>400000</v>
      </c>
      <c r="H280" s="855">
        <v>100000</v>
      </c>
      <c r="I280" s="497"/>
      <c r="J280" s="496"/>
      <c r="K280" s="497"/>
      <c r="L280" s="496"/>
      <c r="M280" s="497"/>
    </row>
    <row r="281" spans="1:13">
      <c r="A281" s="323">
        <v>22020206</v>
      </c>
      <c r="B281" s="323">
        <v>70451</v>
      </c>
      <c r="C281" s="323"/>
      <c r="D281" s="323">
        <v>2101</v>
      </c>
      <c r="E281" s="323">
        <v>50610801</v>
      </c>
      <c r="F281" s="324" t="s">
        <v>681</v>
      </c>
      <c r="G281" s="855">
        <v>400000</v>
      </c>
      <c r="H281" s="855">
        <v>100000</v>
      </c>
      <c r="I281" s="497"/>
      <c r="J281" s="496"/>
      <c r="K281" s="497"/>
      <c r="L281" s="496"/>
      <c r="M281" s="497"/>
    </row>
    <row r="282" spans="1:13" ht="25.5">
      <c r="A282" s="442">
        <v>220203</v>
      </c>
      <c r="B282" s="442">
        <v>701</v>
      </c>
      <c r="C282" s="442"/>
      <c r="D282" s="442">
        <v>2101</v>
      </c>
      <c r="E282" s="442">
        <v>50610801</v>
      </c>
      <c r="F282" s="443" t="s">
        <v>663</v>
      </c>
      <c r="G282" s="1295">
        <f t="shared" ref="G282" si="70">SUM(G283:G284)</f>
        <v>5700000</v>
      </c>
      <c r="H282" s="1295">
        <f>SUM(H283:H284)</f>
        <v>2000000</v>
      </c>
      <c r="I282" s="496"/>
      <c r="J282" s="496"/>
      <c r="K282" s="496"/>
      <c r="L282" s="496"/>
      <c r="M282" s="496"/>
    </row>
    <row r="283" spans="1:13" ht="25.5">
      <c r="A283" s="323">
        <v>22020301</v>
      </c>
      <c r="B283" s="323">
        <v>7013</v>
      </c>
      <c r="C283" s="323"/>
      <c r="D283" s="442">
        <v>2101</v>
      </c>
      <c r="E283" s="442">
        <v>50610801</v>
      </c>
      <c r="F283" s="324" t="s">
        <v>122</v>
      </c>
      <c r="G283" s="855">
        <v>5000000</v>
      </c>
      <c r="H283" s="855">
        <v>1500000</v>
      </c>
      <c r="I283" s="497"/>
      <c r="J283" s="496"/>
      <c r="K283" s="497"/>
      <c r="L283" s="497"/>
      <c r="M283" s="497"/>
    </row>
    <row r="284" spans="1:13" ht="25.5">
      <c r="A284" s="323">
        <v>22020305</v>
      </c>
      <c r="B284" s="323">
        <v>7013</v>
      </c>
      <c r="C284" s="323"/>
      <c r="D284" s="323">
        <v>2101</v>
      </c>
      <c r="E284" s="323">
        <v>50610801</v>
      </c>
      <c r="F284" s="324" t="s">
        <v>126</v>
      </c>
      <c r="G284" s="855">
        <v>700000</v>
      </c>
      <c r="H284" s="855">
        <v>500000</v>
      </c>
      <c r="I284" s="497"/>
      <c r="J284" s="496"/>
      <c r="K284" s="497"/>
      <c r="L284" s="497"/>
      <c r="M284" s="497"/>
    </row>
    <row r="285" spans="1:13" ht="25.5">
      <c r="A285" s="442">
        <v>220204</v>
      </c>
      <c r="B285" s="442">
        <v>7013</v>
      </c>
      <c r="C285" s="442"/>
      <c r="D285" s="442">
        <v>2101</v>
      </c>
      <c r="E285" s="442">
        <v>50610801</v>
      </c>
      <c r="F285" s="443" t="s">
        <v>645</v>
      </c>
      <c r="G285" s="1295">
        <f t="shared" ref="G285" si="71">SUM(G286:G288)</f>
        <v>8000000</v>
      </c>
      <c r="H285" s="1295">
        <f>SUM(H286:H288)</f>
        <v>2000000</v>
      </c>
      <c r="I285" s="496"/>
      <c r="J285" s="496"/>
      <c r="K285" s="496"/>
      <c r="L285" s="496"/>
      <c r="M285" s="496"/>
    </row>
    <row r="286" spans="1:13" ht="25.5">
      <c r="A286" s="323">
        <v>22020402</v>
      </c>
      <c r="B286" s="323">
        <v>70133</v>
      </c>
      <c r="C286" s="323"/>
      <c r="D286" s="323">
        <v>2101</v>
      </c>
      <c r="E286" s="323">
        <v>50610801</v>
      </c>
      <c r="F286" s="324" t="s">
        <v>135</v>
      </c>
      <c r="G286" s="855">
        <v>2000000</v>
      </c>
      <c r="H286" s="855">
        <v>500000</v>
      </c>
      <c r="I286" s="497"/>
      <c r="J286" s="496"/>
      <c r="K286" s="497"/>
      <c r="L286" s="497"/>
      <c r="M286" s="497"/>
    </row>
    <row r="287" spans="1:13" ht="25.5">
      <c r="A287" s="323">
        <v>22020403</v>
      </c>
      <c r="B287" s="323">
        <v>7106</v>
      </c>
      <c r="C287" s="323"/>
      <c r="D287" s="323">
        <v>2101</v>
      </c>
      <c r="E287" s="323">
        <v>50610801</v>
      </c>
      <c r="F287" s="324" t="s">
        <v>136</v>
      </c>
      <c r="G287" s="855">
        <v>5000000</v>
      </c>
      <c r="H287" s="855">
        <v>500000</v>
      </c>
      <c r="I287" s="497"/>
      <c r="J287" s="496"/>
      <c r="K287" s="497"/>
      <c r="L287" s="497"/>
      <c r="M287" s="497"/>
    </row>
    <row r="288" spans="1:13" ht="25.5">
      <c r="A288" s="323">
        <v>22020405</v>
      </c>
      <c r="B288" s="323">
        <v>70133</v>
      </c>
      <c r="C288" s="323"/>
      <c r="D288" s="323">
        <v>2101</v>
      </c>
      <c r="E288" s="323">
        <v>50610801</v>
      </c>
      <c r="F288" s="324" t="s">
        <v>138</v>
      </c>
      <c r="G288" s="855">
        <v>1000000</v>
      </c>
      <c r="H288" s="855">
        <v>1000000</v>
      </c>
      <c r="I288" s="497"/>
      <c r="J288" s="496"/>
      <c r="K288" s="497"/>
      <c r="L288" s="497"/>
      <c r="M288" s="497"/>
    </row>
    <row r="289" spans="1:13">
      <c r="A289" s="442">
        <v>220205</v>
      </c>
      <c r="B289" s="442">
        <v>709</v>
      </c>
      <c r="C289" s="442"/>
      <c r="D289" s="442">
        <v>2101</v>
      </c>
      <c r="E289" s="442">
        <v>50610801</v>
      </c>
      <c r="F289" s="443" t="s">
        <v>662</v>
      </c>
      <c r="G289" s="1295">
        <f t="shared" ref="G289:H289" si="72">SUM(G290:G290)</f>
        <v>2000000</v>
      </c>
      <c r="H289" s="1295">
        <f t="shared" si="72"/>
        <v>800000</v>
      </c>
      <c r="I289" s="496"/>
      <c r="J289" s="496"/>
      <c r="K289" s="496"/>
      <c r="L289" s="496"/>
      <c r="M289" s="496"/>
    </row>
    <row r="290" spans="1:13">
      <c r="A290" s="323">
        <v>22020501</v>
      </c>
      <c r="B290" s="323">
        <v>7095</v>
      </c>
      <c r="C290" s="323"/>
      <c r="D290" s="442">
        <v>2101</v>
      </c>
      <c r="E290" s="442">
        <v>50610801</v>
      </c>
      <c r="F290" s="324" t="s">
        <v>146</v>
      </c>
      <c r="G290" s="855">
        <v>2000000</v>
      </c>
      <c r="H290" s="855">
        <v>800000</v>
      </c>
      <c r="I290" s="497"/>
      <c r="J290" s="496"/>
      <c r="K290" s="497"/>
      <c r="L290" s="497"/>
      <c r="M290" s="497"/>
    </row>
    <row r="291" spans="1:13">
      <c r="A291" s="442">
        <v>220206</v>
      </c>
      <c r="B291" s="442">
        <v>701</v>
      </c>
      <c r="C291" s="442"/>
      <c r="D291" s="442">
        <v>2101</v>
      </c>
      <c r="E291" s="442">
        <v>50610801</v>
      </c>
      <c r="F291" s="443" t="s">
        <v>643</v>
      </c>
      <c r="G291" s="1295">
        <f t="shared" ref="G291" si="73">SUM(G292:G294)</f>
        <v>7000000</v>
      </c>
      <c r="H291" s="1295">
        <f>SUM(H292:H294)</f>
        <v>1700000</v>
      </c>
      <c r="I291" s="496"/>
      <c r="J291" s="496"/>
      <c r="K291" s="496"/>
      <c r="L291" s="496"/>
      <c r="M291" s="496"/>
    </row>
    <row r="292" spans="1:13" ht="15.75" customHeight="1">
      <c r="A292" s="323">
        <v>22020601</v>
      </c>
      <c r="B292" s="323">
        <v>70131</v>
      </c>
      <c r="C292" s="323"/>
      <c r="D292" s="442">
        <v>2101</v>
      </c>
      <c r="E292" s="442">
        <v>50610801</v>
      </c>
      <c r="F292" s="324" t="s">
        <v>149</v>
      </c>
      <c r="G292" s="855"/>
      <c r="H292" s="855"/>
      <c r="I292" s="497"/>
      <c r="J292" s="496"/>
      <c r="K292" s="497"/>
      <c r="L292" s="497"/>
      <c r="M292" s="497"/>
    </row>
    <row r="293" spans="1:13" ht="15.75" customHeight="1">
      <c r="A293" s="323">
        <v>22020602</v>
      </c>
      <c r="B293" s="323">
        <v>70451</v>
      </c>
      <c r="C293" s="323"/>
      <c r="D293" s="442">
        <v>2101</v>
      </c>
      <c r="E293" s="442">
        <v>50610801</v>
      </c>
      <c r="F293" s="324" t="s">
        <v>150</v>
      </c>
      <c r="G293" s="855">
        <v>7000000</v>
      </c>
      <c r="H293" s="855">
        <v>1200000</v>
      </c>
      <c r="I293" s="497"/>
      <c r="J293" s="496"/>
      <c r="K293" s="497"/>
      <c r="L293" s="497"/>
      <c r="M293" s="497"/>
    </row>
    <row r="294" spans="1:13" ht="25.5">
      <c r="A294" s="323">
        <v>22020605</v>
      </c>
      <c r="B294" s="323">
        <v>70133</v>
      </c>
      <c r="C294" s="323"/>
      <c r="D294" s="323">
        <v>2101</v>
      </c>
      <c r="E294" s="323">
        <v>50610801</v>
      </c>
      <c r="F294" s="324" t="s">
        <v>153</v>
      </c>
      <c r="G294" s="855"/>
      <c r="H294" s="855">
        <v>500000</v>
      </c>
      <c r="I294" s="497"/>
      <c r="J294" s="496"/>
      <c r="K294" s="497"/>
      <c r="L294" s="497"/>
      <c r="M294" s="497"/>
    </row>
    <row r="295" spans="1:13" ht="17.25" customHeight="1">
      <c r="A295" s="442">
        <v>220208</v>
      </c>
      <c r="B295" s="442">
        <v>7043</v>
      </c>
      <c r="C295" s="442"/>
      <c r="D295" s="442">
        <v>2101</v>
      </c>
      <c r="E295" s="442">
        <v>50610801</v>
      </c>
      <c r="F295" s="443" t="s">
        <v>644</v>
      </c>
      <c r="G295" s="1295">
        <f t="shared" ref="G295:H295" si="74">SUM(G296:G296)</f>
        <v>1000000</v>
      </c>
      <c r="H295" s="1295">
        <f t="shared" si="74"/>
        <v>1000000</v>
      </c>
      <c r="I295" s="496"/>
      <c r="J295" s="496"/>
      <c r="K295" s="496"/>
      <c r="L295" s="496"/>
      <c r="M295" s="496"/>
    </row>
    <row r="296" spans="1:13" ht="20.25" customHeight="1">
      <c r="A296" s="323">
        <v>22020803</v>
      </c>
      <c r="B296" s="323">
        <v>70483</v>
      </c>
      <c r="C296" s="323"/>
      <c r="D296" s="323">
        <v>2101</v>
      </c>
      <c r="E296" s="323">
        <v>50610801</v>
      </c>
      <c r="F296" s="324" t="s">
        <v>166</v>
      </c>
      <c r="G296" s="855">
        <v>1000000</v>
      </c>
      <c r="H296" s="855">
        <v>1000000</v>
      </c>
      <c r="I296" s="497"/>
      <c r="J296" s="496"/>
      <c r="K296" s="497"/>
      <c r="L296" s="497"/>
      <c r="M296" s="497"/>
    </row>
    <row r="297" spans="1:13" ht="27.75" customHeight="1">
      <c r="A297" s="442">
        <v>220209</v>
      </c>
      <c r="B297" s="442">
        <v>7011</v>
      </c>
      <c r="C297" s="442"/>
      <c r="D297" s="442">
        <v>2101</v>
      </c>
      <c r="E297" s="442">
        <v>50610801</v>
      </c>
      <c r="F297" s="443" t="s">
        <v>646</v>
      </c>
      <c r="G297" s="1295">
        <f t="shared" ref="G297:H297" si="75">SUM(G298:G298)</f>
        <v>500000</v>
      </c>
      <c r="H297" s="1295">
        <f t="shared" si="75"/>
        <v>200000</v>
      </c>
      <c r="I297" s="496"/>
      <c r="J297" s="496"/>
      <c r="K297" s="496"/>
      <c r="L297" s="496"/>
      <c r="M297" s="496"/>
    </row>
    <row r="298" spans="1:13" ht="25.5">
      <c r="A298" s="323">
        <v>22020901</v>
      </c>
      <c r="B298" s="323">
        <v>70112</v>
      </c>
      <c r="C298" s="323"/>
      <c r="D298" s="442">
        <v>2101</v>
      </c>
      <c r="E298" s="442">
        <v>50610801</v>
      </c>
      <c r="F298" s="324" t="s">
        <v>170</v>
      </c>
      <c r="G298" s="855">
        <v>500000</v>
      </c>
      <c r="H298" s="855">
        <v>200000</v>
      </c>
      <c r="I298" s="497"/>
      <c r="J298" s="496"/>
      <c r="K298" s="497"/>
      <c r="L298" s="497"/>
      <c r="M298" s="497"/>
    </row>
    <row r="299" spans="1:13" ht="25.5">
      <c r="A299" s="442">
        <v>220210</v>
      </c>
      <c r="B299" s="442">
        <v>704</v>
      </c>
      <c r="C299" s="442"/>
      <c r="D299" s="442">
        <v>2101</v>
      </c>
      <c r="E299" s="442">
        <v>50610801</v>
      </c>
      <c r="F299" s="443" t="s">
        <v>173</v>
      </c>
      <c r="G299" s="1295">
        <f t="shared" ref="G299" si="76">SUM(G300:G301)</f>
        <v>0</v>
      </c>
      <c r="H299" s="1295">
        <f>SUM(H300:H301)</f>
        <v>0</v>
      </c>
      <c r="I299" s="496"/>
      <c r="J299" s="496"/>
      <c r="K299" s="496"/>
      <c r="L299" s="496"/>
      <c r="M299" s="496"/>
    </row>
    <row r="300" spans="1:13" ht="14.25" customHeight="1">
      <c r="A300" s="323">
        <v>22021006</v>
      </c>
      <c r="B300" s="323">
        <v>70455</v>
      </c>
      <c r="C300" s="323"/>
      <c r="D300" s="323">
        <v>2101</v>
      </c>
      <c r="E300" s="323">
        <v>50610801</v>
      </c>
      <c r="F300" s="324" t="s">
        <v>178</v>
      </c>
      <c r="G300" s="855"/>
      <c r="H300" s="855"/>
      <c r="I300" s="497"/>
      <c r="J300" s="496"/>
      <c r="K300" s="497"/>
      <c r="L300" s="497"/>
      <c r="M300" s="497"/>
    </row>
    <row r="301" spans="1:13" ht="15.75" customHeight="1">
      <c r="A301" s="323">
        <v>22021008</v>
      </c>
      <c r="B301" s="323">
        <v>7041</v>
      </c>
      <c r="C301" s="323"/>
      <c r="D301" s="323">
        <v>2101</v>
      </c>
      <c r="E301" s="323">
        <v>50610801</v>
      </c>
      <c r="F301" s="324" t="s">
        <v>180</v>
      </c>
      <c r="G301" s="855"/>
      <c r="H301" s="855"/>
      <c r="I301" s="497"/>
      <c r="J301" s="496"/>
      <c r="K301" s="497"/>
      <c r="L301" s="497"/>
      <c r="M301" s="497"/>
    </row>
    <row r="302" spans="1:13">
      <c r="A302" s="432"/>
      <c r="B302" s="432"/>
      <c r="C302" s="432"/>
      <c r="D302" s="432"/>
      <c r="E302" s="432"/>
      <c r="F302" s="433"/>
      <c r="G302" s="1042"/>
      <c r="H302" s="1042"/>
      <c r="I302" s="956"/>
      <c r="J302" s="432"/>
      <c r="K302" s="432"/>
      <c r="L302" s="432"/>
      <c r="M302" s="432"/>
    </row>
    <row r="303" spans="1:13">
      <c r="A303" s="432"/>
      <c r="B303" s="432"/>
      <c r="C303" s="432"/>
      <c r="D303" s="432"/>
      <c r="E303" s="432"/>
      <c r="F303" s="433"/>
      <c r="G303" s="1042"/>
      <c r="H303" s="1042"/>
      <c r="I303" s="432"/>
      <c r="J303" s="432"/>
      <c r="K303" s="432"/>
      <c r="L303" s="432"/>
      <c r="M303" s="432"/>
    </row>
    <row r="304" spans="1:13">
      <c r="A304" s="1430" t="s">
        <v>284</v>
      </c>
      <c r="B304" s="1431"/>
      <c r="C304" s="1431"/>
      <c r="D304" s="1431"/>
      <c r="E304" s="1431"/>
      <c r="F304" s="1431"/>
      <c r="G304" s="1431"/>
      <c r="H304" s="1431"/>
      <c r="I304" s="1432"/>
      <c r="J304" s="432"/>
      <c r="K304" s="432"/>
      <c r="L304" s="432"/>
      <c r="M304" s="432"/>
    </row>
    <row r="305" spans="1:13">
      <c r="A305" s="432"/>
      <c r="B305" s="432"/>
      <c r="C305" s="432"/>
      <c r="D305" s="432"/>
      <c r="E305" s="432"/>
      <c r="F305" s="433" t="s">
        <v>4</v>
      </c>
      <c r="G305" s="436"/>
      <c r="H305" s="432"/>
      <c r="I305" s="432"/>
      <c r="J305" s="432"/>
      <c r="K305" s="432"/>
      <c r="L305" s="432"/>
      <c r="M305" s="432"/>
    </row>
    <row r="306" spans="1:13">
      <c r="A306" s="432"/>
      <c r="B306" s="432"/>
      <c r="C306" s="432"/>
      <c r="D306" s="432"/>
      <c r="E306" s="432"/>
      <c r="F306" s="433" t="s">
        <v>5</v>
      </c>
      <c r="G306" s="436">
        <f>G274</f>
        <v>38000000</v>
      </c>
      <c r="H306" s="1307">
        <f t="shared" ref="H306:M306" si="77">H274</f>
        <v>11001776.91</v>
      </c>
      <c r="I306" s="436">
        <f t="shared" si="77"/>
        <v>0</v>
      </c>
      <c r="J306" s="436"/>
      <c r="K306" s="436">
        <f t="shared" si="77"/>
        <v>0</v>
      </c>
      <c r="L306" s="436">
        <f t="shared" si="77"/>
        <v>0</v>
      </c>
      <c r="M306" s="436">
        <f t="shared" si="77"/>
        <v>0</v>
      </c>
    </row>
    <row r="307" spans="1:13">
      <c r="A307" s="432"/>
      <c r="B307" s="432"/>
      <c r="C307" s="432"/>
      <c r="D307" s="432"/>
      <c r="E307" s="432"/>
      <c r="F307" s="433" t="s">
        <v>198</v>
      </c>
      <c r="G307" s="436"/>
      <c r="H307" s="436"/>
      <c r="I307" s="436"/>
      <c r="J307" s="436"/>
      <c r="K307" s="436"/>
      <c r="L307" s="436"/>
      <c r="M307" s="436"/>
    </row>
    <row r="308" spans="1:13">
      <c r="A308" s="432"/>
      <c r="B308" s="432"/>
      <c r="C308" s="432"/>
      <c r="D308" s="432"/>
      <c r="E308" s="432"/>
      <c r="F308" s="430" t="s">
        <v>3</v>
      </c>
      <c r="G308" s="439">
        <f>SUM(G305:G307)</f>
        <v>38000000</v>
      </c>
      <c r="H308" s="1308">
        <f t="shared" ref="H308:M308" si="78">SUM(H305:H307)</f>
        <v>11001776.91</v>
      </c>
      <c r="I308" s="439">
        <f t="shared" si="78"/>
        <v>0</v>
      </c>
      <c r="J308" s="439"/>
      <c r="K308" s="439">
        <f t="shared" si="78"/>
        <v>0</v>
      </c>
      <c r="L308" s="439">
        <f t="shared" si="78"/>
        <v>0</v>
      </c>
      <c r="M308" s="439">
        <f t="shared" si="78"/>
        <v>0</v>
      </c>
    </row>
    <row r="309" spans="1:13">
      <c r="A309" s="30"/>
      <c r="B309" s="30"/>
      <c r="C309" s="30"/>
      <c r="D309" s="30"/>
      <c r="E309" s="30"/>
      <c r="F309" s="39"/>
      <c r="G309" s="30"/>
      <c r="H309" s="30"/>
      <c r="I309" s="30"/>
    </row>
    <row r="310" spans="1:13" ht="20.25">
      <c r="A310" s="1443" t="s">
        <v>0</v>
      </c>
      <c r="B310" s="1444"/>
      <c r="C310" s="1444"/>
      <c r="D310" s="1444"/>
      <c r="E310" s="1444"/>
      <c r="F310" s="1444"/>
      <c r="G310" s="1444"/>
      <c r="H310" s="1444"/>
      <c r="I310" s="1444"/>
      <c r="J310" s="1444"/>
      <c r="K310" s="1444"/>
      <c r="L310" s="1444"/>
      <c r="M310" s="1445"/>
    </row>
    <row r="311" spans="1:13" ht="20.25">
      <c r="A311" s="1443" t="s">
        <v>524</v>
      </c>
      <c r="B311" s="1444"/>
      <c r="C311" s="1444"/>
      <c r="D311" s="1444"/>
      <c r="E311" s="1444"/>
      <c r="F311" s="1444"/>
      <c r="G311" s="1444"/>
      <c r="H311" s="1444"/>
      <c r="I311" s="1444"/>
      <c r="J311" s="1444"/>
      <c r="K311" s="1444"/>
      <c r="L311" s="1444"/>
      <c r="M311" s="1445"/>
    </row>
    <row r="312" spans="1:13" ht="48" customHeight="1">
      <c r="A312" s="642" t="s">
        <v>6</v>
      </c>
      <c r="B312" s="642" t="s">
        <v>556</v>
      </c>
      <c r="C312" s="642" t="s">
        <v>559</v>
      </c>
      <c r="D312" s="642" t="s">
        <v>560</v>
      </c>
      <c r="E312" s="643" t="s">
        <v>515</v>
      </c>
      <c r="F312" s="642" t="s">
        <v>7</v>
      </c>
      <c r="G312" s="965" t="s">
        <v>656</v>
      </c>
      <c r="H312" s="856" t="s">
        <v>1353</v>
      </c>
      <c r="I312" s="965"/>
      <c r="J312" s="965"/>
      <c r="K312" s="966"/>
      <c r="L312" s="606"/>
      <c r="M312" s="606"/>
    </row>
    <row r="313" spans="1:13">
      <c r="A313" s="643">
        <v>2</v>
      </c>
      <c r="B313" s="643"/>
      <c r="C313" s="643"/>
      <c r="D313" s="645" t="s">
        <v>561</v>
      </c>
      <c r="E313" s="643"/>
      <c r="F313" s="642" t="s">
        <v>90</v>
      </c>
      <c r="G313" s="666">
        <f t="shared" ref="G313:H313" si="79">SUM(G314,G319)</f>
        <v>227765475</v>
      </c>
      <c r="H313" s="648">
        <f t="shared" si="79"/>
        <v>200477371.69999999</v>
      </c>
      <c r="I313" s="647"/>
      <c r="J313" s="647"/>
      <c r="K313" s="647"/>
      <c r="L313" s="647"/>
      <c r="M313" s="648"/>
    </row>
    <row r="314" spans="1:13">
      <c r="A314" s="649">
        <v>21</v>
      </c>
      <c r="B314" s="649"/>
      <c r="C314" s="649"/>
      <c r="D314" s="645" t="s">
        <v>561</v>
      </c>
      <c r="E314" s="649"/>
      <c r="F314" s="650" t="s">
        <v>4</v>
      </c>
      <c r="G314" s="653">
        <f t="shared" ref="G314:H314" si="80">SUM(G315:G316)</f>
        <v>57765475</v>
      </c>
      <c r="H314" s="653">
        <f t="shared" si="80"/>
        <v>57765475</v>
      </c>
      <c r="I314" s="652"/>
      <c r="J314" s="651"/>
      <c r="K314" s="651"/>
      <c r="L314" s="651"/>
      <c r="M314" s="653"/>
    </row>
    <row r="315" spans="1:13">
      <c r="A315" s="608">
        <v>21010101</v>
      </c>
      <c r="B315" s="608"/>
      <c r="C315" s="608"/>
      <c r="D315" s="645" t="s">
        <v>561</v>
      </c>
      <c r="E315" s="643">
        <v>50610800</v>
      </c>
      <c r="F315" s="609" t="s">
        <v>91</v>
      </c>
      <c r="G315" s="1309">
        <f>'ECON SEC PERSONNEL COST'!H280</f>
        <v>56175475</v>
      </c>
      <c r="H315" s="664">
        <f>G315</f>
        <v>56175475</v>
      </c>
      <c r="I315" s="610"/>
      <c r="J315" s="973"/>
      <c r="K315" s="643"/>
      <c r="L315" s="607"/>
      <c r="M315" s="666"/>
    </row>
    <row r="316" spans="1:13" ht="25.5">
      <c r="A316" s="608">
        <v>2102</v>
      </c>
      <c r="B316" s="608"/>
      <c r="C316" s="608"/>
      <c r="D316" s="645" t="s">
        <v>561</v>
      </c>
      <c r="E316" s="643">
        <v>50610800</v>
      </c>
      <c r="F316" s="656" t="s">
        <v>94</v>
      </c>
      <c r="G316" s="658">
        <f t="shared" ref="G316:H316" si="81">SUM(G317)</f>
        <v>1590000</v>
      </c>
      <c r="H316" s="658">
        <f t="shared" si="81"/>
        <v>1590000</v>
      </c>
      <c r="I316" s="610"/>
      <c r="J316" s="610"/>
      <c r="K316" s="657"/>
      <c r="L316" s="657"/>
      <c r="M316" s="658"/>
    </row>
    <row r="317" spans="1:13">
      <c r="A317" s="608">
        <v>210201</v>
      </c>
      <c r="B317" s="608"/>
      <c r="C317" s="608"/>
      <c r="D317" s="645" t="s">
        <v>561</v>
      </c>
      <c r="E317" s="643">
        <v>50610800</v>
      </c>
      <c r="F317" s="656" t="s">
        <v>95</v>
      </c>
      <c r="G317" s="658">
        <f t="shared" ref="G317:H317" si="82">SUM(G318:G318)</f>
        <v>1590000</v>
      </c>
      <c r="H317" s="658">
        <f t="shared" si="82"/>
        <v>1590000</v>
      </c>
      <c r="I317" s="610"/>
      <c r="J317" s="610"/>
      <c r="K317" s="657"/>
      <c r="L317" s="657"/>
      <c r="M317" s="658"/>
    </row>
    <row r="318" spans="1:13">
      <c r="A318" s="608">
        <v>21020103</v>
      </c>
      <c r="B318" s="608"/>
      <c r="C318" s="608"/>
      <c r="D318" s="645" t="s">
        <v>561</v>
      </c>
      <c r="E318" s="643">
        <v>50610800</v>
      </c>
      <c r="F318" s="609" t="s">
        <v>595</v>
      </c>
      <c r="G318" s="658">
        <f>'ECON SEC PERSONNEL COST'!I280</f>
        <v>1590000</v>
      </c>
      <c r="H318" s="658">
        <f>G318</f>
        <v>1590000</v>
      </c>
      <c r="I318" s="610"/>
      <c r="J318" s="973"/>
      <c r="K318" s="973"/>
      <c r="L318" s="607"/>
      <c r="M318" s="666"/>
    </row>
    <row r="319" spans="1:13">
      <c r="A319" s="649">
        <v>2202</v>
      </c>
      <c r="B319" s="649"/>
      <c r="C319" s="649"/>
      <c r="D319" s="645"/>
      <c r="E319" s="643"/>
      <c r="F319" s="650" t="s">
        <v>5</v>
      </c>
      <c r="G319" s="660">
        <f>SUM(G320,G323,G326,G329,G334,G336,G338,G341,G343)</f>
        <v>170000000</v>
      </c>
      <c r="H319" s="660">
        <f t="shared" ref="H319" si="83">SUM(H320,H323,H326,H329,H334,H336,H338,H341,H343)</f>
        <v>142711896.69999999</v>
      </c>
      <c r="I319" s="659"/>
      <c r="J319" s="659"/>
      <c r="K319" s="659"/>
      <c r="L319" s="659"/>
      <c r="M319" s="660"/>
    </row>
    <row r="320" spans="1:13" ht="25.5">
      <c r="A320" s="649">
        <v>220201</v>
      </c>
      <c r="B320" s="649"/>
      <c r="C320" s="649"/>
      <c r="D320" s="645"/>
      <c r="E320" s="643"/>
      <c r="F320" s="650" t="s">
        <v>107</v>
      </c>
      <c r="G320" s="660">
        <f t="shared" ref="G320:H320" si="84">SUM(G321:G322)</f>
        <v>13000000</v>
      </c>
      <c r="H320" s="663">
        <f t="shared" si="84"/>
        <v>8311896.7000000002</v>
      </c>
      <c r="I320" s="661"/>
      <c r="J320" s="661"/>
      <c r="K320" s="659"/>
      <c r="L320" s="659"/>
      <c r="M320" s="666"/>
    </row>
    <row r="321" spans="1:13" ht="25.5">
      <c r="A321" s="608">
        <v>22020101</v>
      </c>
      <c r="B321" s="608">
        <v>70490</v>
      </c>
      <c r="C321" s="608"/>
      <c r="D321" s="645" t="s">
        <v>561</v>
      </c>
      <c r="E321" s="643">
        <v>50610800</v>
      </c>
      <c r="F321" s="609" t="s">
        <v>108</v>
      </c>
      <c r="G321" s="1310">
        <v>8000000</v>
      </c>
      <c r="H321" s="1310">
        <v>5000000</v>
      </c>
      <c r="I321" s="662"/>
      <c r="J321" s="612"/>
      <c r="K321" s="662"/>
      <c r="L321" s="607"/>
      <c r="M321" s="666"/>
    </row>
    <row r="322" spans="1:13" ht="25.5">
      <c r="A322" s="608">
        <v>22020102</v>
      </c>
      <c r="B322" s="608">
        <v>70490</v>
      </c>
      <c r="C322" s="608"/>
      <c r="D322" s="645" t="s">
        <v>561</v>
      </c>
      <c r="E322" s="643">
        <v>50610800</v>
      </c>
      <c r="F322" s="609" t="s">
        <v>109</v>
      </c>
      <c r="G322" s="1310">
        <v>5000000</v>
      </c>
      <c r="H322" s="1310">
        <v>3311896.7</v>
      </c>
      <c r="I322" s="662"/>
      <c r="J322" s="612"/>
      <c r="K322" s="662"/>
      <c r="L322" s="974"/>
      <c r="M322" s="666"/>
    </row>
    <row r="323" spans="1:13">
      <c r="A323" s="649">
        <v>220202</v>
      </c>
      <c r="B323" s="608"/>
      <c r="C323" s="649"/>
      <c r="D323" s="645" t="s">
        <v>561</v>
      </c>
      <c r="E323" s="643"/>
      <c r="F323" s="650" t="s">
        <v>112</v>
      </c>
      <c r="G323" s="660">
        <f>SUM(G324:G325)</f>
        <v>1000000</v>
      </c>
      <c r="H323" s="660">
        <f>SUM(H324:H325)</f>
        <v>1000000</v>
      </c>
      <c r="I323" s="659"/>
      <c r="J323" s="659"/>
      <c r="K323" s="659"/>
      <c r="L323" s="661"/>
      <c r="M323" s="663"/>
    </row>
    <row r="324" spans="1:13">
      <c r="A324" s="649">
        <v>22020203</v>
      </c>
      <c r="B324" s="608"/>
      <c r="C324" s="649"/>
      <c r="D324" s="645"/>
      <c r="E324" s="643"/>
      <c r="F324" s="609" t="s">
        <v>113</v>
      </c>
      <c r="G324" s="1310">
        <v>500000</v>
      </c>
      <c r="H324" s="1310">
        <v>500000</v>
      </c>
      <c r="I324" s="662"/>
      <c r="J324" s="662"/>
      <c r="K324" s="662"/>
      <c r="L324" s="655"/>
      <c r="M324" s="664"/>
    </row>
    <row r="325" spans="1:13" ht="25.5">
      <c r="A325" s="608">
        <v>22020204</v>
      </c>
      <c r="B325" s="608">
        <v>701330</v>
      </c>
      <c r="C325" s="608"/>
      <c r="D325" s="665" t="s">
        <v>561</v>
      </c>
      <c r="E325" s="607">
        <v>50610800</v>
      </c>
      <c r="F325" s="609" t="s">
        <v>116</v>
      </c>
      <c r="G325" s="1310">
        <v>500000</v>
      </c>
      <c r="H325" s="1310">
        <v>500000</v>
      </c>
      <c r="I325" s="662"/>
      <c r="J325" s="612"/>
      <c r="K325" s="662"/>
      <c r="L325" s="974"/>
      <c r="M325" s="666"/>
    </row>
    <row r="326" spans="1:13" ht="25.5">
      <c r="A326" s="649">
        <v>220203</v>
      </c>
      <c r="B326" s="608"/>
      <c r="C326" s="649"/>
      <c r="D326" s="645"/>
      <c r="E326" s="643"/>
      <c r="F326" s="650" t="s">
        <v>121</v>
      </c>
      <c r="G326" s="660">
        <f t="shared" ref="G326:H326" si="85">SUM(G327:G328)</f>
        <v>30000000</v>
      </c>
      <c r="H326" s="663">
        <f t="shared" si="85"/>
        <v>23000000</v>
      </c>
      <c r="I326" s="661"/>
      <c r="J326" s="661"/>
      <c r="K326" s="659"/>
      <c r="L326" s="661"/>
      <c r="M326" s="663"/>
    </row>
    <row r="327" spans="1:13" ht="25.5">
      <c r="A327" s="608">
        <v>22020301</v>
      </c>
      <c r="B327" s="608">
        <v>70490</v>
      </c>
      <c r="C327" s="608"/>
      <c r="D327" s="645" t="s">
        <v>561</v>
      </c>
      <c r="E327" s="643">
        <v>50610800</v>
      </c>
      <c r="F327" s="609" t="s">
        <v>122</v>
      </c>
      <c r="G327" s="1310">
        <v>10000000</v>
      </c>
      <c r="H327" s="1310">
        <v>8000000</v>
      </c>
      <c r="I327" s="662"/>
      <c r="J327" s="612"/>
      <c r="K327" s="662"/>
      <c r="L327" s="974"/>
      <c r="M327" s="666"/>
    </row>
    <row r="328" spans="1:13" ht="25.5">
      <c r="A328" s="608">
        <v>22020305</v>
      </c>
      <c r="B328" s="608">
        <v>70490</v>
      </c>
      <c r="C328" s="608"/>
      <c r="D328" s="645" t="s">
        <v>561</v>
      </c>
      <c r="E328" s="643">
        <v>50610800</v>
      </c>
      <c r="F328" s="609" t="s">
        <v>126</v>
      </c>
      <c r="G328" s="1310">
        <v>20000000</v>
      </c>
      <c r="H328" s="1310">
        <v>15000000</v>
      </c>
      <c r="I328" s="662"/>
      <c r="J328" s="612"/>
      <c r="K328" s="662"/>
      <c r="L328" s="974"/>
      <c r="M328" s="666"/>
    </row>
    <row r="329" spans="1:13" ht="15.75" customHeight="1">
      <c r="A329" s="649">
        <v>220204</v>
      </c>
      <c r="B329" s="608"/>
      <c r="C329" s="649"/>
      <c r="D329" s="645" t="s">
        <v>561</v>
      </c>
      <c r="E329" s="643"/>
      <c r="F329" s="650" t="s">
        <v>133</v>
      </c>
      <c r="G329" s="660">
        <f t="shared" ref="G329:H329" si="86">SUM(G330:G333)</f>
        <v>16700000</v>
      </c>
      <c r="H329" s="663">
        <f t="shared" si="86"/>
        <v>13000000</v>
      </c>
      <c r="I329" s="661"/>
      <c r="J329" s="661"/>
      <c r="K329" s="659"/>
      <c r="L329" s="661"/>
      <c r="M329" s="663"/>
    </row>
    <row r="330" spans="1:13" ht="15" customHeight="1">
      <c r="A330" s="608">
        <v>22020401</v>
      </c>
      <c r="B330" s="608">
        <v>70490</v>
      </c>
      <c r="C330" s="608"/>
      <c r="D330" s="645" t="s">
        <v>561</v>
      </c>
      <c r="E330" s="643">
        <v>50610800</v>
      </c>
      <c r="F330" s="609" t="s">
        <v>134</v>
      </c>
      <c r="G330" s="1310">
        <v>2700000</v>
      </c>
      <c r="H330" s="1310">
        <v>2000000</v>
      </c>
      <c r="I330" s="662"/>
      <c r="J330" s="646"/>
      <c r="K330" s="662"/>
      <c r="L330" s="974"/>
      <c r="M330" s="666"/>
    </row>
    <row r="331" spans="1:13" ht="25.5">
      <c r="A331" s="608">
        <v>22020402</v>
      </c>
      <c r="B331" s="608">
        <v>70490</v>
      </c>
      <c r="C331" s="608"/>
      <c r="D331" s="645" t="s">
        <v>561</v>
      </c>
      <c r="E331" s="643">
        <v>50610800</v>
      </c>
      <c r="F331" s="609" t="s">
        <v>135</v>
      </c>
      <c r="G331" s="1310">
        <v>3000000</v>
      </c>
      <c r="H331" s="1310">
        <v>2000000</v>
      </c>
      <c r="I331" s="662"/>
      <c r="J331" s="612"/>
      <c r="K331" s="662"/>
      <c r="L331" s="974"/>
      <c r="M331" s="666"/>
    </row>
    <row r="332" spans="1:13" ht="25.5">
      <c r="A332" s="608">
        <v>22020404</v>
      </c>
      <c r="B332" s="608">
        <v>70490</v>
      </c>
      <c r="C332" s="608"/>
      <c r="D332" s="645" t="s">
        <v>561</v>
      </c>
      <c r="E332" s="643">
        <v>50610800</v>
      </c>
      <c r="F332" s="609" t="s">
        <v>612</v>
      </c>
      <c r="G332" s="1310">
        <v>5000000</v>
      </c>
      <c r="H332" s="1310">
        <v>4000000</v>
      </c>
      <c r="I332" s="662"/>
      <c r="J332" s="612"/>
      <c r="K332" s="662"/>
      <c r="L332" s="974"/>
      <c r="M332" s="666"/>
    </row>
    <row r="333" spans="1:13" ht="25.5">
      <c r="A333" s="608">
        <v>22020405</v>
      </c>
      <c r="B333" s="608">
        <v>70490</v>
      </c>
      <c r="C333" s="608"/>
      <c r="D333" s="645" t="s">
        <v>561</v>
      </c>
      <c r="E333" s="643">
        <v>50610800</v>
      </c>
      <c r="F333" s="609" t="s">
        <v>138</v>
      </c>
      <c r="G333" s="1310">
        <v>6000000</v>
      </c>
      <c r="H333" s="1310">
        <v>5000000</v>
      </c>
      <c r="I333" s="662"/>
      <c r="J333" s="612"/>
      <c r="K333" s="662"/>
      <c r="L333" s="974"/>
      <c r="M333" s="666"/>
    </row>
    <row r="334" spans="1:13">
      <c r="A334" s="649">
        <v>220205</v>
      </c>
      <c r="B334" s="608"/>
      <c r="C334" s="649"/>
      <c r="D334" s="645" t="s">
        <v>561</v>
      </c>
      <c r="E334" s="643"/>
      <c r="F334" s="650" t="s">
        <v>145</v>
      </c>
      <c r="G334" s="660">
        <f t="shared" ref="G334:H334" si="87">SUM(G335:G335)</f>
        <v>5000000</v>
      </c>
      <c r="H334" s="663">
        <f t="shared" si="87"/>
        <v>4000000</v>
      </c>
      <c r="I334" s="661"/>
      <c r="J334" s="661"/>
      <c r="K334" s="659"/>
      <c r="L334" s="661"/>
      <c r="M334" s="663"/>
    </row>
    <row r="335" spans="1:13">
      <c r="A335" s="608">
        <v>22020501</v>
      </c>
      <c r="B335" s="608">
        <v>70490</v>
      </c>
      <c r="C335" s="608"/>
      <c r="D335" s="645" t="s">
        <v>561</v>
      </c>
      <c r="E335" s="643">
        <v>50610800</v>
      </c>
      <c r="F335" s="609" t="s">
        <v>146</v>
      </c>
      <c r="G335" s="1310">
        <v>5000000</v>
      </c>
      <c r="H335" s="1310">
        <v>4000000</v>
      </c>
      <c r="I335" s="662"/>
      <c r="J335" s="646"/>
      <c r="K335" s="662"/>
      <c r="L335" s="974"/>
      <c r="M335" s="666"/>
    </row>
    <row r="336" spans="1:13">
      <c r="A336" s="649">
        <v>220206</v>
      </c>
      <c r="B336" s="608"/>
      <c r="C336" s="649"/>
      <c r="D336" s="645" t="s">
        <v>561</v>
      </c>
      <c r="E336" s="643">
        <v>50610800</v>
      </c>
      <c r="F336" s="650" t="s">
        <v>148</v>
      </c>
      <c r="G336" s="660">
        <f t="shared" ref="G336:H336" si="88">SUM(G337:G337)</f>
        <v>500000</v>
      </c>
      <c r="H336" s="663">
        <f t="shared" si="88"/>
        <v>1000000</v>
      </c>
      <c r="I336" s="661"/>
      <c r="J336" s="661"/>
      <c r="K336" s="659"/>
      <c r="L336" s="661"/>
      <c r="M336" s="663"/>
    </row>
    <row r="337" spans="1:13" ht="25.5">
      <c r="A337" s="608">
        <v>22020605</v>
      </c>
      <c r="B337" s="608">
        <v>70490</v>
      </c>
      <c r="C337" s="608"/>
      <c r="D337" s="645" t="s">
        <v>561</v>
      </c>
      <c r="E337" s="643">
        <v>50610800</v>
      </c>
      <c r="F337" s="609" t="s">
        <v>153</v>
      </c>
      <c r="G337" s="1310">
        <v>500000</v>
      </c>
      <c r="H337" s="1310">
        <v>1000000</v>
      </c>
      <c r="I337" s="662"/>
      <c r="J337" s="612"/>
      <c r="K337" s="662"/>
      <c r="L337" s="974"/>
      <c r="M337" s="666"/>
    </row>
    <row r="338" spans="1:13">
      <c r="A338" s="649">
        <v>220208</v>
      </c>
      <c r="B338" s="608"/>
      <c r="C338" s="649"/>
      <c r="D338" s="645" t="s">
        <v>561</v>
      </c>
      <c r="E338" s="643"/>
      <c r="F338" s="650" t="s">
        <v>163</v>
      </c>
      <c r="G338" s="660">
        <f t="shared" ref="G338:H338" si="89">SUM(G339:G340)</f>
        <v>26000000</v>
      </c>
      <c r="H338" s="663">
        <f t="shared" si="89"/>
        <v>24000000</v>
      </c>
      <c r="I338" s="661"/>
      <c r="J338" s="661"/>
      <c r="K338" s="659"/>
      <c r="L338" s="661"/>
      <c r="M338" s="663"/>
    </row>
    <row r="339" spans="1:13">
      <c r="A339" s="608">
        <v>22020801</v>
      </c>
      <c r="B339" s="608">
        <v>70490</v>
      </c>
      <c r="C339" s="608"/>
      <c r="D339" s="645" t="s">
        <v>561</v>
      </c>
      <c r="E339" s="643">
        <v>50610800</v>
      </c>
      <c r="F339" s="609" t="s">
        <v>164</v>
      </c>
      <c r="G339" s="1310">
        <v>2000000</v>
      </c>
      <c r="H339" s="1310"/>
      <c r="I339" s="662"/>
      <c r="J339" s="646"/>
      <c r="K339" s="662"/>
      <c r="L339" s="974"/>
      <c r="M339" s="666"/>
    </row>
    <row r="340" spans="1:13" ht="16.5" customHeight="1">
      <c r="A340" s="608">
        <v>22020803</v>
      </c>
      <c r="B340" s="608">
        <v>70490</v>
      </c>
      <c r="C340" s="608"/>
      <c r="D340" s="665" t="s">
        <v>561</v>
      </c>
      <c r="E340" s="607">
        <v>50610800</v>
      </c>
      <c r="F340" s="609" t="s">
        <v>166</v>
      </c>
      <c r="G340" s="1310">
        <v>24000000</v>
      </c>
      <c r="H340" s="1310">
        <v>24000000</v>
      </c>
      <c r="I340" s="662"/>
      <c r="J340" s="646"/>
      <c r="K340" s="662"/>
      <c r="L340" s="974"/>
      <c r="M340" s="666"/>
    </row>
    <row r="341" spans="1:13" ht="12.95" customHeight="1">
      <c r="A341" s="649">
        <v>220209</v>
      </c>
      <c r="B341" s="608"/>
      <c r="C341" s="649"/>
      <c r="D341" s="665" t="s">
        <v>561</v>
      </c>
      <c r="E341" s="607"/>
      <c r="F341" s="650" t="s">
        <v>169</v>
      </c>
      <c r="G341" s="660">
        <f t="shared" ref="G341:H341" si="90">SUM(G342:G342)</f>
        <v>300000</v>
      </c>
      <c r="H341" s="663">
        <f t="shared" si="90"/>
        <v>300000</v>
      </c>
      <c r="I341" s="661"/>
      <c r="J341" s="661"/>
      <c r="K341" s="659"/>
      <c r="L341" s="661"/>
      <c r="M341" s="663"/>
    </row>
    <row r="342" spans="1:13" ht="25.5">
      <c r="A342" s="608">
        <v>22020901</v>
      </c>
      <c r="B342" s="608">
        <v>70490</v>
      </c>
      <c r="C342" s="608"/>
      <c r="D342" s="645" t="s">
        <v>561</v>
      </c>
      <c r="E342" s="643">
        <v>50610800</v>
      </c>
      <c r="F342" s="609" t="s">
        <v>170</v>
      </c>
      <c r="G342" s="1310">
        <v>300000</v>
      </c>
      <c r="H342" s="1310">
        <v>300000</v>
      </c>
      <c r="I342" s="662"/>
      <c r="J342" s="646"/>
      <c r="K342" s="662"/>
      <c r="L342" s="974"/>
      <c r="M342" s="666"/>
    </row>
    <row r="343" spans="1:13" ht="25.5">
      <c r="A343" s="649">
        <v>220210</v>
      </c>
      <c r="B343" s="608">
        <v>70490</v>
      </c>
      <c r="C343" s="649"/>
      <c r="D343" s="645" t="s">
        <v>561</v>
      </c>
      <c r="E343" s="643"/>
      <c r="F343" s="650" t="s">
        <v>173</v>
      </c>
      <c r="G343" s="660">
        <f>SUM(G344:G348)</f>
        <v>77500000</v>
      </c>
      <c r="H343" s="660">
        <f>SUM(H344:H348)</f>
        <v>68100000</v>
      </c>
      <c r="I343" s="659"/>
      <c r="J343" s="661"/>
      <c r="K343" s="659"/>
      <c r="L343" s="661"/>
      <c r="M343" s="663"/>
    </row>
    <row r="344" spans="1:13">
      <c r="A344" s="608">
        <v>22021001</v>
      </c>
      <c r="B344" s="608">
        <v>70490</v>
      </c>
      <c r="C344" s="608"/>
      <c r="D344" s="645" t="s">
        <v>561</v>
      </c>
      <c r="E344" s="643">
        <v>50610800</v>
      </c>
      <c r="F344" s="609" t="s">
        <v>174</v>
      </c>
      <c r="G344" s="1310">
        <v>1000000</v>
      </c>
      <c r="H344" s="1310"/>
      <c r="I344" s="662"/>
      <c r="J344" s="646"/>
      <c r="K344" s="662"/>
      <c r="L344" s="974"/>
      <c r="M344" s="666"/>
    </row>
    <row r="345" spans="1:13">
      <c r="A345" s="608">
        <v>22021007</v>
      </c>
      <c r="B345" s="608">
        <v>70490</v>
      </c>
      <c r="C345" s="608"/>
      <c r="D345" s="645" t="s">
        <v>561</v>
      </c>
      <c r="E345" s="643">
        <v>50610800</v>
      </c>
      <c r="F345" s="609" t="s">
        <v>179</v>
      </c>
      <c r="G345" s="1310">
        <v>5000000</v>
      </c>
      <c r="H345" s="1310">
        <v>3000000</v>
      </c>
      <c r="I345" s="662"/>
      <c r="J345" s="646"/>
      <c r="K345" s="662"/>
      <c r="L345" s="974"/>
      <c r="M345" s="666"/>
    </row>
    <row r="346" spans="1:13" ht="25.5">
      <c r="A346" s="608">
        <v>22021008</v>
      </c>
      <c r="B346" s="608">
        <v>70490</v>
      </c>
      <c r="C346" s="608"/>
      <c r="D346" s="645" t="s">
        <v>561</v>
      </c>
      <c r="E346" s="643">
        <v>50610800</v>
      </c>
      <c r="F346" s="609" t="s">
        <v>180</v>
      </c>
      <c r="G346" s="1310">
        <v>500000</v>
      </c>
      <c r="H346" s="1310">
        <v>100000</v>
      </c>
      <c r="I346" s="662"/>
      <c r="J346" s="646"/>
      <c r="K346" s="662"/>
      <c r="L346" s="607"/>
      <c r="M346" s="666"/>
    </row>
    <row r="347" spans="1:13" ht="25.5">
      <c r="A347" s="608">
        <v>22021014</v>
      </c>
      <c r="B347" s="608">
        <v>70490</v>
      </c>
      <c r="C347" s="608"/>
      <c r="D347" s="645" t="s">
        <v>561</v>
      </c>
      <c r="E347" s="643">
        <v>50610800</v>
      </c>
      <c r="F347" s="609" t="s">
        <v>287</v>
      </c>
      <c r="G347" s="1310">
        <v>70000000</v>
      </c>
      <c r="H347" s="1310">
        <v>65000000</v>
      </c>
      <c r="I347" s="662"/>
      <c r="J347" s="646"/>
      <c r="K347" s="662"/>
      <c r="L347" s="974"/>
      <c r="M347" s="666"/>
    </row>
    <row r="348" spans="1:13">
      <c r="A348" s="608">
        <v>22021024</v>
      </c>
      <c r="B348" s="608">
        <v>70490</v>
      </c>
      <c r="C348" s="608"/>
      <c r="D348" s="645" t="s">
        <v>561</v>
      </c>
      <c r="E348" s="643">
        <v>50610800</v>
      </c>
      <c r="F348" s="609" t="s">
        <v>682</v>
      </c>
      <c r="G348" s="1310">
        <v>1000000</v>
      </c>
      <c r="H348" s="1310"/>
      <c r="I348" s="662"/>
      <c r="J348" s="646"/>
      <c r="K348" s="662"/>
      <c r="L348" s="643"/>
      <c r="M348" s="666"/>
    </row>
    <row r="349" spans="1:13">
      <c r="A349" s="608"/>
      <c r="B349" s="608"/>
      <c r="C349" s="608"/>
      <c r="D349" s="608"/>
      <c r="E349" s="608"/>
      <c r="F349" s="609"/>
      <c r="G349" s="1310"/>
      <c r="H349" s="1310"/>
      <c r="I349" s="662"/>
      <c r="J349" s="643"/>
      <c r="K349" s="643"/>
      <c r="L349" s="643"/>
      <c r="M349" s="666"/>
    </row>
    <row r="350" spans="1:13">
      <c r="A350" s="643"/>
      <c r="B350" s="643"/>
      <c r="C350" s="643"/>
      <c r="D350" s="643"/>
      <c r="E350" s="643"/>
      <c r="F350" s="967" t="s">
        <v>570</v>
      </c>
      <c r="G350" s="970"/>
      <c r="H350" s="970"/>
      <c r="I350" s="968"/>
      <c r="J350" s="968"/>
      <c r="K350" s="968"/>
      <c r="L350" s="968"/>
      <c r="M350" s="970"/>
    </row>
    <row r="351" spans="1:13">
      <c r="A351" s="643"/>
      <c r="B351" s="643"/>
      <c r="C351" s="643"/>
      <c r="D351" s="643"/>
      <c r="E351" s="643"/>
      <c r="F351" s="967" t="s">
        <v>4</v>
      </c>
      <c r="G351" s="970">
        <f>G314</f>
        <v>57765475</v>
      </c>
      <c r="H351" s="970">
        <f t="shared" ref="H351" si="91">H314</f>
        <v>57765475</v>
      </c>
      <c r="I351" s="969"/>
      <c r="J351" s="969"/>
      <c r="K351" s="969"/>
      <c r="L351" s="969"/>
      <c r="M351" s="970"/>
    </row>
    <row r="352" spans="1:13">
      <c r="A352" s="643"/>
      <c r="B352" s="643"/>
      <c r="C352" s="643"/>
      <c r="D352" s="643"/>
      <c r="E352" s="643"/>
      <c r="F352" s="967" t="s">
        <v>5</v>
      </c>
      <c r="G352" s="970">
        <f>G319</f>
        <v>170000000</v>
      </c>
      <c r="H352" s="970">
        <f t="shared" ref="H352" si="92">H319</f>
        <v>142711896.69999999</v>
      </c>
      <c r="I352" s="969"/>
      <c r="J352" s="969"/>
      <c r="K352" s="969"/>
      <c r="L352" s="969"/>
      <c r="M352" s="970"/>
    </row>
    <row r="353" spans="1:13">
      <c r="A353" s="643"/>
      <c r="B353" s="643"/>
      <c r="C353" s="643"/>
      <c r="D353" s="643"/>
      <c r="E353" s="643"/>
      <c r="F353" s="967" t="s">
        <v>3</v>
      </c>
      <c r="G353" s="972">
        <f>SUM(G351:G352)</f>
        <v>227765475</v>
      </c>
      <c r="H353" s="972">
        <f t="shared" ref="H353" si="93">SUM(H351:H352)</f>
        <v>200477371.69999999</v>
      </c>
      <c r="I353" s="971"/>
      <c r="J353" s="971"/>
      <c r="K353" s="971"/>
      <c r="L353" s="971"/>
      <c r="M353" s="972"/>
    </row>
    <row r="354" spans="1:13">
      <c r="A354" s="30"/>
      <c r="B354" s="30"/>
      <c r="C354" s="30"/>
      <c r="D354" s="30"/>
      <c r="E354" s="30"/>
      <c r="F354" s="39"/>
      <c r="G354" s="30"/>
      <c r="H354" s="30"/>
      <c r="I354" s="30"/>
    </row>
    <row r="355" spans="1:13" ht="18">
      <c r="A355" s="1442" t="s">
        <v>0</v>
      </c>
      <c r="B355" s="1442"/>
      <c r="C355" s="1442"/>
      <c r="D355" s="1442"/>
      <c r="E355" s="1442"/>
      <c r="F355" s="1442"/>
      <c r="G355" s="1442"/>
      <c r="H355" s="1442"/>
      <c r="I355" s="1442"/>
      <c r="J355" s="1442"/>
      <c r="K355" s="1442"/>
      <c r="L355" s="1442"/>
      <c r="M355" s="1442"/>
    </row>
    <row r="356" spans="1:13" ht="18">
      <c r="A356" s="1442" t="s">
        <v>525</v>
      </c>
      <c r="B356" s="1442"/>
      <c r="C356" s="1442"/>
      <c r="D356" s="1442"/>
      <c r="E356" s="1442"/>
      <c r="F356" s="1442"/>
      <c r="G356" s="1442"/>
      <c r="H356" s="1442"/>
      <c r="I356" s="1442"/>
      <c r="J356" s="1442"/>
      <c r="K356" s="1442"/>
      <c r="L356" s="1442"/>
      <c r="M356" s="1442"/>
    </row>
    <row r="357" spans="1:13" ht="38.25">
      <c r="A357" s="939" t="s">
        <v>518</v>
      </c>
      <c r="B357" s="939" t="s">
        <v>514</v>
      </c>
      <c r="C357" s="939" t="s">
        <v>559</v>
      </c>
      <c r="D357" s="939" t="s">
        <v>560</v>
      </c>
      <c r="E357" s="939" t="s">
        <v>515</v>
      </c>
      <c r="F357" s="478" t="s">
        <v>483</v>
      </c>
      <c r="G357" s="325" t="s">
        <v>656</v>
      </c>
      <c r="H357" s="856" t="s">
        <v>1353</v>
      </c>
      <c r="I357" s="325"/>
      <c r="J357" s="325"/>
      <c r="K357" s="636"/>
      <c r="L357" s="527"/>
      <c r="M357" s="527"/>
    </row>
    <row r="358" spans="1:13">
      <c r="A358" s="442">
        <v>2</v>
      </c>
      <c r="B358" s="442"/>
      <c r="C358" s="442"/>
      <c r="D358" s="442">
        <v>2101</v>
      </c>
      <c r="E358" s="442">
        <v>50680100</v>
      </c>
      <c r="F358" s="939" t="s">
        <v>90</v>
      </c>
      <c r="G358" s="332">
        <f>SUM(G359,G365)</f>
        <v>598118379</v>
      </c>
      <c r="H358" s="332">
        <f t="shared" ref="H358" si="94">SUM(H359,H365)</f>
        <v>561037514.38</v>
      </c>
      <c r="I358" s="328"/>
      <c r="J358" s="328"/>
      <c r="K358" s="328"/>
      <c r="L358" s="328"/>
      <c r="M358" s="328"/>
    </row>
    <row r="359" spans="1:13">
      <c r="A359" s="442">
        <v>21</v>
      </c>
      <c r="B359" s="442"/>
      <c r="C359" s="442"/>
      <c r="D359" s="442"/>
      <c r="E359" s="442">
        <v>50680100</v>
      </c>
      <c r="F359" s="443" t="s">
        <v>4</v>
      </c>
      <c r="G359" s="332">
        <f>SUM(G360:G361)</f>
        <v>361118379</v>
      </c>
      <c r="H359" s="332">
        <f t="shared" ref="H359" si="95">SUM(H360:H361)</f>
        <v>361118379</v>
      </c>
      <c r="I359" s="328"/>
      <c r="J359" s="328"/>
      <c r="K359" s="328"/>
      <c r="L359" s="328"/>
      <c r="M359" s="328"/>
    </row>
    <row r="360" spans="1:13">
      <c r="A360" s="323">
        <v>21010101</v>
      </c>
      <c r="B360" s="323"/>
      <c r="C360" s="323"/>
      <c r="D360" s="323"/>
      <c r="E360" s="323"/>
      <c r="F360" s="324" t="s">
        <v>91</v>
      </c>
      <c r="G360" s="332">
        <f>'ECON SEC PERSONNEL COST'!H371</f>
        <v>345149142</v>
      </c>
      <c r="H360" s="332">
        <f>G360</f>
        <v>345149142</v>
      </c>
      <c r="I360" s="328"/>
      <c r="J360" s="328"/>
      <c r="K360" s="654"/>
      <c r="L360" s="328"/>
      <c r="M360" s="328"/>
    </row>
    <row r="361" spans="1:13" ht="25.5">
      <c r="A361" s="442">
        <v>2102</v>
      </c>
      <c r="B361" s="442"/>
      <c r="C361" s="442"/>
      <c r="D361" s="442"/>
      <c r="E361" s="442">
        <v>50680100</v>
      </c>
      <c r="F361" s="443" t="s">
        <v>664</v>
      </c>
      <c r="G361" s="332">
        <f>SUM(G362)</f>
        <v>15969237</v>
      </c>
      <c r="H361" s="332">
        <f>SUM(H362)</f>
        <v>15969237</v>
      </c>
      <c r="I361" s="328"/>
      <c r="J361" s="328"/>
      <c r="K361" s="610"/>
      <c r="L361" s="328"/>
      <c r="M361" s="328"/>
    </row>
    <row r="362" spans="1:13">
      <c r="A362" s="442">
        <v>210201</v>
      </c>
      <c r="B362" s="442"/>
      <c r="C362" s="442"/>
      <c r="D362" s="442"/>
      <c r="E362" s="442">
        <v>50680100</v>
      </c>
      <c r="F362" s="443" t="s">
        <v>95</v>
      </c>
      <c r="G362" s="332">
        <f>SUM(G363:G364)</f>
        <v>15969237</v>
      </c>
      <c r="H362" s="332">
        <f t="shared" ref="H362" si="96">SUM(H363:H364)</f>
        <v>15969237</v>
      </c>
      <c r="I362" s="328"/>
      <c r="J362" s="328"/>
      <c r="K362" s="610"/>
      <c r="L362" s="328"/>
      <c r="M362" s="328"/>
    </row>
    <row r="363" spans="1:13" ht="18.75" customHeight="1">
      <c r="A363" s="323">
        <v>21020101</v>
      </c>
      <c r="B363" s="323"/>
      <c r="C363" s="323"/>
      <c r="D363" s="323"/>
      <c r="E363" s="442">
        <v>50680100</v>
      </c>
      <c r="F363" s="324" t="s">
        <v>96</v>
      </c>
      <c r="G363" s="332">
        <f>'ECON SEC PERSONNEL COST'!J371</f>
        <v>7914876</v>
      </c>
      <c r="H363" s="332">
        <f>G363</f>
        <v>7914876</v>
      </c>
      <c r="I363" s="328"/>
      <c r="J363" s="328"/>
      <c r="K363" s="610"/>
      <c r="L363" s="328"/>
      <c r="M363" s="328"/>
    </row>
    <row r="364" spans="1:13">
      <c r="A364" s="323">
        <v>21020102</v>
      </c>
      <c r="B364" s="323"/>
      <c r="C364" s="323"/>
      <c r="D364" s="323"/>
      <c r="E364" s="442">
        <v>50680100</v>
      </c>
      <c r="F364" s="324" t="s">
        <v>482</v>
      </c>
      <c r="G364" s="332">
        <f>'ECON SEC PERSONNEL COST'!I371</f>
        <v>8054361</v>
      </c>
      <c r="H364" s="332">
        <f>G364</f>
        <v>8054361</v>
      </c>
      <c r="I364" s="328"/>
      <c r="J364" s="328"/>
      <c r="K364" s="328"/>
      <c r="L364" s="328"/>
      <c r="M364" s="328"/>
    </row>
    <row r="365" spans="1:13">
      <c r="A365" s="442">
        <v>2202</v>
      </c>
      <c r="B365" s="442">
        <v>70454</v>
      </c>
      <c r="C365" s="442"/>
      <c r="D365" s="442">
        <v>2101</v>
      </c>
      <c r="E365" s="442">
        <v>50680100</v>
      </c>
      <c r="F365" s="443" t="s">
        <v>5</v>
      </c>
      <c r="G365" s="1295">
        <f t="shared" ref="G365:H365" si="97">SUM(G366,G369,G375,G381,G388,G390,G393,G396,G398)</f>
        <v>237000000</v>
      </c>
      <c r="H365" s="1295">
        <f t="shared" si="97"/>
        <v>199919135.38</v>
      </c>
      <c r="I365" s="321"/>
      <c r="J365" s="321"/>
      <c r="K365" s="321"/>
      <c r="L365" s="321"/>
      <c r="M365" s="321"/>
    </row>
    <row r="366" spans="1:13" ht="25.5">
      <c r="A366" s="442">
        <v>220201</v>
      </c>
      <c r="B366" s="442">
        <v>70454</v>
      </c>
      <c r="C366" s="442"/>
      <c r="D366" s="442"/>
      <c r="E366" s="442">
        <v>50680100</v>
      </c>
      <c r="F366" s="443" t="s">
        <v>661</v>
      </c>
      <c r="G366" s="1295">
        <f t="shared" ref="G366:H366" si="98">SUM(G367:G368)</f>
        <v>40000000</v>
      </c>
      <c r="H366" s="1295">
        <f t="shared" si="98"/>
        <v>30000000</v>
      </c>
      <c r="I366" s="321"/>
      <c r="J366" s="321"/>
      <c r="K366" s="321"/>
      <c r="L366" s="321"/>
      <c r="M366" s="321"/>
    </row>
    <row r="367" spans="1:13" ht="25.5">
      <c r="A367" s="323">
        <v>22020101</v>
      </c>
      <c r="B367" s="442">
        <v>70454</v>
      </c>
      <c r="C367" s="323"/>
      <c r="D367" s="442">
        <v>2101</v>
      </c>
      <c r="E367" s="442">
        <v>50680100</v>
      </c>
      <c r="F367" s="324" t="s">
        <v>108</v>
      </c>
      <c r="G367" s="855"/>
      <c r="H367" s="855"/>
      <c r="I367" s="446"/>
      <c r="J367" s="441"/>
      <c r="K367" s="662"/>
      <c r="L367" s="446"/>
      <c r="M367" s="441"/>
    </row>
    <row r="368" spans="1:13" ht="25.5">
      <c r="A368" s="323">
        <v>22020102</v>
      </c>
      <c r="B368" s="442">
        <v>70454</v>
      </c>
      <c r="C368" s="323"/>
      <c r="D368" s="442">
        <v>2101</v>
      </c>
      <c r="E368" s="442">
        <v>50680100</v>
      </c>
      <c r="F368" s="324" t="s">
        <v>109</v>
      </c>
      <c r="G368" s="855">
        <v>40000000</v>
      </c>
      <c r="H368" s="855">
        <v>30000000</v>
      </c>
      <c r="I368" s="446"/>
      <c r="J368" s="441"/>
      <c r="K368" s="662"/>
      <c r="L368" s="446"/>
      <c r="M368" s="441"/>
    </row>
    <row r="369" spans="1:13">
      <c r="A369" s="442">
        <v>220202</v>
      </c>
      <c r="B369" s="442">
        <v>70454</v>
      </c>
      <c r="C369" s="442"/>
      <c r="D369" s="442">
        <v>2101</v>
      </c>
      <c r="E369" s="442">
        <v>50680100</v>
      </c>
      <c r="F369" s="443" t="s">
        <v>666</v>
      </c>
      <c r="G369" s="1295">
        <f t="shared" ref="G369:H369" si="99">SUM(G370:G374)</f>
        <v>26000000</v>
      </c>
      <c r="H369" s="1295">
        <f t="shared" si="99"/>
        <v>22419135.380000003</v>
      </c>
      <c r="I369" s="321"/>
      <c r="J369" s="441"/>
      <c r="K369" s="659"/>
      <c r="L369" s="321"/>
      <c r="M369" s="321"/>
    </row>
    <row r="370" spans="1:13">
      <c r="A370" s="323">
        <v>22020201</v>
      </c>
      <c r="B370" s="442">
        <v>70454</v>
      </c>
      <c r="C370" s="323"/>
      <c r="D370" s="442">
        <v>2101</v>
      </c>
      <c r="E370" s="442">
        <v>50680100</v>
      </c>
      <c r="F370" s="324" t="s">
        <v>113</v>
      </c>
      <c r="G370" s="855">
        <v>5000000</v>
      </c>
      <c r="H370" s="855">
        <v>5000000</v>
      </c>
      <c r="I370" s="446"/>
      <c r="J370" s="441"/>
      <c r="K370" s="662"/>
      <c r="L370" s="446"/>
      <c r="M370" s="441"/>
    </row>
    <row r="371" spans="1:13">
      <c r="A371" s="323">
        <v>22020202</v>
      </c>
      <c r="B371" s="323">
        <v>70460</v>
      </c>
      <c r="C371" s="323"/>
      <c r="D371" s="442">
        <v>2101</v>
      </c>
      <c r="E371" s="442">
        <v>50680100</v>
      </c>
      <c r="F371" s="324" t="s">
        <v>114</v>
      </c>
      <c r="G371" s="855"/>
      <c r="H371" s="855"/>
      <c r="I371" s="446"/>
      <c r="J371" s="441"/>
      <c r="K371" s="662"/>
      <c r="L371" s="446"/>
      <c r="M371" s="441"/>
    </row>
    <row r="372" spans="1:13" ht="25.5">
      <c r="A372" s="323">
        <v>22020204</v>
      </c>
      <c r="B372" s="323"/>
      <c r="C372" s="323"/>
      <c r="D372" s="442">
        <v>2101</v>
      </c>
      <c r="E372" s="442">
        <v>50680100</v>
      </c>
      <c r="F372" s="324" t="s">
        <v>1314</v>
      </c>
      <c r="G372" s="855">
        <v>4500000</v>
      </c>
      <c r="H372" s="855">
        <v>4500000</v>
      </c>
      <c r="I372" s="446"/>
      <c r="J372" s="441"/>
      <c r="K372" s="659"/>
      <c r="L372" s="446"/>
      <c r="M372" s="441"/>
    </row>
    <row r="373" spans="1:13">
      <c r="A373" s="323">
        <v>22020206</v>
      </c>
      <c r="B373" s="323">
        <v>70560</v>
      </c>
      <c r="C373" s="323"/>
      <c r="D373" s="442">
        <v>2101</v>
      </c>
      <c r="E373" s="442">
        <v>50680100</v>
      </c>
      <c r="F373" s="324" t="s">
        <v>681</v>
      </c>
      <c r="G373" s="855">
        <v>3500000</v>
      </c>
      <c r="H373" s="855">
        <v>2000000</v>
      </c>
      <c r="I373" s="446"/>
      <c r="J373" s="441"/>
      <c r="K373" s="662"/>
      <c r="L373" s="446"/>
      <c r="M373" s="441"/>
    </row>
    <row r="374" spans="1:13" ht="25.5">
      <c r="A374" s="323">
        <v>22020208</v>
      </c>
      <c r="B374" s="323">
        <v>70510</v>
      </c>
      <c r="C374" s="323"/>
      <c r="D374" s="442">
        <v>2101</v>
      </c>
      <c r="E374" s="442">
        <v>50680100</v>
      </c>
      <c r="F374" s="324" t="s">
        <v>120</v>
      </c>
      <c r="G374" s="855">
        <v>13000000</v>
      </c>
      <c r="H374" s="855">
        <v>10919135.380000001</v>
      </c>
      <c r="I374" s="446"/>
      <c r="J374" s="441"/>
      <c r="K374" s="662"/>
      <c r="L374" s="446"/>
      <c r="M374" s="441"/>
    </row>
    <row r="375" spans="1:13" ht="25.5">
      <c r="A375" s="442">
        <v>220203</v>
      </c>
      <c r="B375" s="442">
        <v>70980</v>
      </c>
      <c r="C375" s="442"/>
      <c r="D375" s="442">
        <v>2101</v>
      </c>
      <c r="E375" s="442">
        <v>50680100</v>
      </c>
      <c r="F375" s="443" t="s">
        <v>663</v>
      </c>
      <c r="G375" s="1295">
        <f t="shared" ref="G375:H375" si="100">SUM(G376:G380)</f>
        <v>66000000</v>
      </c>
      <c r="H375" s="1295">
        <f t="shared" si="100"/>
        <v>56000000</v>
      </c>
      <c r="I375" s="321"/>
      <c r="J375" s="441"/>
      <c r="K375" s="659"/>
      <c r="L375" s="321"/>
      <c r="M375" s="441"/>
    </row>
    <row r="376" spans="1:13" ht="25.5">
      <c r="A376" s="323">
        <v>22020301</v>
      </c>
      <c r="B376" s="323">
        <v>70980</v>
      </c>
      <c r="C376" s="323"/>
      <c r="D376" s="442">
        <v>2101</v>
      </c>
      <c r="E376" s="442">
        <v>50680100</v>
      </c>
      <c r="F376" s="324" t="s">
        <v>122</v>
      </c>
      <c r="G376" s="855">
        <v>35000000</v>
      </c>
      <c r="H376" s="855">
        <v>30000000</v>
      </c>
      <c r="I376" s="446"/>
      <c r="J376" s="441"/>
      <c r="K376" s="662"/>
      <c r="L376" s="446"/>
      <c r="M376" s="441"/>
    </row>
    <row r="377" spans="1:13">
      <c r="A377" s="323">
        <v>22020303</v>
      </c>
      <c r="B377" s="323">
        <v>70160</v>
      </c>
      <c r="C377" s="323"/>
      <c r="D377" s="442">
        <v>2101</v>
      </c>
      <c r="E377" s="442">
        <v>50680100</v>
      </c>
      <c r="F377" s="324" t="s">
        <v>124</v>
      </c>
      <c r="G377" s="855"/>
      <c r="H377" s="855"/>
      <c r="I377" s="446"/>
      <c r="J377" s="441"/>
      <c r="K377" s="662"/>
      <c r="L377" s="446"/>
      <c r="M377" s="441"/>
    </row>
    <row r="378" spans="1:13" ht="25.5">
      <c r="A378" s="323">
        <v>22020305</v>
      </c>
      <c r="B378" s="323">
        <v>70160</v>
      </c>
      <c r="C378" s="323"/>
      <c r="D378" s="442">
        <v>2101</v>
      </c>
      <c r="E378" s="442">
        <v>50680100</v>
      </c>
      <c r="F378" s="324" t="s">
        <v>126</v>
      </c>
      <c r="G378" s="855">
        <v>16000000</v>
      </c>
      <c r="H378" s="855">
        <v>14000000</v>
      </c>
      <c r="I378" s="446"/>
      <c r="J378" s="441"/>
      <c r="K378" s="662"/>
      <c r="L378" s="446"/>
      <c r="M378" s="441"/>
    </row>
    <row r="379" spans="1:13" ht="25.5">
      <c r="A379" s="323">
        <v>22020306</v>
      </c>
      <c r="B379" s="323">
        <v>70160</v>
      </c>
      <c r="C379" s="323"/>
      <c r="D379" s="442">
        <v>2101</v>
      </c>
      <c r="E379" s="442">
        <v>50680100</v>
      </c>
      <c r="F379" s="324" t="s">
        <v>127</v>
      </c>
      <c r="G379" s="855">
        <v>15000000</v>
      </c>
      <c r="H379" s="855">
        <v>12000000</v>
      </c>
      <c r="I379" s="446"/>
      <c r="J379" s="441"/>
      <c r="K379" s="662"/>
      <c r="L379" s="446"/>
      <c r="M379" s="441"/>
    </row>
    <row r="380" spans="1:13" ht="15.75" customHeight="1">
      <c r="A380" s="323">
        <v>22020309</v>
      </c>
      <c r="B380" s="323">
        <v>70160</v>
      </c>
      <c r="C380" s="323"/>
      <c r="D380" s="442">
        <v>2101</v>
      </c>
      <c r="E380" s="442">
        <v>50680100</v>
      </c>
      <c r="F380" s="324" t="s">
        <v>130</v>
      </c>
      <c r="G380" s="855"/>
      <c r="H380" s="855"/>
      <c r="I380" s="446"/>
      <c r="J380" s="441"/>
      <c r="K380" s="659"/>
      <c r="L380" s="446"/>
      <c r="M380" s="441"/>
    </row>
    <row r="381" spans="1:13" ht="15.75" customHeight="1">
      <c r="A381" s="442">
        <v>220204</v>
      </c>
      <c r="B381" s="323">
        <v>70160</v>
      </c>
      <c r="C381" s="442"/>
      <c r="D381" s="442"/>
      <c r="E381" s="442"/>
      <c r="F381" s="443" t="s">
        <v>645</v>
      </c>
      <c r="G381" s="1295">
        <f t="shared" ref="G381" si="101">SUM(G382:G387)</f>
        <v>12000000</v>
      </c>
      <c r="H381" s="1295">
        <v>10000000</v>
      </c>
      <c r="I381" s="321"/>
      <c r="J381" s="441"/>
      <c r="K381" s="659"/>
      <c r="L381" s="321"/>
      <c r="M381" s="441"/>
    </row>
    <row r="382" spans="1:13" ht="20.25" customHeight="1">
      <c r="A382" s="323">
        <v>22020401</v>
      </c>
      <c r="B382" s="323">
        <v>70160</v>
      </c>
      <c r="C382" s="323"/>
      <c r="D382" s="442">
        <v>2101</v>
      </c>
      <c r="E382" s="442">
        <v>50680100</v>
      </c>
      <c r="F382" s="324" t="s">
        <v>134</v>
      </c>
      <c r="G382" s="855"/>
      <c r="H382" s="855"/>
      <c r="I382" s="446"/>
      <c r="J382" s="441"/>
      <c r="K382" s="662"/>
      <c r="L382" s="446"/>
      <c r="M382" s="441"/>
    </row>
    <row r="383" spans="1:13" ht="25.5">
      <c r="A383" s="323">
        <v>22020402</v>
      </c>
      <c r="B383" s="323">
        <v>70160</v>
      </c>
      <c r="C383" s="323"/>
      <c r="D383" s="442">
        <v>2101</v>
      </c>
      <c r="E383" s="442">
        <v>50680100</v>
      </c>
      <c r="F383" s="324" t="s">
        <v>135</v>
      </c>
      <c r="G383" s="855">
        <v>3000000</v>
      </c>
      <c r="H383" s="855">
        <v>2000000</v>
      </c>
      <c r="I383" s="446"/>
      <c r="J383" s="441"/>
      <c r="K383" s="662"/>
      <c r="L383" s="446"/>
      <c r="M383" s="441"/>
    </row>
    <row r="384" spans="1:13" ht="25.5">
      <c r="A384" s="323">
        <v>22020403</v>
      </c>
      <c r="B384" s="323">
        <v>70160</v>
      </c>
      <c r="C384" s="323"/>
      <c r="D384" s="442">
        <v>2101</v>
      </c>
      <c r="E384" s="442">
        <v>50680100</v>
      </c>
      <c r="F384" s="324" t="s">
        <v>136</v>
      </c>
      <c r="G384" s="855"/>
      <c r="H384" s="855"/>
      <c r="I384" s="446"/>
      <c r="J384" s="441"/>
      <c r="K384" s="662"/>
      <c r="L384" s="446"/>
      <c r="M384" s="441"/>
    </row>
    <row r="385" spans="1:13" ht="25.5">
      <c r="A385" s="323">
        <v>22020404</v>
      </c>
      <c r="B385" s="323">
        <v>70160</v>
      </c>
      <c r="C385" s="323"/>
      <c r="D385" s="442">
        <v>2101</v>
      </c>
      <c r="E385" s="442">
        <v>50680100</v>
      </c>
      <c r="F385" s="324" t="s">
        <v>137</v>
      </c>
      <c r="G385" s="855">
        <v>3000000</v>
      </c>
      <c r="H385" s="855">
        <v>1500000</v>
      </c>
      <c r="I385" s="446"/>
      <c r="J385" s="441"/>
      <c r="K385" s="528"/>
      <c r="L385" s="446"/>
      <c r="M385" s="441"/>
    </row>
    <row r="386" spans="1:13" ht="25.5">
      <c r="A386" s="323">
        <v>22020405</v>
      </c>
      <c r="B386" s="323">
        <v>70160</v>
      </c>
      <c r="C386" s="323"/>
      <c r="D386" s="442">
        <v>2101</v>
      </c>
      <c r="E386" s="442">
        <v>50680100</v>
      </c>
      <c r="F386" s="324" t="s">
        <v>138</v>
      </c>
      <c r="G386" s="855">
        <v>6000000</v>
      </c>
      <c r="H386" s="855">
        <v>6000000</v>
      </c>
      <c r="I386" s="446"/>
      <c r="J386" s="441"/>
      <c r="K386" s="662"/>
      <c r="L386" s="446"/>
      <c r="M386" s="441"/>
    </row>
    <row r="387" spans="1:13" ht="15" customHeight="1">
      <c r="A387" s="323">
        <v>22020406</v>
      </c>
      <c r="B387" s="323">
        <v>70160</v>
      </c>
      <c r="C387" s="323"/>
      <c r="D387" s="442">
        <v>2101</v>
      </c>
      <c r="E387" s="442">
        <v>50680100</v>
      </c>
      <c r="F387" s="324" t="s">
        <v>139</v>
      </c>
      <c r="G387" s="855"/>
      <c r="H387" s="855"/>
      <c r="I387" s="446"/>
      <c r="J387" s="441"/>
      <c r="K387" s="659"/>
      <c r="L387" s="446"/>
      <c r="M387" s="441"/>
    </row>
    <row r="388" spans="1:13">
      <c r="A388" s="442">
        <v>220205</v>
      </c>
      <c r="B388" s="442">
        <v>70950</v>
      </c>
      <c r="C388" s="442"/>
      <c r="D388" s="645" t="s">
        <v>561</v>
      </c>
      <c r="E388" s="442">
        <v>50680100</v>
      </c>
      <c r="F388" s="443" t="s">
        <v>662</v>
      </c>
      <c r="G388" s="1295">
        <f t="shared" ref="G388:H388" si="102">SUM(G389:G389)</f>
        <v>22500000</v>
      </c>
      <c r="H388" s="1295">
        <f t="shared" si="102"/>
        <v>15000000</v>
      </c>
      <c r="I388" s="321"/>
      <c r="J388" s="441"/>
      <c r="K388" s="659"/>
      <c r="L388" s="321"/>
      <c r="M388" s="441"/>
    </row>
    <row r="389" spans="1:13">
      <c r="A389" s="323">
        <v>22020501</v>
      </c>
      <c r="B389" s="442">
        <v>70950</v>
      </c>
      <c r="C389" s="323"/>
      <c r="D389" s="645" t="s">
        <v>561</v>
      </c>
      <c r="E389" s="442">
        <v>50680100</v>
      </c>
      <c r="F389" s="324" t="s">
        <v>146</v>
      </c>
      <c r="G389" s="855">
        <v>22500000</v>
      </c>
      <c r="H389" s="855">
        <v>15000000</v>
      </c>
      <c r="I389" s="446"/>
      <c r="J389" s="441"/>
      <c r="K389" s="659"/>
      <c r="L389" s="446"/>
      <c r="M389" s="441"/>
    </row>
    <row r="390" spans="1:13">
      <c r="A390" s="442">
        <v>220206</v>
      </c>
      <c r="B390" s="442">
        <v>70310</v>
      </c>
      <c r="C390" s="442"/>
      <c r="D390" s="645" t="s">
        <v>561</v>
      </c>
      <c r="E390" s="442">
        <v>50680100</v>
      </c>
      <c r="F390" s="443" t="s">
        <v>643</v>
      </c>
      <c r="G390" s="1295">
        <f t="shared" ref="G390:H390" si="103">SUM(G391:G392)</f>
        <v>3500000</v>
      </c>
      <c r="H390" s="1295">
        <f t="shared" si="103"/>
        <v>2000000</v>
      </c>
      <c r="I390" s="321"/>
      <c r="J390" s="441"/>
      <c r="K390" s="659"/>
      <c r="L390" s="321"/>
      <c r="M390" s="441"/>
    </row>
    <row r="391" spans="1:13">
      <c r="A391" s="323">
        <v>22020601</v>
      </c>
      <c r="B391" s="323">
        <v>70310</v>
      </c>
      <c r="C391" s="323"/>
      <c r="D391" s="645" t="s">
        <v>561</v>
      </c>
      <c r="E391" s="442">
        <v>50680100</v>
      </c>
      <c r="F391" s="324" t="s">
        <v>149</v>
      </c>
      <c r="G391" s="855"/>
      <c r="H391" s="855"/>
      <c r="I391" s="446"/>
      <c r="J391" s="441"/>
      <c r="K391" s="662"/>
      <c r="L391" s="446"/>
      <c r="M391" s="441"/>
    </row>
    <row r="392" spans="1:13" ht="25.5">
      <c r="A392" s="323">
        <v>22020605</v>
      </c>
      <c r="B392" s="323">
        <v>70160</v>
      </c>
      <c r="C392" s="323"/>
      <c r="D392" s="645" t="s">
        <v>561</v>
      </c>
      <c r="E392" s="442">
        <v>50680100</v>
      </c>
      <c r="F392" s="324" t="s">
        <v>153</v>
      </c>
      <c r="G392" s="855">
        <v>3500000</v>
      </c>
      <c r="H392" s="855">
        <v>2000000</v>
      </c>
      <c r="I392" s="446"/>
      <c r="J392" s="441"/>
      <c r="K392" s="662"/>
      <c r="L392" s="446"/>
      <c r="M392" s="441"/>
    </row>
    <row r="393" spans="1:13" ht="17.25" customHeight="1">
      <c r="A393" s="442">
        <v>220208</v>
      </c>
      <c r="B393" s="442">
        <v>70434</v>
      </c>
      <c r="C393" s="442"/>
      <c r="D393" s="645" t="s">
        <v>561</v>
      </c>
      <c r="E393" s="442">
        <v>50680100</v>
      </c>
      <c r="F393" s="443" t="s">
        <v>644</v>
      </c>
      <c r="G393" s="1295">
        <f t="shared" ref="G393" si="104">SUM(G394:G395)</f>
        <v>50000000</v>
      </c>
      <c r="H393" s="1295">
        <f>SUM(H394:H395)</f>
        <v>50000000</v>
      </c>
      <c r="I393" s="321"/>
      <c r="J393" s="441"/>
      <c r="K393" s="659"/>
      <c r="L393" s="321"/>
      <c r="M393" s="441"/>
    </row>
    <row r="394" spans="1:13" ht="25.5">
      <c r="A394" s="323">
        <v>22020802</v>
      </c>
      <c r="B394" s="323">
        <v>70343</v>
      </c>
      <c r="C394" s="323"/>
      <c r="D394" s="645" t="s">
        <v>561</v>
      </c>
      <c r="E394" s="442">
        <v>50680100</v>
      </c>
      <c r="F394" s="324" t="s">
        <v>165</v>
      </c>
      <c r="G394" s="855"/>
      <c r="H394" s="855"/>
      <c r="I394" s="446"/>
      <c r="J394" s="441"/>
      <c r="K394" s="662"/>
      <c r="L394" s="446"/>
      <c r="M394" s="441"/>
    </row>
    <row r="395" spans="1:13" ht="19.5" customHeight="1">
      <c r="A395" s="323">
        <v>22020803</v>
      </c>
      <c r="B395" s="323">
        <v>70434</v>
      </c>
      <c r="C395" s="323"/>
      <c r="D395" s="645" t="s">
        <v>561</v>
      </c>
      <c r="E395" s="442">
        <v>50680100</v>
      </c>
      <c r="F395" s="324" t="s">
        <v>166</v>
      </c>
      <c r="G395" s="855">
        <v>50000000</v>
      </c>
      <c r="H395" s="855">
        <v>50000000</v>
      </c>
      <c r="I395" s="446"/>
      <c r="J395" s="441"/>
      <c r="K395" s="662"/>
      <c r="L395" s="446"/>
      <c r="M395" s="441"/>
    </row>
    <row r="396" spans="1:13" ht="27.75" customHeight="1">
      <c r="A396" s="442">
        <v>220209</v>
      </c>
      <c r="B396" s="323">
        <v>70434</v>
      </c>
      <c r="C396" s="442"/>
      <c r="D396" s="645" t="s">
        <v>561</v>
      </c>
      <c r="E396" s="442">
        <v>50680100</v>
      </c>
      <c r="F396" s="443" t="s">
        <v>646</v>
      </c>
      <c r="G396" s="1295">
        <f>SUM(G397:G397)</f>
        <v>0</v>
      </c>
      <c r="H396" s="1295">
        <f>SUM(H397:H397)</f>
        <v>0</v>
      </c>
      <c r="I396" s="321"/>
      <c r="J396" s="441"/>
      <c r="K396" s="321"/>
      <c r="L396" s="321"/>
      <c r="M396" s="441"/>
    </row>
    <row r="397" spans="1:13" ht="25.5">
      <c r="A397" s="323">
        <v>22020901</v>
      </c>
      <c r="B397" s="323">
        <v>70434</v>
      </c>
      <c r="C397" s="323"/>
      <c r="D397" s="645" t="s">
        <v>561</v>
      </c>
      <c r="E397" s="442">
        <v>50680100</v>
      </c>
      <c r="F397" s="324" t="s">
        <v>170</v>
      </c>
      <c r="G397" s="855"/>
      <c r="H397" s="855"/>
      <c r="I397" s="446"/>
      <c r="J397" s="441"/>
      <c r="K397" s="446"/>
      <c r="L397" s="446"/>
      <c r="M397" s="441"/>
    </row>
    <row r="398" spans="1:13" ht="30" customHeight="1">
      <c r="A398" s="442">
        <v>220210</v>
      </c>
      <c r="B398" s="442">
        <v>70160</v>
      </c>
      <c r="C398" s="442"/>
      <c r="D398" s="645" t="s">
        <v>561</v>
      </c>
      <c r="E398" s="442">
        <v>50680100</v>
      </c>
      <c r="F398" s="443" t="s">
        <v>173</v>
      </c>
      <c r="G398" s="1295">
        <f>SUM(G399:G404)</f>
        <v>17000000</v>
      </c>
      <c r="H398" s="1295">
        <f>SUM(H399:H403)</f>
        <v>14500000</v>
      </c>
      <c r="I398" s="321"/>
      <c r="J398" s="441"/>
      <c r="K398" s="321"/>
      <c r="L398" s="321"/>
      <c r="M398" s="441"/>
    </row>
    <row r="399" spans="1:13">
      <c r="A399" s="323">
        <v>22021001</v>
      </c>
      <c r="B399" s="442">
        <v>70160</v>
      </c>
      <c r="C399" s="323"/>
      <c r="D399" s="645" t="s">
        <v>561</v>
      </c>
      <c r="E399" s="442">
        <v>50680100</v>
      </c>
      <c r="F399" s="324" t="s">
        <v>174</v>
      </c>
      <c r="G399" s="855"/>
      <c r="H399" s="855"/>
      <c r="I399" s="446"/>
      <c r="J399" s="441"/>
      <c r="K399" s="662"/>
      <c r="L399" s="446"/>
      <c r="M399" s="441"/>
    </row>
    <row r="400" spans="1:13" ht="25.5">
      <c r="A400" s="1261">
        <v>22021007</v>
      </c>
      <c r="B400" s="442">
        <v>70160</v>
      </c>
      <c r="C400" s="1261"/>
      <c r="D400" s="645" t="s">
        <v>561</v>
      </c>
      <c r="E400" s="442">
        <v>50680100</v>
      </c>
      <c r="F400" s="324" t="s">
        <v>1344</v>
      </c>
      <c r="G400" s="855">
        <v>3000000</v>
      </c>
      <c r="H400" s="855">
        <v>3000000</v>
      </c>
      <c r="I400" s="446"/>
      <c r="J400" s="441"/>
      <c r="K400" s="662"/>
      <c r="L400" s="446"/>
      <c r="M400" s="441"/>
    </row>
    <row r="401" spans="1:13">
      <c r="A401" s="323">
        <v>22021007</v>
      </c>
      <c r="B401" s="442">
        <v>70160</v>
      </c>
      <c r="C401" s="323"/>
      <c r="D401" s="645" t="s">
        <v>561</v>
      </c>
      <c r="E401" s="442">
        <v>50680100</v>
      </c>
      <c r="F401" s="324" t="s">
        <v>179</v>
      </c>
      <c r="G401" s="855">
        <v>12000000</v>
      </c>
      <c r="H401" s="855">
        <v>10000000</v>
      </c>
      <c r="I401" s="446"/>
      <c r="J401" s="441"/>
      <c r="K401" s="662"/>
      <c r="L401" s="446"/>
      <c r="M401" s="441"/>
    </row>
    <row r="402" spans="1:13" ht="25.5">
      <c r="A402" s="608">
        <v>22021008</v>
      </c>
      <c r="B402" s="608">
        <v>70490</v>
      </c>
      <c r="C402" s="608"/>
      <c r="D402" s="645" t="s">
        <v>561</v>
      </c>
      <c r="E402" s="643">
        <v>50610800</v>
      </c>
      <c r="F402" s="609" t="s">
        <v>180</v>
      </c>
      <c r="G402" s="1311"/>
      <c r="H402" s="1310"/>
      <c r="I402" s="446"/>
      <c r="J402" s="441"/>
      <c r="K402" s="662"/>
      <c r="L402" s="446"/>
      <c r="M402" s="441"/>
    </row>
    <row r="403" spans="1:13" ht="25.5">
      <c r="A403" s="323">
        <v>22021014</v>
      </c>
      <c r="B403" s="323">
        <v>70960</v>
      </c>
      <c r="C403" s="323"/>
      <c r="D403" s="645" t="s">
        <v>561</v>
      </c>
      <c r="E403" s="442">
        <v>50680100</v>
      </c>
      <c r="F403" s="324" t="s">
        <v>1140</v>
      </c>
      <c r="G403" s="855">
        <v>2000000</v>
      </c>
      <c r="H403" s="855">
        <v>1500000</v>
      </c>
      <c r="I403" s="446"/>
      <c r="J403" s="441"/>
      <c r="K403" s="662"/>
      <c r="L403" s="446"/>
      <c r="M403" s="441"/>
    </row>
    <row r="404" spans="1:13">
      <c r="A404" s="608">
        <v>22021024</v>
      </c>
      <c r="B404" s="608">
        <v>70490</v>
      </c>
      <c r="C404" s="608"/>
      <c r="D404" s="645" t="s">
        <v>561</v>
      </c>
      <c r="E404" s="968">
        <v>50610800</v>
      </c>
      <c r="F404" s="609" t="s">
        <v>682</v>
      </c>
      <c r="G404" s="1310"/>
      <c r="H404" s="855"/>
      <c r="I404" s="446"/>
      <c r="J404" s="441"/>
      <c r="K404" s="662"/>
      <c r="L404" s="446"/>
      <c r="M404" s="441"/>
    </row>
    <row r="405" spans="1:13">
      <c r="A405" s="323"/>
      <c r="B405" s="323"/>
      <c r="C405" s="323"/>
      <c r="D405" s="323"/>
      <c r="E405" s="442"/>
      <c r="F405" s="324"/>
      <c r="G405" s="855"/>
      <c r="H405" s="855"/>
      <c r="I405" s="446"/>
      <c r="J405" s="441"/>
      <c r="K405" s="662"/>
      <c r="L405" s="446"/>
      <c r="M405" s="441"/>
    </row>
    <row r="406" spans="1:13">
      <c r="A406" s="486"/>
      <c r="B406" s="486"/>
      <c r="C406" s="486"/>
      <c r="D406" s="486"/>
      <c r="E406" s="486"/>
      <c r="F406" s="486" t="s">
        <v>570</v>
      </c>
      <c r="G406" s="1312"/>
      <c r="H406" s="1312"/>
      <c r="I406" s="667"/>
      <c r="J406" s="667"/>
      <c r="K406" s="528"/>
      <c r="L406" s="667"/>
      <c r="M406" s="668"/>
    </row>
    <row r="407" spans="1:13">
      <c r="A407" s="486"/>
      <c r="B407" s="486"/>
      <c r="C407" s="486"/>
      <c r="D407" s="486"/>
      <c r="E407" s="486"/>
      <c r="F407" s="491"/>
      <c r="G407" s="1313"/>
      <c r="H407" s="1313"/>
      <c r="I407" s="669"/>
      <c r="J407" s="669"/>
      <c r="K407" s="528"/>
      <c r="L407" s="576"/>
      <c r="M407" s="668"/>
    </row>
    <row r="408" spans="1:13">
      <c r="A408" s="486"/>
      <c r="B408" s="486"/>
      <c r="C408" s="486"/>
      <c r="D408" s="486"/>
      <c r="E408" s="486"/>
      <c r="F408" s="491" t="s">
        <v>519</v>
      </c>
      <c r="G408" s="1314">
        <f>G359</f>
        <v>361118379</v>
      </c>
      <c r="H408" s="1314">
        <f>H359</f>
        <v>361118379</v>
      </c>
      <c r="I408" s="576"/>
      <c r="J408" s="576"/>
      <c r="K408" s="576"/>
      <c r="L408" s="576"/>
      <c r="M408" s="576"/>
    </row>
    <row r="409" spans="1:13">
      <c r="A409" s="486"/>
      <c r="B409" s="486"/>
      <c r="C409" s="486"/>
      <c r="D409" s="486"/>
      <c r="E409" s="486"/>
      <c r="F409" s="491" t="s">
        <v>520</v>
      </c>
      <c r="G409" s="1314">
        <f>G365</f>
        <v>237000000</v>
      </c>
      <c r="H409" s="1314">
        <f>H365</f>
        <v>199919135.38</v>
      </c>
      <c r="I409" s="576"/>
      <c r="J409" s="576"/>
      <c r="K409" s="576"/>
      <c r="L409" s="576"/>
      <c r="M409" s="576"/>
    </row>
    <row r="410" spans="1:13">
      <c r="A410" s="486"/>
      <c r="B410" s="486"/>
      <c r="C410" s="486"/>
      <c r="D410" s="486"/>
      <c r="E410" s="486"/>
      <c r="F410" s="491"/>
      <c r="G410" s="1314"/>
      <c r="H410" s="1314"/>
      <c r="I410" s="576"/>
      <c r="J410" s="576"/>
      <c r="K410" s="576"/>
      <c r="L410" s="576"/>
      <c r="M410" s="576"/>
    </row>
    <row r="411" spans="1:13">
      <c r="A411" s="486"/>
      <c r="B411" s="486"/>
      <c r="C411" s="486"/>
      <c r="D411" s="486"/>
      <c r="E411" s="486"/>
      <c r="F411" s="571" t="s">
        <v>3</v>
      </c>
      <c r="G411" s="590">
        <f t="shared" ref="G411:H411" si="105">SUM(G408:G410)</f>
        <v>598118379</v>
      </c>
      <c r="H411" s="590">
        <f t="shared" si="105"/>
        <v>561037514.38</v>
      </c>
      <c r="I411" s="670"/>
      <c r="J411" s="670"/>
      <c r="K411" s="670"/>
      <c r="L411" s="670"/>
      <c r="M411" s="670"/>
    </row>
    <row r="412" spans="1:13">
      <c r="A412" s="30"/>
      <c r="B412" s="30"/>
      <c r="C412" s="30"/>
      <c r="D412" s="30"/>
      <c r="E412" s="30"/>
      <c r="F412" s="39"/>
      <c r="G412" s="275"/>
      <c r="H412" s="275"/>
      <c r="I412" s="275"/>
      <c r="J412" s="276"/>
      <c r="K412" s="275"/>
      <c r="L412" s="276"/>
      <c r="M412" s="276"/>
    </row>
    <row r="413" spans="1:13">
      <c r="A413" s="30"/>
      <c r="B413" s="30"/>
      <c r="C413" s="30"/>
      <c r="D413" s="30"/>
      <c r="E413" s="30"/>
      <c r="F413" s="39"/>
      <c r="G413" s="33"/>
      <c r="H413" s="33"/>
      <c r="I413" s="33"/>
      <c r="K413" s="33"/>
    </row>
    <row r="414" spans="1:13" ht="15">
      <c r="A414" s="30"/>
      <c r="B414" s="30"/>
      <c r="C414" s="30"/>
      <c r="D414" s="30"/>
      <c r="E414" s="30"/>
      <c r="F414" s="39"/>
      <c r="G414" s="64"/>
      <c r="H414" s="64"/>
      <c r="I414" s="64"/>
    </row>
    <row r="415" spans="1:13">
      <c r="A415" s="30"/>
      <c r="B415" s="30"/>
      <c r="C415" s="30"/>
      <c r="D415" s="30"/>
      <c r="E415" s="30"/>
      <c r="F415" s="39"/>
      <c r="G415" s="30"/>
      <c r="H415" s="30"/>
      <c r="I415" s="30"/>
    </row>
    <row r="416" spans="1:13" ht="23.25">
      <c r="A416" s="1439" t="s">
        <v>0</v>
      </c>
      <c r="B416" s="1440"/>
      <c r="C416" s="1440"/>
      <c r="D416" s="1440"/>
      <c r="E416" s="1440"/>
      <c r="F416" s="1440"/>
      <c r="G416" s="1440"/>
      <c r="H416" s="1440"/>
      <c r="I416" s="1440"/>
      <c r="J416" s="1440"/>
      <c r="K416" s="1440"/>
      <c r="L416" s="1440"/>
      <c r="M416" s="1441"/>
    </row>
    <row r="417" spans="1:13" ht="23.25">
      <c r="A417" s="1439" t="s">
        <v>867</v>
      </c>
      <c r="B417" s="1440"/>
      <c r="C417" s="1440"/>
      <c r="D417" s="1440"/>
      <c r="E417" s="1440"/>
      <c r="F417" s="1440"/>
      <c r="G417" s="1440"/>
      <c r="H417" s="1440"/>
      <c r="I417" s="1440"/>
      <c r="J417" s="1440"/>
      <c r="K417" s="1440"/>
      <c r="L417" s="1440"/>
      <c r="M417" s="1441"/>
    </row>
    <row r="418" spans="1:13" ht="38.25">
      <c r="A418" s="477" t="s">
        <v>518</v>
      </c>
      <c r="B418" s="477" t="s">
        <v>514</v>
      </c>
      <c r="C418" s="477" t="s">
        <v>559</v>
      </c>
      <c r="D418" s="477" t="s">
        <v>560</v>
      </c>
      <c r="E418" s="477" t="s">
        <v>515</v>
      </c>
      <c r="F418" s="478" t="s">
        <v>483</v>
      </c>
      <c r="G418" s="325" t="s">
        <v>656</v>
      </c>
      <c r="H418" s="856" t="s">
        <v>1353</v>
      </c>
      <c r="I418" s="325"/>
      <c r="J418" s="325"/>
      <c r="K418" s="636"/>
      <c r="L418" s="333"/>
      <c r="M418" s="333"/>
    </row>
    <row r="419" spans="1:13">
      <c r="A419" s="442">
        <v>1</v>
      </c>
      <c r="B419" s="671">
        <v>70112</v>
      </c>
      <c r="C419" s="671"/>
      <c r="D419" s="671">
        <v>2101</v>
      </c>
      <c r="E419" s="671">
        <v>50610804</v>
      </c>
      <c r="F419" s="478" t="s">
        <v>8</v>
      </c>
      <c r="G419" s="404">
        <f>G420</f>
        <v>150000000</v>
      </c>
      <c r="H419" s="404">
        <f t="shared" ref="H419" si="106">H420</f>
        <v>200000000</v>
      </c>
      <c r="I419" s="623"/>
      <c r="J419" s="623"/>
      <c r="K419" s="623"/>
      <c r="L419" s="623"/>
      <c r="M419" s="623"/>
    </row>
    <row r="420" spans="1:13">
      <c r="A420" s="442">
        <v>12</v>
      </c>
      <c r="B420" s="671">
        <v>70112</v>
      </c>
      <c r="C420" s="672"/>
      <c r="D420" s="671">
        <v>2101</v>
      </c>
      <c r="E420" s="671">
        <v>50610804</v>
      </c>
      <c r="F420" s="443" t="s">
        <v>14</v>
      </c>
      <c r="G420" s="332">
        <f>G421</f>
        <v>150000000</v>
      </c>
      <c r="H420" s="332">
        <v>200000000</v>
      </c>
      <c r="I420" s="622"/>
      <c r="J420" s="622"/>
      <c r="K420" s="622"/>
      <c r="L420" s="622"/>
      <c r="M420" s="622"/>
    </row>
    <row r="421" spans="1:13">
      <c r="A421" s="478">
        <v>1202</v>
      </c>
      <c r="B421" s="478"/>
      <c r="C421" s="478"/>
      <c r="D421" s="478"/>
      <c r="E421" s="478"/>
      <c r="F421" s="443" t="s">
        <v>19</v>
      </c>
      <c r="G421" s="332">
        <f>SUM(G422)</f>
        <v>150000000</v>
      </c>
      <c r="H421" s="332">
        <f t="shared" ref="H421" si="107">SUM(H422)</f>
        <v>200000000</v>
      </c>
      <c r="I421" s="622"/>
      <c r="J421" s="622"/>
      <c r="K421" s="622"/>
      <c r="L421" s="622"/>
      <c r="M421" s="622"/>
    </row>
    <row r="422" spans="1:13">
      <c r="A422" s="442">
        <v>120211</v>
      </c>
      <c r="B422" s="442"/>
      <c r="C422" s="442"/>
      <c r="D422" s="442"/>
      <c r="E422" s="442"/>
      <c r="F422" s="443" t="s">
        <v>48</v>
      </c>
      <c r="G422" s="1295">
        <f t="shared" ref="G422:H422" si="108">SUM(G423:G424)</f>
        <v>150000000</v>
      </c>
      <c r="H422" s="332">
        <f t="shared" si="108"/>
        <v>200000000</v>
      </c>
      <c r="I422" s="322"/>
      <c r="J422" s="322"/>
      <c r="K422" s="496"/>
      <c r="L422" s="496"/>
      <c r="M422" s="496"/>
    </row>
    <row r="423" spans="1:13">
      <c r="A423" s="323">
        <v>12021103</v>
      </c>
      <c r="B423" s="323"/>
      <c r="C423" s="323"/>
      <c r="D423" s="323"/>
      <c r="E423" s="323"/>
      <c r="F423" s="324" t="s">
        <v>1065</v>
      </c>
      <c r="G423" s="404">
        <v>150000000</v>
      </c>
      <c r="H423" s="404">
        <v>200000000</v>
      </c>
      <c r="I423" s="334"/>
      <c r="J423" s="334"/>
      <c r="K423" s="237"/>
      <c r="L423" s="334"/>
      <c r="M423" s="334"/>
    </row>
    <row r="424" spans="1:13">
      <c r="A424" s="323">
        <v>12021102</v>
      </c>
      <c r="B424" s="323"/>
      <c r="C424" s="323"/>
      <c r="D424" s="323"/>
      <c r="E424" s="323"/>
      <c r="F424" s="324" t="s">
        <v>49</v>
      </c>
      <c r="G424" s="1303"/>
      <c r="H424" s="404"/>
      <c r="I424" s="334"/>
      <c r="J424" s="334"/>
      <c r="K424" s="618"/>
      <c r="L424" s="618"/>
      <c r="M424" s="618"/>
    </row>
    <row r="425" spans="1:13">
      <c r="A425" s="323"/>
      <c r="B425" s="323"/>
      <c r="C425" s="323"/>
      <c r="D425" s="323"/>
      <c r="E425" s="323"/>
      <c r="F425" s="326"/>
      <c r="G425" s="404"/>
      <c r="H425" s="404"/>
      <c r="I425" s="334"/>
      <c r="J425" s="334"/>
      <c r="K425" s="334"/>
      <c r="L425" s="334"/>
      <c r="M425" s="334"/>
    </row>
    <row r="426" spans="1:13">
      <c r="A426" s="442">
        <v>2</v>
      </c>
      <c r="B426" s="673"/>
      <c r="C426" s="673"/>
      <c r="D426" s="674">
        <v>2101</v>
      </c>
      <c r="E426" s="674">
        <v>50610804</v>
      </c>
      <c r="F426" s="477" t="s">
        <v>90</v>
      </c>
      <c r="G426" s="332">
        <f t="shared" ref="G426:H426" si="109">SUM(G427,G433)</f>
        <v>206461780</v>
      </c>
      <c r="H426" s="332">
        <f t="shared" si="109"/>
        <v>56331658.469999999</v>
      </c>
      <c r="I426" s="328"/>
      <c r="J426" s="328"/>
      <c r="K426" s="328"/>
      <c r="L426" s="328"/>
      <c r="M426" s="328"/>
    </row>
    <row r="427" spans="1:13">
      <c r="A427" s="442">
        <v>21</v>
      </c>
      <c r="B427" s="442"/>
      <c r="C427" s="442"/>
      <c r="D427" s="323"/>
      <c r="E427" s="323"/>
      <c r="F427" s="443" t="s">
        <v>4</v>
      </c>
      <c r="G427" s="332">
        <f>SUM(G428,G430)</f>
        <v>6461780</v>
      </c>
      <c r="H427" s="332">
        <f>SUM(H428,H430)</f>
        <v>6461780</v>
      </c>
      <c r="I427" s="328"/>
      <c r="J427" s="328"/>
      <c r="K427" s="328"/>
      <c r="L427" s="328"/>
      <c r="M427" s="328"/>
    </row>
    <row r="428" spans="1:13">
      <c r="A428" s="323">
        <v>21010101</v>
      </c>
      <c r="B428" s="323"/>
      <c r="C428" s="323"/>
      <c r="D428" s="323"/>
      <c r="E428" s="323"/>
      <c r="F428" s="324" t="s">
        <v>91</v>
      </c>
      <c r="G428" s="332">
        <v>6311780</v>
      </c>
      <c r="H428" s="332">
        <v>6311780</v>
      </c>
      <c r="I428" s="328"/>
      <c r="J428" s="328"/>
      <c r="K428" s="168"/>
      <c r="L428" s="328"/>
      <c r="M428" s="328"/>
    </row>
    <row r="429" spans="1:13" ht="25.5">
      <c r="A429" s="442">
        <v>2102</v>
      </c>
      <c r="B429" s="442"/>
      <c r="C429" s="442"/>
      <c r="D429" s="323"/>
      <c r="E429" s="323"/>
      <c r="F429" s="443" t="s">
        <v>664</v>
      </c>
      <c r="G429" s="332">
        <f t="shared" ref="G429:H429" si="110">SUM(G430)</f>
        <v>150000</v>
      </c>
      <c r="H429" s="332">
        <f t="shared" si="110"/>
        <v>150000</v>
      </c>
      <c r="I429" s="328"/>
      <c r="J429" s="328"/>
      <c r="K429" s="328"/>
      <c r="L429" s="328"/>
      <c r="M429" s="328"/>
    </row>
    <row r="430" spans="1:13">
      <c r="A430" s="442">
        <v>210201</v>
      </c>
      <c r="B430" s="442"/>
      <c r="C430" s="442"/>
      <c r="D430" s="323"/>
      <c r="E430" s="323"/>
      <c r="F430" s="443" t="s">
        <v>95</v>
      </c>
      <c r="G430" s="332">
        <f t="shared" ref="G430:H430" si="111">SUM(G431:G432)</f>
        <v>150000</v>
      </c>
      <c r="H430" s="332">
        <f t="shared" si="111"/>
        <v>150000</v>
      </c>
      <c r="I430" s="328"/>
      <c r="J430" s="328"/>
      <c r="K430" s="328"/>
      <c r="L430" s="328"/>
      <c r="M430" s="328"/>
    </row>
    <row r="431" spans="1:13">
      <c r="A431" s="323">
        <v>21020101</v>
      </c>
      <c r="B431" s="323"/>
      <c r="C431" s="323"/>
      <c r="D431" s="323"/>
      <c r="E431" s="323"/>
      <c r="F431" s="324" t="s">
        <v>96</v>
      </c>
      <c r="G431" s="332">
        <f>'ECON SEC PERSONNEL COST'!J385</f>
        <v>0</v>
      </c>
      <c r="H431" s="332"/>
      <c r="I431" s="328"/>
      <c r="J431" s="328"/>
      <c r="K431" s="328"/>
      <c r="L431" s="328"/>
      <c r="M431" s="328"/>
    </row>
    <row r="432" spans="1:13">
      <c r="A432" s="323">
        <v>21020102</v>
      </c>
      <c r="B432" s="323"/>
      <c r="C432" s="323"/>
      <c r="D432" s="323"/>
      <c r="E432" s="323"/>
      <c r="F432" s="324" t="s">
        <v>482</v>
      </c>
      <c r="G432" s="332">
        <v>150000</v>
      </c>
      <c r="H432" s="332">
        <v>150000</v>
      </c>
      <c r="I432" s="328"/>
      <c r="J432" s="328"/>
      <c r="K432" s="328"/>
      <c r="L432" s="328"/>
      <c r="M432" s="328"/>
    </row>
    <row r="433" spans="1:13">
      <c r="A433" s="442">
        <v>2202</v>
      </c>
      <c r="B433" s="674"/>
      <c r="C433" s="673"/>
      <c r="D433" s="674">
        <v>2101</v>
      </c>
      <c r="E433" s="674">
        <v>50610804</v>
      </c>
      <c r="F433" s="443" t="s">
        <v>5</v>
      </c>
      <c r="G433" s="930">
        <f>SUM(G434,G437,G444,G446,G453,G456,G458,G460,G462,G464)</f>
        <v>200000000</v>
      </c>
      <c r="H433" s="930">
        <f>SUM(H434,H437,H444,H446,H453,H456,H458,H460,H462,H464)</f>
        <v>49869878.469999999</v>
      </c>
      <c r="I433" s="567"/>
      <c r="J433" s="567"/>
      <c r="K433" s="567"/>
      <c r="L433" s="567"/>
      <c r="M433" s="567"/>
    </row>
    <row r="434" spans="1:13" ht="25.5">
      <c r="A434" s="442">
        <v>220201</v>
      </c>
      <c r="B434" s="674">
        <v>70454</v>
      </c>
      <c r="C434" s="673"/>
      <c r="D434" s="674"/>
      <c r="E434" s="674">
        <v>50610804</v>
      </c>
      <c r="F434" s="443" t="s">
        <v>661</v>
      </c>
      <c r="G434" s="930">
        <f t="shared" ref="G434" si="112">SUM(G435:G436)</f>
        <v>10000000</v>
      </c>
      <c r="H434" s="930">
        <f>SUM(H435:H436)</f>
        <v>4500000</v>
      </c>
      <c r="I434" s="567"/>
      <c r="J434" s="567"/>
      <c r="K434" s="567"/>
      <c r="L434" s="567"/>
      <c r="M434" s="567"/>
    </row>
    <row r="435" spans="1:13" ht="25.5">
      <c r="A435" s="323">
        <v>22020101</v>
      </c>
      <c r="B435" s="674"/>
      <c r="C435" s="675"/>
      <c r="D435" s="674"/>
      <c r="E435" s="674"/>
      <c r="F435" s="324" t="s">
        <v>108</v>
      </c>
      <c r="G435" s="930">
        <v>4000000</v>
      </c>
      <c r="H435" s="930">
        <v>2000000</v>
      </c>
      <c r="I435" s="567"/>
      <c r="J435" s="567"/>
      <c r="K435" s="567"/>
      <c r="L435" s="567"/>
      <c r="M435" s="567"/>
    </row>
    <row r="436" spans="1:13" ht="25.5">
      <c r="A436" s="323">
        <v>22020102</v>
      </c>
      <c r="B436" s="674"/>
      <c r="C436" s="675"/>
      <c r="D436" s="675"/>
      <c r="E436" s="674"/>
      <c r="F436" s="324" t="s">
        <v>109</v>
      </c>
      <c r="G436" s="930">
        <v>6000000</v>
      </c>
      <c r="H436" s="930">
        <v>2500000</v>
      </c>
      <c r="I436" s="567"/>
      <c r="J436" s="567"/>
      <c r="K436" s="567"/>
      <c r="L436" s="567"/>
      <c r="M436" s="567"/>
    </row>
    <row r="437" spans="1:13">
      <c r="A437" s="442">
        <v>220202</v>
      </c>
      <c r="B437" s="674">
        <v>70454</v>
      </c>
      <c r="C437" s="675"/>
      <c r="D437" s="674">
        <v>2101</v>
      </c>
      <c r="E437" s="674">
        <v>50610804</v>
      </c>
      <c r="F437" s="443" t="s">
        <v>666</v>
      </c>
      <c r="G437" s="930">
        <f t="shared" ref="G437" si="113">SUM(G438:G443)</f>
        <v>3000000</v>
      </c>
      <c r="H437" s="930">
        <f>SUM(H438:H443)</f>
        <v>2000000</v>
      </c>
      <c r="I437" s="567"/>
      <c r="J437" s="567"/>
      <c r="K437" s="567"/>
      <c r="L437" s="567"/>
      <c r="M437" s="567"/>
    </row>
    <row r="438" spans="1:13">
      <c r="A438" s="323">
        <v>22020201</v>
      </c>
      <c r="B438" s="674"/>
      <c r="C438" s="675"/>
      <c r="D438" s="675"/>
      <c r="E438" s="674"/>
      <c r="F438" s="324" t="s">
        <v>113</v>
      </c>
      <c r="G438" s="930">
        <v>800000</v>
      </c>
      <c r="H438" s="930">
        <v>500000</v>
      </c>
      <c r="I438" s="567"/>
      <c r="J438" s="567"/>
      <c r="K438" s="567"/>
      <c r="L438" s="567"/>
      <c r="M438" s="567"/>
    </row>
    <row r="439" spans="1:13">
      <c r="A439" s="323">
        <v>22020202</v>
      </c>
      <c r="B439" s="323"/>
      <c r="C439" s="323"/>
      <c r="D439" s="323"/>
      <c r="E439" s="323"/>
      <c r="F439" s="324" t="s">
        <v>114</v>
      </c>
      <c r="G439" s="930"/>
      <c r="H439" s="930"/>
      <c r="I439" s="567"/>
      <c r="J439" s="567"/>
      <c r="K439" s="567"/>
      <c r="L439" s="567"/>
      <c r="M439" s="567"/>
    </row>
    <row r="440" spans="1:13">
      <c r="A440" s="323">
        <v>22020203</v>
      </c>
      <c r="B440" s="323"/>
      <c r="C440" s="323"/>
      <c r="D440" s="323"/>
      <c r="E440" s="323"/>
      <c r="F440" s="324" t="s">
        <v>115</v>
      </c>
      <c r="G440" s="930">
        <v>500000</v>
      </c>
      <c r="H440" s="930">
        <v>300000</v>
      </c>
      <c r="I440" s="567"/>
      <c r="J440" s="567"/>
      <c r="K440" s="567"/>
      <c r="L440" s="567"/>
      <c r="M440" s="567"/>
    </row>
    <row r="441" spans="1:13" ht="25.5">
      <c r="A441" s="323">
        <v>22020204</v>
      </c>
      <c r="B441" s="323"/>
      <c r="C441" s="323"/>
      <c r="D441" s="323"/>
      <c r="E441" s="323"/>
      <c r="F441" s="324" t="s">
        <v>116</v>
      </c>
      <c r="G441" s="930">
        <v>500000</v>
      </c>
      <c r="H441" s="930">
        <v>300000</v>
      </c>
      <c r="I441" s="567"/>
      <c r="J441" s="567"/>
      <c r="K441" s="567"/>
      <c r="L441" s="567"/>
      <c r="M441" s="567"/>
    </row>
    <row r="442" spans="1:13">
      <c r="A442" s="323">
        <v>22020205</v>
      </c>
      <c r="B442" s="323"/>
      <c r="C442" s="323"/>
      <c r="D442" s="323"/>
      <c r="E442" s="323"/>
      <c r="F442" s="324" t="s">
        <v>117</v>
      </c>
      <c r="G442" s="930">
        <v>700000</v>
      </c>
      <c r="H442" s="930">
        <v>400000</v>
      </c>
      <c r="I442" s="567"/>
      <c r="J442" s="567"/>
      <c r="K442" s="567"/>
      <c r="L442" s="567"/>
      <c r="M442" s="567"/>
    </row>
    <row r="443" spans="1:13">
      <c r="A443" s="323">
        <v>22020206</v>
      </c>
      <c r="B443" s="323"/>
      <c r="C443" s="323"/>
      <c r="D443" s="323"/>
      <c r="E443" s="323"/>
      <c r="F443" s="324" t="s">
        <v>681</v>
      </c>
      <c r="G443" s="930">
        <v>500000</v>
      </c>
      <c r="H443" s="930">
        <v>500000</v>
      </c>
      <c r="I443" s="567"/>
      <c r="J443" s="567"/>
      <c r="K443" s="567"/>
      <c r="L443" s="567"/>
      <c r="M443" s="567"/>
    </row>
    <row r="444" spans="1:13" ht="25.5">
      <c r="A444" s="442">
        <v>220203</v>
      </c>
      <c r="B444" s="674">
        <v>70454</v>
      </c>
      <c r="C444" s="675"/>
      <c r="D444" s="676">
        <v>2101</v>
      </c>
      <c r="E444" s="674">
        <v>50610804</v>
      </c>
      <c r="F444" s="443" t="s">
        <v>663</v>
      </c>
      <c r="G444" s="930">
        <f t="shared" ref="G444:H444" si="114">SUM(G445:G445)</f>
        <v>2000000</v>
      </c>
      <c r="H444" s="930">
        <f t="shared" si="114"/>
        <v>1300000</v>
      </c>
      <c r="I444" s="567"/>
      <c r="J444" s="567"/>
      <c r="K444" s="567"/>
      <c r="L444" s="567"/>
      <c r="M444" s="567"/>
    </row>
    <row r="445" spans="1:13" ht="25.5">
      <c r="A445" s="323">
        <v>22020301</v>
      </c>
      <c r="B445" s="323"/>
      <c r="C445" s="323"/>
      <c r="D445" s="323"/>
      <c r="E445" s="323"/>
      <c r="F445" s="324" t="s">
        <v>122</v>
      </c>
      <c r="G445" s="930">
        <v>2000000</v>
      </c>
      <c r="H445" s="930">
        <v>1300000</v>
      </c>
      <c r="I445" s="567"/>
      <c r="J445" s="567"/>
      <c r="K445" s="567"/>
      <c r="L445" s="567"/>
      <c r="M445" s="567"/>
    </row>
    <row r="446" spans="1:13" ht="25.5">
      <c r="A446" s="442">
        <v>220204</v>
      </c>
      <c r="B446" s="674">
        <v>70454</v>
      </c>
      <c r="C446" s="675"/>
      <c r="D446" s="676">
        <v>2101</v>
      </c>
      <c r="E446" s="674">
        <v>50610804</v>
      </c>
      <c r="F446" s="443" t="s">
        <v>645</v>
      </c>
      <c r="G446" s="930">
        <f t="shared" ref="G446" si="115">SUM(G447:G451)</f>
        <v>13500000</v>
      </c>
      <c r="H446" s="930">
        <f>SUM(H447:H451)</f>
        <v>6869878.4699999997</v>
      </c>
      <c r="I446" s="567"/>
      <c r="J446" s="567"/>
      <c r="K446" s="567"/>
      <c r="L446" s="567"/>
      <c r="M446" s="567"/>
    </row>
    <row r="447" spans="1:13" ht="38.25">
      <c r="A447" s="323">
        <v>22020401</v>
      </c>
      <c r="B447" s="323"/>
      <c r="C447" s="323"/>
      <c r="D447" s="323"/>
      <c r="E447" s="323"/>
      <c r="F447" s="324" t="s">
        <v>134</v>
      </c>
      <c r="G447" s="930">
        <v>1500000</v>
      </c>
      <c r="H447" s="930">
        <v>1000000</v>
      </c>
      <c r="I447" s="567"/>
      <c r="J447" s="567"/>
      <c r="K447" s="567"/>
      <c r="L447" s="567"/>
      <c r="M447" s="567"/>
    </row>
    <row r="448" spans="1:13" ht="25.5">
      <c r="A448" s="323">
        <v>22020402</v>
      </c>
      <c r="B448" s="323"/>
      <c r="C448" s="323"/>
      <c r="D448" s="323"/>
      <c r="E448" s="323"/>
      <c r="F448" s="324" t="s">
        <v>135</v>
      </c>
      <c r="G448" s="930">
        <v>5000000</v>
      </c>
      <c r="H448" s="930">
        <v>1500000</v>
      </c>
      <c r="I448" s="567"/>
      <c r="J448" s="567"/>
      <c r="K448" s="567"/>
      <c r="L448" s="567"/>
      <c r="M448" s="567"/>
    </row>
    <row r="449" spans="1:13" ht="25.5">
      <c r="A449" s="323">
        <v>22020403</v>
      </c>
      <c r="B449" s="323"/>
      <c r="C449" s="323"/>
      <c r="D449" s="323"/>
      <c r="E449" s="323"/>
      <c r="F449" s="324" t="s">
        <v>136</v>
      </c>
      <c r="G449" s="930">
        <v>2500000</v>
      </c>
      <c r="H449" s="930">
        <v>1869878.47</v>
      </c>
      <c r="I449" s="567"/>
      <c r="J449" s="567"/>
      <c r="K449" s="567"/>
      <c r="L449" s="567"/>
      <c r="M449" s="567"/>
    </row>
    <row r="450" spans="1:13" ht="25.5">
      <c r="A450" s="323">
        <v>22020404</v>
      </c>
      <c r="B450" s="323"/>
      <c r="C450" s="323"/>
      <c r="D450" s="323"/>
      <c r="E450" s="323"/>
      <c r="F450" s="324" t="s">
        <v>137</v>
      </c>
      <c r="G450" s="930">
        <v>2000000</v>
      </c>
      <c r="H450" s="930">
        <v>1000000</v>
      </c>
      <c r="I450" s="567"/>
      <c r="J450" s="567"/>
      <c r="K450" s="567"/>
      <c r="L450" s="567"/>
      <c r="M450" s="567"/>
    </row>
    <row r="451" spans="1:13" ht="25.5">
      <c r="A451" s="323">
        <v>22020405</v>
      </c>
      <c r="B451" s="323"/>
      <c r="C451" s="323"/>
      <c r="D451" s="323"/>
      <c r="E451" s="323"/>
      <c r="F451" s="324" t="s">
        <v>138</v>
      </c>
      <c r="G451" s="930">
        <v>2500000</v>
      </c>
      <c r="H451" s="930">
        <v>1500000</v>
      </c>
      <c r="I451" s="567"/>
      <c r="J451" s="567"/>
      <c r="K451" s="567"/>
      <c r="L451" s="567"/>
      <c r="M451" s="567"/>
    </row>
    <row r="452" spans="1:13">
      <c r="A452" s="323">
        <v>22020406</v>
      </c>
      <c r="B452" s="323"/>
      <c r="C452" s="323"/>
      <c r="D452" s="323"/>
      <c r="E452" s="323"/>
      <c r="F452" s="324" t="s">
        <v>1215</v>
      </c>
      <c r="G452" s="930">
        <v>1000000</v>
      </c>
      <c r="H452" s="930"/>
      <c r="I452" s="567"/>
      <c r="J452" s="567"/>
      <c r="K452" s="567"/>
      <c r="L452" s="567"/>
      <c r="M452" s="567"/>
    </row>
    <row r="453" spans="1:13">
      <c r="A453" s="442">
        <v>220205</v>
      </c>
      <c r="B453" s="674">
        <v>70454</v>
      </c>
      <c r="C453" s="675"/>
      <c r="D453" s="675">
        <v>2101</v>
      </c>
      <c r="E453" s="674">
        <v>50610804</v>
      </c>
      <c r="F453" s="443" t="s">
        <v>662</v>
      </c>
      <c r="G453" s="930">
        <f t="shared" ref="G453:H453" si="116">SUM(G454:G455)</f>
        <v>4000000</v>
      </c>
      <c r="H453" s="930">
        <f t="shared" si="116"/>
        <v>1500000</v>
      </c>
      <c r="I453" s="567"/>
      <c r="J453" s="567"/>
      <c r="K453" s="567"/>
      <c r="L453" s="567"/>
      <c r="M453" s="567"/>
    </row>
    <row r="454" spans="1:13">
      <c r="A454" s="323">
        <v>22020501</v>
      </c>
      <c r="B454" s="323"/>
      <c r="C454" s="323"/>
      <c r="D454" s="323"/>
      <c r="E454" s="323"/>
      <c r="F454" s="324" t="s">
        <v>146</v>
      </c>
      <c r="G454" s="930">
        <v>4000000</v>
      </c>
      <c r="H454" s="930">
        <v>1500000</v>
      </c>
      <c r="I454" s="567"/>
      <c r="J454" s="567"/>
      <c r="K454" s="567"/>
      <c r="L454" s="567"/>
      <c r="M454" s="567"/>
    </row>
    <row r="455" spans="1:13">
      <c r="A455" s="323">
        <v>22020502</v>
      </c>
      <c r="B455" s="323"/>
      <c r="C455" s="323"/>
      <c r="D455" s="323"/>
      <c r="E455" s="323"/>
      <c r="F455" s="324" t="s">
        <v>147</v>
      </c>
      <c r="G455" s="930">
        <v>0</v>
      </c>
      <c r="H455" s="930">
        <v>0</v>
      </c>
      <c r="I455" s="567"/>
      <c r="J455" s="567"/>
      <c r="K455" s="567"/>
      <c r="L455" s="567"/>
      <c r="M455" s="567"/>
    </row>
    <row r="456" spans="1:13">
      <c r="A456" s="442">
        <v>220206</v>
      </c>
      <c r="B456" s="323"/>
      <c r="C456" s="323"/>
      <c r="D456" s="323"/>
      <c r="E456" s="323"/>
      <c r="F456" s="443" t="s">
        <v>643</v>
      </c>
      <c r="G456" s="930">
        <f t="shared" ref="G456:H456" si="117">SUM(G457:G457)</f>
        <v>1000000</v>
      </c>
      <c r="H456" s="930">
        <f t="shared" si="117"/>
        <v>500000</v>
      </c>
      <c r="I456" s="567"/>
      <c r="J456" s="567"/>
      <c r="K456" s="567"/>
      <c r="L456" s="567"/>
      <c r="M456" s="567"/>
    </row>
    <row r="457" spans="1:13" ht="25.5">
      <c r="A457" s="323">
        <v>22020605</v>
      </c>
      <c r="B457" s="323"/>
      <c r="C457" s="323"/>
      <c r="D457" s="323"/>
      <c r="E457" s="323"/>
      <c r="F457" s="324" t="s">
        <v>153</v>
      </c>
      <c r="G457" s="930">
        <v>1000000</v>
      </c>
      <c r="H457" s="930">
        <v>500000</v>
      </c>
      <c r="I457" s="567"/>
      <c r="J457" s="567"/>
      <c r="K457" s="567"/>
      <c r="L457" s="567"/>
      <c r="M457" s="567"/>
    </row>
    <row r="458" spans="1:13" ht="25.5">
      <c r="A458" s="442">
        <v>220208</v>
      </c>
      <c r="B458" s="674">
        <v>70454</v>
      </c>
      <c r="C458" s="675"/>
      <c r="D458" s="675">
        <v>2101</v>
      </c>
      <c r="E458" s="674">
        <v>50610804</v>
      </c>
      <c r="F458" s="443" t="s">
        <v>644</v>
      </c>
      <c r="G458" s="930">
        <f t="shared" ref="G458:H460" si="118">SUM(G459:G459)</f>
        <v>6000000</v>
      </c>
      <c r="H458" s="930">
        <f t="shared" si="118"/>
        <v>3000000</v>
      </c>
      <c r="I458" s="567"/>
      <c r="J458" s="567"/>
      <c r="K458" s="567"/>
      <c r="L458" s="567"/>
      <c r="M458" s="567"/>
    </row>
    <row r="459" spans="1:13" ht="25.5">
      <c r="A459" s="323">
        <v>22020803</v>
      </c>
      <c r="B459" s="323"/>
      <c r="C459" s="323"/>
      <c r="D459" s="323"/>
      <c r="E459" s="323"/>
      <c r="F459" s="324" t="s">
        <v>166</v>
      </c>
      <c r="G459" s="930">
        <v>6000000</v>
      </c>
      <c r="H459" s="930">
        <v>3000000</v>
      </c>
      <c r="I459" s="567"/>
      <c r="J459" s="567"/>
      <c r="K459" s="567"/>
      <c r="L459" s="567"/>
      <c r="M459" s="567"/>
    </row>
    <row r="460" spans="1:13" ht="38.25">
      <c r="A460" s="442">
        <v>220602</v>
      </c>
      <c r="B460" s="674">
        <v>70454</v>
      </c>
      <c r="C460" s="675"/>
      <c r="D460" s="675">
        <v>2101</v>
      </c>
      <c r="E460" s="674">
        <v>50610804</v>
      </c>
      <c r="F460" s="443" t="s">
        <v>1216</v>
      </c>
      <c r="G460" s="930">
        <f t="shared" si="118"/>
        <v>160000000</v>
      </c>
      <c r="H460" s="930">
        <f t="shared" si="118"/>
        <v>30000000</v>
      </c>
      <c r="I460" s="567"/>
      <c r="J460" s="567"/>
      <c r="K460" s="567"/>
      <c r="L460" s="567"/>
      <c r="M460" s="567"/>
    </row>
    <row r="461" spans="1:13" ht="25.5">
      <c r="A461" s="323">
        <v>22060201</v>
      </c>
      <c r="B461" s="323"/>
      <c r="C461" s="323"/>
      <c r="D461" s="323"/>
      <c r="E461" s="323"/>
      <c r="F461" s="324" t="s">
        <v>1217</v>
      </c>
      <c r="G461" s="930">
        <v>160000000</v>
      </c>
      <c r="H461" s="930">
        <v>30000000</v>
      </c>
      <c r="I461" s="567"/>
      <c r="J461" s="567"/>
      <c r="K461" s="567"/>
      <c r="L461" s="567"/>
      <c r="M461" s="567"/>
    </row>
    <row r="462" spans="1:13" ht="25.5">
      <c r="A462" s="442">
        <v>220209</v>
      </c>
      <c r="B462" s="674">
        <v>70454</v>
      </c>
      <c r="C462" s="675"/>
      <c r="D462" s="675">
        <v>2101</v>
      </c>
      <c r="E462" s="674">
        <v>50610804</v>
      </c>
      <c r="F462" s="443" t="s">
        <v>646</v>
      </c>
      <c r="G462" s="930">
        <f t="shared" ref="G462:H462" si="119">SUM(G463:G463)</f>
        <v>100000</v>
      </c>
      <c r="H462" s="930">
        <f t="shared" si="119"/>
        <v>100000</v>
      </c>
      <c r="I462" s="567"/>
      <c r="J462" s="567"/>
      <c r="K462" s="567"/>
      <c r="L462" s="567"/>
      <c r="M462" s="567"/>
    </row>
    <row r="463" spans="1:13">
      <c r="A463" s="323">
        <v>22020904</v>
      </c>
      <c r="B463" s="323"/>
      <c r="C463" s="323"/>
      <c r="D463" s="323"/>
      <c r="E463" s="323"/>
      <c r="F463" s="324" t="s">
        <v>172</v>
      </c>
      <c r="G463" s="930">
        <v>100000</v>
      </c>
      <c r="H463" s="930">
        <v>100000</v>
      </c>
      <c r="I463" s="567"/>
      <c r="J463" s="567"/>
      <c r="K463" s="567"/>
      <c r="L463" s="567"/>
      <c r="M463" s="567"/>
    </row>
    <row r="464" spans="1:13" ht="25.5">
      <c r="A464" s="442">
        <v>220210</v>
      </c>
      <c r="B464" s="674">
        <v>70454</v>
      </c>
      <c r="C464" s="675"/>
      <c r="D464" s="675">
        <v>2101</v>
      </c>
      <c r="E464" s="674">
        <v>50610804</v>
      </c>
      <c r="F464" s="443" t="s">
        <v>173</v>
      </c>
      <c r="G464" s="930">
        <f t="shared" ref="G464:H464" si="120">SUM(G465:G465)</f>
        <v>400000</v>
      </c>
      <c r="H464" s="930">
        <f t="shared" si="120"/>
        <v>100000</v>
      </c>
      <c r="I464" s="567"/>
      <c r="J464" s="567"/>
      <c r="K464" s="567"/>
      <c r="L464" s="567"/>
      <c r="M464" s="567"/>
    </row>
    <row r="465" spans="1:13" ht="25.5">
      <c r="A465" s="323">
        <v>22021006</v>
      </c>
      <c r="B465" s="323"/>
      <c r="C465" s="323"/>
      <c r="D465" s="323"/>
      <c r="E465" s="323"/>
      <c r="F465" s="324" t="s">
        <v>178</v>
      </c>
      <c r="G465" s="930">
        <v>400000</v>
      </c>
      <c r="H465" s="930">
        <v>100000</v>
      </c>
      <c r="I465" s="567"/>
      <c r="J465" s="567"/>
      <c r="K465" s="567"/>
      <c r="L465" s="567"/>
      <c r="M465" s="567"/>
    </row>
    <row r="466" spans="1:13">
      <c r="A466" s="604">
        <v>3109</v>
      </c>
      <c r="B466" s="604"/>
      <c r="C466" s="604"/>
      <c r="D466" s="604"/>
      <c r="E466" s="604"/>
      <c r="F466" s="677" t="s">
        <v>629</v>
      </c>
      <c r="G466" s="660">
        <f t="shared" ref="G466:H466" si="121">G467</f>
        <v>0</v>
      </c>
      <c r="H466" s="660">
        <f t="shared" si="121"/>
        <v>0</v>
      </c>
      <c r="I466" s="659"/>
      <c r="J466" s="659"/>
      <c r="K466" s="659"/>
      <c r="L466" s="659"/>
      <c r="M466" s="659"/>
    </row>
    <row r="467" spans="1:13">
      <c r="A467" s="604">
        <v>310901</v>
      </c>
      <c r="B467" s="604"/>
      <c r="C467" s="604"/>
      <c r="D467" s="604"/>
      <c r="E467" s="604"/>
      <c r="F467" s="677" t="s">
        <v>630</v>
      </c>
      <c r="G467" s="1315">
        <f t="shared" ref="G467:H467" si="122">SUM(G468:G469)</f>
        <v>0</v>
      </c>
      <c r="H467" s="1315">
        <f t="shared" si="122"/>
        <v>0</v>
      </c>
      <c r="I467" s="678"/>
      <c r="J467" s="679"/>
      <c r="K467" s="678"/>
      <c r="L467" s="650"/>
      <c r="M467" s="650"/>
    </row>
    <row r="468" spans="1:13" ht="25.5">
      <c r="A468" s="312">
        <v>31090103</v>
      </c>
      <c r="B468" s="312"/>
      <c r="C468" s="312"/>
      <c r="D468" s="312"/>
      <c r="E468" s="312"/>
      <c r="F468" s="313" t="s">
        <v>628</v>
      </c>
      <c r="G468" s="1309"/>
      <c r="H468" s="1309"/>
      <c r="I468" s="654"/>
      <c r="J468" s="659"/>
      <c r="K468" s="654"/>
      <c r="L468" s="611"/>
      <c r="M468" s="611"/>
    </row>
    <row r="469" spans="1:13">
      <c r="A469" s="314"/>
      <c r="B469" s="314"/>
      <c r="C469" s="314"/>
      <c r="D469" s="314"/>
      <c r="E469" s="314"/>
      <c r="F469" s="320"/>
      <c r="G469" s="1316"/>
      <c r="H469" s="1316"/>
      <c r="I469" s="314"/>
      <c r="J469" s="314"/>
      <c r="K469" s="314"/>
      <c r="L469" s="314"/>
      <c r="M469" s="314"/>
    </row>
    <row r="470" spans="1:13">
      <c r="A470" s="1476" t="s">
        <v>284</v>
      </c>
      <c r="B470" s="1477"/>
      <c r="C470" s="1477"/>
      <c r="D470" s="1477"/>
      <c r="E470" s="1477"/>
      <c r="F470" s="1477"/>
      <c r="G470" s="1477"/>
      <c r="H470" s="1477"/>
      <c r="I470" s="1478"/>
      <c r="J470" s="314"/>
      <c r="K470" s="314"/>
      <c r="L470" s="314"/>
      <c r="M470" s="314"/>
    </row>
    <row r="471" spans="1:13">
      <c r="A471" s="314"/>
      <c r="B471" s="314"/>
      <c r="C471" s="314"/>
      <c r="D471" s="314"/>
      <c r="E471" s="314"/>
      <c r="F471" s="681" t="s">
        <v>4</v>
      </c>
      <c r="G471" s="1317">
        <f t="shared" ref="G471:M471" si="123">G427</f>
        <v>6461780</v>
      </c>
      <c r="H471" s="1317">
        <f t="shared" si="123"/>
        <v>6461780</v>
      </c>
      <c r="I471" s="982">
        <f t="shared" si="123"/>
        <v>0</v>
      </c>
      <c r="J471" s="982">
        <f t="shared" si="123"/>
        <v>0</v>
      </c>
      <c r="K471" s="982">
        <f t="shared" si="123"/>
        <v>0</v>
      </c>
      <c r="L471" s="982">
        <f t="shared" si="123"/>
        <v>0</v>
      </c>
      <c r="M471" s="680">
        <f t="shared" si="123"/>
        <v>0</v>
      </c>
    </row>
    <row r="472" spans="1:13">
      <c r="A472" s="314"/>
      <c r="B472" s="314"/>
      <c r="C472" s="314"/>
      <c r="D472" s="314"/>
      <c r="E472" s="314"/>
      <c r="F472" s="681" t="s">
        <v>5</v>
      </c>
      <c r="G472" s="1317">
        <f>G433</f>
        <v>200000000</v>
      </c>
      <c r="H472" s="1317">
        <f t="shared" ref="H472:M472" si="124">H433</f>
        <v>49869878.469999999</v>
      </c>
      <c r="I472" s="785">
        <f t="shared" si="124"/>
        <v>0</v>
      </c>
      <c r="J472" s="785">
        <f t="shared" si="124"/>
        <v>0</v>
      </c>
      <c r="K472" s="785">
        <f t="shared" si="124"/>
        <v>0</v>
      </c>
      <c r="L472" s="785">
        <f t="shared" si="124"/>
        <v>0</v>
      </c>
      <c r="M472" s="544">
        <f t="shared" si="124"/>
        <v>0</v>
      </c>
    </row>
    <row r="473" spans="1:13">
      <c r="A473" s="314"/>
      <c r="B473" s="314"/>
      <c r="C473" s="314"/>
      <c r="D473" s="314"/>
      <c r="E473" s="314"/>
      <c r="F473" s="681" t="s">
        <v>631</v>
      </c>
      <c r="G473" s="1317">
        <f>G466</f>
        <v>0</v>
      </c>
      <c r="H473" s="1317">
        <f t="shared" ref="H473:M473" si="125">H466</f>
        <v>0</v>
      </c>
      <c r="I473" s="785">
        <f t="shared" si="125"/>
        <v>0</v>
      </c>
      <c r="J473" s="785">
        <f t="shared" si="125"/>
        <v>0</v>
      </c>
      <c r="K473" s="785">
        <f t="shared" si="125"/>
        <v>0</v>
      </c>
      <c r="L473" s="785">
        <f t="shared" si="125"/>
        <v>0</v>
      </c>
      <c r="M473" s="544">
        <f t="shared" si="125"/>
        <v>0</v>
      </c>
    </row>
    <row r="474" spans="1:13">
      <c r="A474" s="314"/>
      <c r="B474" s="314"/>
      <c r="C474" s="314"/>
      <c r="D474" s="314"/>
      <c r="E474" s="314"/>
      <c r="F474" s="681" t="s">
        <v>198</v>
      </c>
      <c r="G474" s="1317"/>
      <c r="H474" s="1317"/>
      <c r="I474" s="983"/>
      <c r="J474" s="983"/>
      <c r="K474" s="983"/>
      <c r="L474" s="983"/>
      <c r="M474" s="498"/>
    </row>
    <row r="475" spans="1:13">
      <c r="A475" s="314"/>
      <c r="B475" s="314"/>
      <c r="C475" s="314"/>
      <c r="D475" s="314"/>
      <c r="E475" s="314"/>
      <c r="F475" s="681" t="s">
        <v>3</v>
      </c>
      <c r="G475" s="1318">
        <f>SUM(G471:G474)</f>
        <v>206461780</v>
      </c>
      <c r="H475" s="1318">
        <f t="shared" ref="H475:M475" si="126">SUM(H471:H474)</f>
        <v>56331658.469999999</v>
      </c>
      <c r="I475" s="545">
        <f t="shared" si="126"/>
        <v>0</v>
      </c>
      <c r="J475" s="545">
        <f t="shared" si="126"/>
        <v>0</v>
      </c>
      <c r="K475" s="545">
        <f t="shared" si="126"/>
        <v>0</v>
      </c>
      <c r="L475" s="545">
        <f t="shared" si="126"/>
        <v>0</v>
      </c>
      <c r="M475" s="545">
        <f t="shared" si="126"/>
        <v>0</v>
      </c>
    </row>
    <row r="476" spans="1:13">
      <c r="A476" s="30"/>
      <c r="B476" s="30"/>
      <c r="C476" s="30"/>
      <c r="D476" s="30"/>
      <c r="E476" s="30"/>
      <c r="F476" s="39"/>
      <c r="G476" s="34"/>
      <c r="H476" s="34"/>
      <c r="I476" s="34"/>
    </row>
    <row r="477" spans="1:13">
      <c r="A477" s="30"/>
      <c r="B477" s="30"/>
      <c r="C477" s="30"/>
      <c r="D477" s="30"/>
      <c r="E477" s="30"/>
      <c r="F477" s="39"/>
      <c r="G477" s="34"/>
      <c r="H477" s="34"/>
      <c r="I477" s="34"/>
    </row>
    <row r="478" spans="1:13">
      <c r="A478" s="30"/>
      <c r="B478" s="30"/>
      <c r="C478" s="30"/>
      <c r="D478" s="30"/>
      <c r="E478" s="30"/>
      <c r="F478" s="39"/>
      <c r="G478" s="30"/>
      <c r="H478" s="30"/>
      <c r="I478" s="30"/>
    </row>
    <row r="479" spans="1:13" ht="23.25">
      <c r="A479" s="1446" t="s">
        <v>0</v>
      </c>
      <c r="B479" s="1447"/>
      <c r="C479" s="1447"/>
      <c r="D479" s="1447"/>
      <c r="E479" s="1447"/>
      <c r="F479" s="1447"/>
      <c r="G479" s="1447"/>
      <c r="H479" s="1447"/>
      <c r="I479" s="1447"/>
      <c r="J479" s="1447"/>
      <c r="K479" s="1447"/>
      <c r="L479" s="1447"/>
      <c r="M479" s="1448"/>
    </row>
    <row r="480" spans="1:13" ht="18">
      <c r="A480" s="1458" t="s">
        <v>677</v>
      </c>
      <c r="B480" s="1459"/>
      <c r="C480" s="1459"/>
      <c r="D480" s="1459"/>
      <c r="E480" s="1459"/>
      <c r="F480" s="1459"/>
      <c r="G480" s="1459"/>
      <c r="H480" s="1459"/>
      <c r="I480" s="1459"/>
      <c r="J480" s="1459"/>
      <c r="K480" s="1459"/>
      <c r="L480" s="1459"/>
      <c r="M480" s="1460"/>
    </row>
    <row r="481" spans="1:13" ht="27">
      <c r="A481" s="749" t="s">
        <v>518</v>
      </c>
      <c r="B481" s="749" t="s">
        <v>514</v>
      </c>
      <c r="C481" s="749" t="s">
        <v>559</v>
      </c>
      <c r="D481" s="749" t="s">
        <v>560</v>
      </c>
      <c r="E481" s="749" t="s">
        <v>515</v>
      </c>
      <c r="F481" s="750" t="s">
        <v>483</v>
      </c>
      <c r="G481" s="751" t="s">
        <v>656</v>
      </c>
      <c r="H481" s="856" t="s">
        <v>1353</v>
      </c>
      <c r="I481" s="751"/>
      <c r="J481" s="751"/>
      <c r="K481" s="749"/>
      <c r="L481" s="568"/>
      <c r="M481" s="568"/>
    </row>
    <row r="482" spans="1:13" ht="15">
      <c r="A482" s="394">
        <v>1</v>
      </c>
      <c r="B482" s="394"/>
      <c r="C482" s="394"/>
      <c r="D482" s="394"/>
      <c r="E482" s="394"/>
      <c r="F482" s="750" t="s">
        <v>8</v>
      </c>
      <c r="G482" s="1319">
        <f>SUM(G483)</f>
        <v>13156000000</v>
      </c>
      <c r="H482" s="1319">
        <f t="shared" ref="H482" si="127">SUM(H483)</f>
        <v>12265263404</v>
      </c>
      <c r="I482" s="397"/>
      <c r="J482" s="397"/>
      <c r="K482" s="397"/>
      <c r="L482" s="397"/>
      <c r="M482" s="397"/>
    </row>
    <row r="483" spans="1:13" ht="15">
      <c r="A483" s="394">
        <v>12</v>
      </c>
      <c r="B483" s="394"/>
      <c r="C483" s="394"/>
      <c r="D483" s="394"/>
      <c r="E483" s="394"/>
      <c r="F483" s="752" t="s">
        <v>14</v>
      </c>
      <c r="G483" s="1319">
        <f>G484+G488</f>
        <v>13156000000</v>
      </c>
      <c r="H483" s="1319">
        <f t="shared" ref="H483" si="128">H484+H488</f>
        <v>12265263404</v>
      </c>
      <c r="I483" s="397"/>
      <c r="J483" s="397"/>
      <c r="K483" s="397"/>
      <c r="L483" s="397"/>
      <c r="M483" s="397"/>
    </row>
    <row r="484" spans="1:13" ht="15">
      <c r="A484" s="394">
        <v>1201</v>
      </c>
      <c r="B484" s="394"/>
      <c r="C484" s="394"/>
      <c r="D484" s="394"/>
      <c r="E484" s="394"/>
      <c r="F484" s="752" t="s">
        <v>678</v>
      </c>
      <c r="G484" s="1319">
        <f>SUM(G485+G487)</f>
        <v>12500000000</v>
      </c>
      <c r="H484" s="1319">
        <f t="shared" ref="H484" si="129">SUM(H485+H487)</f>
        <v>11548763404</v>
      </c>
      <c r="I484" s="397"/>
      <c r="J484" s="397"/>
      <c r="K484" s="397"/>
      <c r="L484" s="397"/>
      <c r="M484" s="397"/>
    </row>
    <row r="485" spans="1:13" ht="15">
      <c r="A485" s="394">
        <v>120101</v>
      </c>
      <c r="B485" s="394"/>
      <c r="C485" s="394"/>
      <c r="D485" s="394"/>
      <c r="E485" s="394"/>
      <c r="F485" s="752" t="s">
        <v>16</v>
      </c>
      <c r="G485" s="1319">
        <f>G486</f>
        <v>12000000000</v>
      </c>
      <c r="H485" s="1319">
        <f t="shared" ref="H485" si="130">H486</f>
        <v>11048763404</v>
      </c>
      <c r="I485" s="397"/>
      <c r="J485" s="397"/>
      <c r="K485" s="397"/>
      <c r="L485" s="397"/>
      <c r="M485" s="397"/>
    </row>
    <row r="486" spans="1:13" ht="15">
      <c r="A486" s="395">
        <v>12010101</v>
      </c>
      <c r="B486" s="395"/>
      <c r="C486" s="395"/>
      <c r="D486" s="395"/>
      <c r="E486" s="395"/>
      <c r="F486" s="753" t="s">
        <v>17</v>
      </c>
      <c r="G486" s="1320">
        <v>12000000000</v>
      </c>
      <c r="H486" s="1320">
        <v>11048763404</v>
      </c>
      <c r="I486" s="754"/>
      <c r="J486" s="754"/>
      <c r="K486" s="754"/>
      <c r="L486" s="754"/>
      <c r="M486" s="754"/>
    </row>
    <row r="487" spans="1:13" ht="15">
      <c r="A487" s="394">
        <v>120102</v>
      </c>
      <c r="B487" s="394"/>
      <c r="C487" s="394"/>
      <c r="D487" s="394"/>
      <c r="E487" s="394"/>
      <c r="F487" s="752" t="s">
        <v>18</v>
      </c>
      <c r="G487" s="1319">
        <v>500000000</v>
      </c>
      <c r="H487" s="1319">
        <v>500000000</v>
      </c>
      <c r="I487" s="397"/>
      <c r="J487" s="397"/>
      <c r="K487" s="397"/>
      <c r="L487" s="397"/>
      <c r="M487" s="397"/>
    </row>
    <row r="488" spans="1:13" ht="15">
      <c r="A488" s="750">
        <v>1202</v>
      </c>
      <c r="B488" s="750"/>
      <c r="C488" s="750"/>
      <c r="D488" s="750"/>
      <c r="E488" s="750"/>
      <c r="F488" s="752" t="s">
        <v>19</v>
      </c>
      <c r="G488" s="1319">
        <v>656000000</v>
      </c>
      <c r="H488" s="1319">
        <v>716500000</v>
      </c>
      <c r="I488" s="397"/>
      <c r="J488" s="397"/>
      <c r="K488" s="397"/>
      <c r="L488" s="397"/>
      <c r="M488" s="397"/>
    </row>
    <row r="489" spans="1:13" ht="15">
      <c r="A489" s="750">
        <v>120201</v>
      </c>
      <c r="B489" s="750"/>
      <c r="C489" s="750"/>
      <c r="D489" s="750"/>
      <c r="E489" s="750"/>
      <c r="F489" s="752" t="s">
        <v>20</v>
      </c>
      <c r="G489" s="1319">
        <f t="shared" ref="G489:H489" si="131">SUM(G490:G492)</f>
        <v>85000000</v>
      </c>
      <c r="H489" s="1319">
        <f t="shared" si="131"/>
        <v>64000000</v>
      </c>
      <c r="I489" s="397"/>
      <c r="J489" s="397"/>
      <c r="K489" s="397"/>
      <c r="L489" s="397"/>
      <c r="M489" s="397"/>
    </row>
    <row r="490" spans="1:13" ht="27">
      <c r="A490" s="395">
        <v>12020128</v>
      </c>
      <c r="B490" s="395"/>
      <c r="C490" s="395"/>
      <c r="D490" s="395"/>
      <c r="E490" s="395"/>
      <c r="F490" s="753" t="s">
        <v>23</v>
      </c>
      <c r="G490" s="1320">
        <v>9000000</v>
      </c>
      <c r="H490" s="1320">
        <v>12000000</v>
      </c>
      <c r="I490" s="754"/>
      <c r="J490" s="754"/>
      <c r="K490" s="754"/>
      <c r="L490" s="754"/>
      <c r="M490" s="754"/>
    </row>
    <row r="491" spans="1:13" ht="15">
      <c r="A491" s="395">
        <v>12020131</v>
      </c>
      <c r="B491" s="395"/>
      <c r="C491" s="395"/>
      <c r="D491" s="395"/>
      <c r="E491" s="395"/>
      <c r="F491" s="753" t="s">
        <v>24</v>
      </c>
      <c r="G491" s="1320">
        <v>40000000</v>
      </c>
      <c r="H491" s="1320">
        <v>10000000</v>
      </c>
      <c r="I491" s="754"/>
      <c r="J491" s="754"/>
      <c r="K491" s="754"/>
      <c r="L491" s="754"/>
      <c r="M491" s="754"/>
    </row>
    <row r="492" spans="1:13" ht="15">
      <c r="A492" s="395">
        <v>12020132</v>
      </c>
      <c r="B492" s="395"/>
      <c r="C492" s="395"/>
      <c r="D492" s="395"/>
      <c r="E492" s="395"/>
      <c r="F492" s="753" t="s">
        <v>25</v>
      </c>
      <c r="G492" s="1320">
        <v>36000000</v>
      </c>
      <c r="H492" s="1320">
        <v>42000000</v>
      </c>
      <c r="I492" s="754"/>
      <c r="J492" s="754"/>
      <c r="K492" s="754"/>
      <c r="L492" s="754"/>
      <c r="M492" s="754"/>
    </row>
    <row r="493" spans="1:13" ht="15">
      <c r="A493" s="750">
        <v>120204</v>
      </c>
      <c r="B493" s="750"/>
      <c r="C493" s="750"/>
      <c r="D493" s="750"/>
      <c r="E493" s="750"/>
      <c r="F493" s="752" t="s">
        <v>28</v>
      </c>
      <c r="G493" s="1319">
        <f>SUM(G494:G495)</f>
        <v>571000000</v>
      </c>
      <c r="H493" s="1319">
        <f>SUM(H494:H495)</f>
        <v>622000000</v>
      </c>
      <c r="I493" s="397"/>
      <c r="J493" s="754"/>
      <c r="K493" s="397"/>
      <c r="L493" s="397"/>
      <c r="M493" s="397"/>
    </row>
    <row r="494" spans="1:13" ht="15">
      <c r="A494" s="395">
        <v>12020437</v>
      </c>
      <c r="B494" s="395"/>
      <c r="C494" s="395"/>
      <c r="D494" s="395"/>
      <c r="E494" s="395"/>
      <c r="F494" s="753" t="s">
        <v>31</v>
      </c>
      <c r="G494" s="1320">
        <v>21000000</v>
      </c>
      <c r="H494" s="1320">
        <v>22000000</v>
      </c>
      <c r="I494" s="754"/>
      <c r="J494" s="754"/>
      <c r="K494" s="754"/>
      <c r="L494" s="754"/>
      <c r="M494" s="754"/>
    </row>
    <row r="495" spans="1:13" ht="15">
      <c r="A495" s="395">
        <v>12020448</v>
      </c>
      <c r="B495" s="395"/>
      <c r="C495" s="395"/>
      <c r="D495" s="395"/>
      <c r="E495" s="395"/>
      <c r="F495" s="753" t="s">
        <v>32</v>
      </c>
      <c r="G495" s="1320">
        <v>550000000</v>
      </c>
      <c r="H495" s="1320">
        <v>600000000</v>
      </c>
      <c r="I495" s="754"/>
      <c r="J495" s="754"/>
      <c r="K495" s="754"/>
      <c r="L495" s="754"/>
      <c r="M495" s="754"/>
    </row>
    <row r="496" spans="1:13" ht="15">
      <c r="A496" s="395"/>
      <c r="B496" s="395"/>
      <c r="C496" s="395"/>
      <c r="D496" s="395"/>
      <c r="E496" s="395"/>
      <c r="F496" s="755"/>
      <c r="G496" s="1321"/>
      <c r="H496" s="1321"/>
      <c r="I496" s="756"/>
      <c r="J496" s="756"/>
      <c r="K496" s="756"/>
      <c r="L496" s="756"/>
      <c r="M496" s="756"/>
    </row>
    <row r="497" spans="1:13" ht="15">
      <c r="A497" s="394">
        <v>2</v>
      </c>
      <c r="B497" s="394"/>
      <c r="C497" s="394"/>
      <c r="D497" s="394"/>
      <c r="E497" s="394"/>
      <c r="F497" s="749" t="s">
        <v>90</v>
      </c>
      <c r="G497" s="1319">
        <f>SUM(G498,G505,G538)</f>
        <v>892949339.84000003</v>
      </c>
      <c r="H497" s="1319">
        <f t="shared" ref="H497" si="132">SUM(H498,H505,H538)</f>
        <v>501621702.88</v>
      </c>
      <c r="I497" s="397"/>
      <c r="J497" s="397"/>
      <c r="K497" s="397"/>
      <c r="L497" s="397"/>
      <c r="M497" s="397"/>
    </row>
    <row r="498" spans="1:13" ht="15">
      <c r="A498" s="394">
        <v>21</v>
      </c>
      <c r="B498" s="394"/>
      <c r="C498" s="394"/>
      <c r="D498" s="394"/>
      <c r="E498" s="394"/>
      <c r="F498" s="752" t="s">
        <v>4</v>
      </c>
      <c r="G498" s="1319">
        <f>SUM(G499,G501)</f>
        <v>93259339.840000004</v>
      </c>
      <c r="H498" s="1319">
        <f t="shared" ref="H498" si="133">SUM(H499,H501)</f>
        <v>93259339.840000004</v>
      </c>
      <c r="I498" s="397"/>
      <c r="J498" s="397"/>
      <c r="K498" s="397"/>
      <c r="L498" s="397"/>
      <c r="M498" s="397"/>
    </row>
    <row r="499" spans="1:13" ht="15.75" customHeight="1">
      <c r="A499" s="395">
        <v>21010101</v>
      </c>
      <c r="B499" s="395"/>
      <c r="C499" s="395"/>
      <c r="D499" s="395"/>
      <c r="E499" s="395"/>
      <c r="F499" s="753" t="s">
        <v>91</v>
      </c>
      <c r="G499" s="1319">
        <f>'ECON SEC PERSONNEL COST'!H443</f>
        <v>82570102.840000004</v>
      </c>
      <c r="H499" s="1319">
        <f>G499</f>
        <v>82570102.840000004</v>
      </c>
      <c r="I499" s="397"/>
      <c r="J499" s="397"/>
      <c r="K499" s="976"/>
      <c r="L499" s="397"/>
      <c r="M499" s="757"/>
    </row>
    <row r="500" spans="1:13" ht="15">
      <c r="A500" s="395">
        <v>21010102</v>
      </c>
      <c r="B500" s="395"/>
      <c r="C500" s="395"/>
      <c r="D500" s="395"/>
      <c r="E500" s="395"/>
      <c r="F500" s="753" t="s">
        <v>92</v>
      </c>
      <c r="G500" s="1322"/>
      <c r="H500" s="1322"/>
      <c r="I500" s="758"/>
      <c r="J500" s="758"/>
      <c r="K500" s="758"/>
      <c r="L500" s="758"/>
      <c r="M500" s="751"/>
    </row>
    <row r="501" spans="1:13" ht="29.25" customHeight="1">
      <c r="A501" s="394">
        <v>2102</v>
      </c>
      <c r="B501" s="394"/>
      <c r="C501" s="394"/>
      <c r="D501" s="394"/>
      <c r="E501" s="394"/>
      <c r="F501" s="752" t="s">
        <v>664</v>
      </c>
      <c r="G501" s="1319">
        <f>SUM(G502)</f>
        <v>10689237</v>
      </c>
      <c r="H501" s="1319">
        <f t="shared" ref="H501" si="134">SUM(H502)</f>
        <v>10689237</v>
      </c>
      <c r="I501" s="397"/>
      <c r="J501" s="397"/>
      <c r="K501" s="397"/>
      <c r="L501" s="397"/>
      <c r="M501" s="397"/>
    </row>
    <row r="502" spans="1:13" ht="15" customHeight="1">
      <c r="A502" s="394">
        <v>210201</v>
      </c>
      <c r="B502" s="394"/>
      <c r="C502" s="394"/>
      <c r="D502" s="394"/>
      <c r="E502" s="394"/>
      <c r="F502" s="752" t="s">
        <v>95</v>
      </c>
      <c r="G502" s="1319">
        <f t="shared" ref="G502:H502" si="135">SUM(G503:G504)</f>
        <v>10689237</v>
      </c>
      <c r="H502" s="1319">
        <f t="shared" si="135"/>
        <v>10689237</v>
      </c>
      <c r="I502" s="397"/>
      <c r="J502" s="397"/>
      <c r="K502" s="397"/>
      <c r="L502" s="397"/>
      <c r="M502" s="397"/>
    </row>
    <row r="503" spans="1:13" ht="15">
      <c r="A503" s="395">
        <v>21020101</v>
      </c>
      <c r="B503" s="395"/>
      <c r="C503" s="395"/>
      <c r="D503" s="395"/>
      <c r="E503" s="395"/>
      <c r="F503" s="753" t="s">
        <v>96</v>
      </c>
      <c r="G503" s="1319">
        <f>'ECON SEC PERSONNEL COST'!J443</f>
        <v>7914876</v>
      </c>
      <c r="H503" s="1319">
        <f>G503</f>
        <v>7914876</v>
      </c>
      <c r="I503" s="397"/>
      <c r="J503" s="397"/>
      <c r="K503" s="397"/>
      <c r="L503" s="397"/>
      <c r="M503" s="757"/>
    </row>
    <row r="504" spans="1:13" ht="15">
      <c r="A504" s="395">
        <v>21020102</v>
      </c>
      <c r="B504" s="395">
        <v>70131</v>
      </c>
      <c r="C504" s="395"/>
      <c r="D504" s="395"/>
      <c r="E504" s="395">
        <v>50610801</v>
      </c>
      <c r="F504" s="753" t="s">
        <v>482</v>
      </c>
      <c r="G504" s="1319">
        <f>'ECON SEC PERSONNEL COST'!I443</f>
        <v>2774361</v>
      </c>
      <c r="H504" s="1319">
        <f>G504</f>
        <v>2774361</v>
      </c>
      <c r="I504" s="397"/>
      <c r="J504" s="397"/>
      <c r="K504" s="397"/>
      <c r="L504" s="397"/>
      <c r="M504" s="757"/>
    </row>
    <row r="505" spans="1:13" ht="15">
      <c r="A505" s="394">
        <v>2202</v>
      </c>
      <c r="B505" s="394"/>
      <c r="C505" s="394"/>
      <c r="D505" s="394"/>
      <c r="E505" s="394"/>
      <c r="F505" s="752" t="s">
        <v>5</v>
      </c>
      <c r="G505" s="1319">
        <f>SUM(G506,G509,G512,G515,G517,G520,G524,G527,G529)</f>
        <v>799690000</v>
      </c>
      <c r="H505" s="1319">
        <f>SUM(H506,H509,H512,H515,H517,H520,H524,H527,H529,H536)</f>
        <v>408362363.03999996</v>
      </c>
      <c r="I505" s="397"/>
      <c r="J505" s="397"/>
      <c r="K505" s="397"/>
      <c r="L505" s="397"/>
      <c r="M505" s="397"/>
    </row>
    <row r="506" spans="1:13" ht="27">
      <c r="A506" s="394">
        <v>220201</v>
      </c>
      <c r="B506" s="394"/>
      <c r="C506" s="394"/>
      <c r="D506" s="394"/>
      <c r="E506" s="394"/>
      <c r="F506" s="752" t="s">
        <v>661</v>
      </c>
      <c r="G506" s="1319">
        <f t="shared" ref="G506:H506" si="136">SUM(G507:G508)</f>
        <v>60000000</v>
      </c>
      <c r="H506" s="1319">
        <f t="shared" si="136"/>
        <v>10000000</v>
      </c>
      <c r="I506" s="397"/>
      <c r="J506" s="397"/>
      <c r="K506" s="397"/>
      <c r="L506" s="397"/>
      <c r="M506" s="396"/>
    </row>
    <row r="507" spans="1:13" ht="27">
      <c r="A507" s="395">
        <v>22020101</v>
      </c>
      <c r="B507" s="395">
        <v>70451</v>
      </c>
      <c r="C507" s="395"/>
      <c r="D507" s="395">
        <v>2101</v>
      </c>
      <c r="E507" s="395">
        <v>50610801</v>
      </c>
      <c r="F507" s="753" t="s">
        <v>108</v>
      </c>
      <c r="G507" s="1323">
        <v>30000000</v>
      </c>
      <c r="H507" s="1323">
        <v>2000000</v>
      </c>
      <c r="I507" s="759"/>
      <c r="J507" s="759"/>
      <c r="K507" s="977"/>
      <c r="L507" s="759"/>
      <c r="M507" s="760"/>
    </row>
    <row r="508" spans="1:13" ht="27">
      <c r="A508" s="395">
        <v>22020102</v>
      </c>
      <c r="B508" s="395">
        <v>70451</v>
      </c>
      <c r="C508" s="395"/>
      <c r="D508" s="395">
        <v>2101</v>
      </c>
      <c r="E508" s="395">
        <v>50610801</v>
      </c>
      <c r="F508" s="753" t="s">
        <v>109</v>
      </c>
      <c r="G508" s="1323">
        <v>30000000</v>
      </c>
      <c r="H508" s="1323">
        <v>8000000</v>
      </c>
      <c r="I508" s="759"/>
      <c r="J508" s="759"/>
      <c r="K508" s="977"/>
      <c r="L508" s="759"/>
      <c r="M508" s="760"/>
    </row>
    <row r="509" spans="1:13" ht="27">
      <c r="A509" s="394">
        <v>220203</v>
      </c>
      <c r="B509" s="394"/>
      <c r="C509" s="394"/>
      <c r="D509" s="394"/>
      <c r="E509" s="394"/>
      <c r="F509" s="752" t="s">
        <v>663</v>
      </c>
      <c r="G509" s="1319">
        <f t="shared" ref="G509:H509" si="137">SUM(G510:G511)</f>
        <v>90000000</v>
      </c>
      <c r="H509" s="1319">
        <f t="shared" si="137"/>
        <v>14258000</v>
      </c>
      <c r="I509" s="397"/>
      <c r="J509" s="397"/>
      <c r="K509" s="397"/>
      <c r="L509" s="397"/>
      <c r="M509" s="396"/>
    </row>
    <row r="510" spans="1:13" ht="27">
      <c r="A510" s="395">
        <v>22020301</v>
      </c>
      <c r="B510" s="395">
        <v>70133</v>
      </c>
      <c r="C510" s="395"/>
      <c r="D510" s="395">
        <v>2101</v>
      </c>
      <c r="E510" s="395">
        <v>50610801</v>
      </c>
      <c r="F510" s="753" t="s">
        <v>122</v>
      </c>
      <c r="G510" s="1323">
        <v>20000000</v>
      </c>
      <c r="H510" s="1323">
        <v>4000000</v>
      </c>
      <c r="I510" s="759"/>
      <c r="J510" s="759"/>
      <c r="K510" s="977"/>
      <c r="L510" s="759"/>
      <c r="M510" s="760"/>
    </row>
    <row r="511" spans="1:13" ht="27">
      <c r="A511" s="395">
        <v>22020305</v>
      </c>
      <c r="B511" s="395">
        <v>70133</v>
      </c>
      <c r="C511" s="395"/>
      <c r="D511" s="395">
        <v>2101</v>
      </c>
      <c r="E511" s="395">
        <v>50610801</v>
      </c>
      <c r="F511" s="753" t="s">
        <v>126</v>
      </c>
      <c r="G511" s="1323">
        <v>70000000</v>
      </c>
      <c r="H511" s="1323">
        <v>10258000</v>
      </c>
      <c r="I511" s="759"/>
      <c r="J511" s="759"/>
      <c r="K511" s="977"/>
      <c r="L511" s="759"/>
      <c r="M511" s="760"/>
    </row>
    <row r="512" spans="1:13" ht="27">
      <c r="A512" s="394">
        <v>220204</v>
      </c>
      <c r="B512" s="394"/>
      <c r="C512" s="394"/>
      <c r="D512" s="394"/>
      <c r="E512" s="394"/>
      <c r="F512" s="752" t="s">
        <v>645</v>
      </c>
      <c r="G512" s="1319">
        <f t="shared" ref="G512:H512" si="138">SUM(G513:G514)</f>
        <v>60000000</v>
      </c>
      <c r="H512" s="1319">
        <f t="shared" si="138"/>
        <v>3740000</v>
      </c>
      <c r="I512" s="397"/>
      <c r="J512" s="397"/>
      <c r="K512" s="397"/>
      <c r="L512" s="397"/>
      <c r="M512" s="396"/>
    </row>
    <row r="513" spans="1:13" ht="40.5">
      <c r="A513" s="395">
        <v>22020401</v>
      </c>
      <c r="B513" s="395">
        <v>70133</v>
      </c>
      <c r="C513" s="395"/>
      <c r="D513" s="395">
        <v>2101</v>
      </c>
      <c r="E513" s="395">
        <v>50610801</v>
      </c>
      <c r="F513" s="753" t="s">
        <v>134</v>
      </c>
      <c r="G513" s="1323">
        <v>10000000</v>
      </c>
      <c r="H513" s="1323">
        <v>1740000</v>
      </c>
      <c r="I513" s="759"/>
      <c r="J513" s="759"/>
      <c r="K513" s="977"/>
      <c r="L513" s="759"/>
      <c r="M513" s="760"/>
    </row>
    <row r="514" spans="1:13" ht="27">
      <c r="A514" s="395">
        <v>22020406</v>
      </c>
      <c r="B514" s="395">
        <v>70133</v>
      </c>
      <c r="C514" s="395"/>
      <c r="D514" s="395">
        <v>2101</v>
      </c>
      <c r="E514" s="395">
        <v>50610801</v>
      </c>
      <c r="F514" s="753" t="s">
        <v>139</v>
      </c>
      <c r="G514" s="1323">
        <v>50000000</v>
      </c>
      <c r="H514" s="1323">
        <v>2000000</v>
      </c>
      <c r="I514" s="759"/>
      <c r="J514" s="759"/>
      <c r="K514" s="977"/>
      <c r="L514" s="759"/>
      <c r="M514" s="760"/>
    </row>
    <row r="515" spans="1:13" ht="15">
      <c r="A515" s="394">
        <v>220205</v>
      </c>
      <c r="B515" s="394"/>
      <c r="C515" s="394"/>
      <c r="D515" s="394"/>
      <c r="E515" s="394"/>
      <c r="F515" s="752" t="s">
        <v>662</v>
      </c>
      <c r="G515" s="1319">
        <f t="shared" ref="G515:H515" si="139">SUM(G516:G516)</f>
        <v>20000000</v>
      </c>
      <c r="H515" s="1319">
        <f t="shared" si="139"/>
        <v>5584363.04</v>
      </c>
      <c r="I515" s="397"/>
      <c r="J515" s="397"/>
      <c r="K515" s="397"/>
      <c r="L515" s="397"/>
      <c r="M515" s="396"/>
    </row>
    <row r="516" spans="1:13" ht="15">
      <c r="A516" s="395">
        <v>22020501</v>
      </c>
      <c r="B516" s="395">
        <v>70970</v>
      </c>
      <c r="C516" s="395"/>
      <c r="D516" s="395">
        <v>2101</v>
      </c>
      <c r="E516" s="395">
        <v>50610801</v>
      </c>
      <c r="F516" s="753" t="s">
        <v>146</v>
      </c>
      <c r="G516" s="1323">
        <v>20000000</v>
      </c>
      <c r="H516" s="1323">
        <v>5584363.04</v>
      </c>
      <c r="I516" s="759"/>
      <c r="J516" s="759"/>
      <c r="K516" s="977"/>
      <c r="L516" s="759"/>
      <c r="M516" s="760"/>
    </row>
    <row r="517" spans="1:13" ht="15">
      <c r="A517" s="394">
        <v>220206</v>
      </c>
      <c r="B517" s="394"/>
      <c r="C517" s="394"/>
      <c r="D517" s="394"/>
      <c r="E517" s="394"/>
      <c r="F517" s="752" t="s">
        <v>643</v>
      </c>
      <c r="G517" s="1319">
        <f t="shared" ref="G517:H517" si="140">SUM(G518:G519)</f>
        <v>205000000</v>
      </c>
      <c r="H517" s="1319">
        <f t="shared" si="140"/>
        <v>25600000</v>
      </c>
      <c r="I517" s="397"/>
      <c r="J517" s="397"/>
      <c r="K517" s="397"/>
      <c r="L517" s="397"/>
      <c r="M517" s="396"/>
    </row>
    <row r="518" spans="1:13" ht="15">
      <c r="A518" s="395">
        <v>22020601</v>
      </c>
      <c r="B518" s="395">
        <v>70310</v>
      </c>
      <c r="C518" s="395"/>
      <c r="D518" s="395">
        <v>2101</v>
      </c>
      <c r="E518" s="395">
        <v>50610801</v>
      </c>
      <c r="F518" s="753" t="s">
        <v>149</v>
      </c>
      <c r="G518" s="1323">
        <v>200000000</v>
      </c>
      <c r="H518" s="1323">
        <v>25000000</v>
      </c>
      <c r="I518" s="759"/>
      <c r="J518" s="759"/>
      <c r="K518" s="977"/>
      <c r="L518" s="759"/>
      <c r="M518" s="760"/>
    </row>
    <row r="519" spans="1:13" ht="15">
      <c r="A519" s="395">
        <v>22020602</v>
      </c>
      <c r="B519" s="395">
        <v>70610</v>
      </c>
      <c r="C519" s="395"/>
      <c r="D519" s="395">
        <v>2101</v>
      </c>
      <c r="E519" s="395">
        <v>50610801</v>
      </c>
      <c r="F519" s="753" t="s">
        <v>150</v>
      </c>
      <c r="G519" s="1323">
        <v>5000000</v>
      </c>
      <c r="H519" s="1323">
        <v>600000</v>
      </c>
      <c r="I519" s="759"/>
      <c r="J519" s="759"/>
      <c r="K519" s="977"/>
      <c r="L519" s="759"/>
      <c r="M519" s="760"/>
    </row>
    <row r="520" spans="1:13" ht="27">
      <c r="A520" s="394">
        <v>220207</v>
      </c>
      <c r="B520" s="394"/>
      <c r="C520" s="394"/>
      <c r="D520" s="394"/>
      <c r="E520" s="394"/>
      <c r="F520" s="752" t="s">
        <v>673</v>
      </c>
      <c r="G520" s="1319">
        <f t="shared" ref="G520" si="141">SUM(G522:G523)</f>
        <v>10360000</v>
      </c>
      <c r="H520" s="1319">
        <f>SUM(H521:H523)</f>
        <v>109000000</v>
      </c>
      <c r="I520" s="397"/>
      <c r="J520" s="397"/>
      <c r="K520" s="397"/>
      <c r="L520" s="397"/>
      <c r="M520" s="396"/>
    </row>
    <row r="521" spans="1:13" ht="15">
      <c r="A521" s="394">
        <v>22020701</v>
      </c>
      <c r="B521" s="394">
        <v>70610</v>
      </c>
      <c r="C521" s="394"/>
      <c r="D521" s="394">
        <v>2101</v>
      </c>
      <c r="E521" s="394">
        <v>50610801</v>
      </c>
      <c r="F521" s="753" t="s">
        <v>155</v>
      </c>
      <c r="G521" s="1319">
        <v>300310000</v>
      </c>
      <c r="H521" s="1319">
        <v>105000000</v>
      </c>
      <c r="I521" s="397"/>
      <c r="J521" s="759"/>
      <c r="K521" s="976"/>
      <c r="L521" s="397"/>
      <c r="M521" s="396"/>
    </row>
    <row r="522" spans="1:13" ht="27">
      <c r="A522" s="395">
        <v>22020702</v>
      </c>
      <c r="B522" s="395">
        <v>70133</v>
      </c>
      <c r="C522" s="395"/>
      <c r="D522" s="395">
        <v>2101</v>
      </c>
      <c r="E522" s="395">
        <v>50610801</v>
      </c>
      <c r="F522" s="753" t="s">
        <v>156</v>
      </c>
      <c r="G522" s="1323">
        <v>5000000</v>
      </c>
      <c r="H522" s="1323">
        <v>2000000</v>
      </c>
      <c r="I522" s="759"/>
      <c r="J522" s="759"/>
      <c r="K522" s="977"/>
      <c r="L522" s="759"/>
      <c r="M522" s="760"/>
    </row>
    <row r="523" spans="1:13" ht="15">
      <c r="A523" s="395">
        <v>22020703</v>
      </c>
      <c r="B523" s="395">
        <v>70330</v>
      </c>
      <c r="C523" s="395"/>
      <c r="D523" s="395">
        <v>2101</v>
      </c>
      <c r="E523" s="395">
        <v>50610801</v>
      </c>
      <c r="F523" s="753" t="s">
        <v>157</v>
      </c>
      <c r="G523" s="1323">
        <v>5360000</v>
      </c>
      <c r="H523" s="1323">
        <v>2000000</v>
      </c>
      <c r="I523" s="759"/>
      <c r="J523" s="759"/>
      <c r="K523" s="977"/>
      <c r="L523" s="759"/>
      <c r="M523" s="760"/>
    </row>
    <row r="524" spans="1:13" ht="15">
      <c r="A524" s="394">
        <v>220208</v>
      </c>
      <c r="B524" s="394"/>
      <c r="C524" s="394"/>
      <c r="D524" s="394"/>
      <c r="E524" s="394"/>
      <c r="F524" s="752" t="s">
        <v>644</v>
      </c>
      <c r="G524" s="1319">
        <f t="shared" ref="G524:H524" si="142">SUM(G525:G526)</f>
        <v>27010000</v>
      </c>
      <c r="H524" s="1319">
        <f t="shared" si="142"/>
        <v>9000000</v>
      </c>
      <c r="I524" s="397"/>
      <c r="J524" s="397"/>
      <c r="K524" s="397"/>
      <c r="L524" s="397"/>
      <c r="M524" s="396"/>
    </row>
    <row r="525" spans="1:13" ht="15">
      <c r="A525" s="395">
        <v>22020801</v>
      </c>
      <c r="B525" s="395">
        <v>70432</v>
      </c>
      <c r="C525" s="395"/>
      <c r="D525" s="395">
        <v>2101</v>
      </c>
      <c r="E525" s="395">
        <v>50610801</v>
      </c>
      <c r="F525" s="753" t="s">
        <v>164</v>
      </c>
      <c r="G525" s="1323">
        <v>4000000</v>
      </c>
      <c r="H525" s="1323">
        <v>1000000</v>
      </c>
      <c r="I525" s="759"/>
      <c r="J525" s="759"/>
      <c r="K525" s="977"/>
      <c r="L525" s="759"/>
      <c r="M525" s="760"/>
    </row>
    <row r="526" spans="1:13" ht="15">
      <c r="A526" s="395">
        <v>22020803</v>
      </c>
      <c r="B526" s="395">
        <v>70432</v>
      </c>
      <c r="C526" s="395"/>
      <c r="D526" s="395">
        <v>2101</v>
      </c>
      <c r="E526" s="395">
        <v>50610801</v>
      </c>
      <c r="F526" s="753" t="s">
        <v>166</v>
      </c>
      <c r="G526" s="1323">
        <v>23010000</v>
      </c>
      <c r="H526" s="1323">
        <v>8000000</v>
      </c>
      <c r="I526" s="759"/>
      <c r="J526" s="759"/>
      <c r="K526" s="977"/>
      <c r="L526" s="759"/>
      <c r="M526" s="760"/>
    </row>
    <row r="527" spans="1:13" ht="15">
      <c r="A527" s="394">
        <v>220209</v>
      </c>
      <c r="B527" s="394"/>
      <c r="C527" s="394"/>
      <c r="D527" s="394"/>
      <c r="E527" s="394"/>
      <c r="F527" s="752" t="s">
        <v>646</v>
      </c>
      <c r="G527" s="1319">
        <f t="shared" ref="G527:H527" si="143">SUM(G528:G528)</f>
        <v>2000000</v>
      </c>
      <c r="H527" s="1319">
        <f t="shared" si="143"/>
        <v>1500000</v>
      </c>
      <c r="I527" s="397"/>
      <c r="J527" s="397"/>
      <c r="K527" s="397"/>
      <c r="L527" s="397"/>
      <c r="M527" s="396"/>
    </row>
    <row r="528" spans="1:13" ht="28.5" customHeight="1">
      <c r="A528" s="395">
        <v>22020901</v>
      </c>
      <c r="B528" s="395"/>
      <c r="C528" s="395"/>
      <c r="D528" s="395"/>
      <c r="E528" s="395"/>
      <c r="F528" s="753" t="s">
        <v>170</v>
      </c>
      <c r="G528" s="1323">
        <v>2000000</v>
      </c>
      <c r="H528" s="1323">
        <v>1500000</v>
      </c>
      <c r="I528" s="759"/>
      <c r="J528" s="759"/>
      <c r="K528" s="977"/>
      <c r="L528" s="759"/>
      <c r="M528" s="760"/>
    </row>
    <row r="529" spans="1:13" ht="27">
      <c r="A529" s="394">
        <v>220210</v>
      </c>
      <c r="B529" s="394"/>
      <c r="C529" s="394"/>
      <c r="D529" s="394"/>
      <c r="E529" s="394"/>
      <c r="F529" s="752" t="s">
        <v>173</v>
      </c>
      <c r="G529" s="1319">
        <f t="shared" ref="G529:H529" si="144">SUM(G530:G535)</f>
        <v>325320000</v>
      </c>
      <c r="H529" s="1319">
        <f t="shared" si="144"/>
        <v>29680000</v>
      </c>
      <c r="I529" s="397"/>
      <c r="J529" s="397"/>
      <c r="K529" s="397"/>
      <c r="L529" s="397"/>
      <c r="M529" s="396"/>
    </row>
    <row r="530" spans="1:13" ht="15">
      <c r="A530" s="395">
        <v>22021001</v>
      </c>
      <c r="B530" s="395">
        <v>70472</v>
      </c>
      <c r="C530" s="395"/>
      <c r="D530" s="395">
        <v>2101</v>
      </c>
      <c r="E530" s="395">
        <v>50610801</v>
      </c>
      <c r="F530" s="753" t="s">
        <v>174</v>
      </c>
      <c r="G530" s="1323">
        <v>5000000</v>
      </c>
      <c r="H530" s="1323">
        <v>2080000</v>
      </c>
      <c r="I530" s="759"/>
      <c r="J530" s="759"/>
      <c r="K530" s="977"/>
      <c r="L530" s="759"/>
      <c r="M530" s="760"/>
    </row>
    <row r="531" spans="1:13" ht="27">
      <c r="A531" s="395">
        <v>22021002</v>
      </c>
      <c r="B531" s="395">
        <v>70112</v>
      </c>
      <c r="C531" s="395"/>
      <c r="D531" s="395">
        <v>2101</v>
      </c>
      <c r="E531" s="395">
        <v>50610801</v>
      </c>
      <c r="F531" s="753" t="s">
        <v>175</v>
      </c>
      <c r="G531" s="1323">
        <v>5000000</v>
      </c>
      <c r="H531" s="1323">
        <v>3000000</v>
      </c>
      <c r="I531" s="759"/>
      <c r="J531" s="759"/>
      <c r="K531" s="977"/>
      <c r="L531" s="759"/>
      <c r="M531" s="760"/>
    </row>
    <row r="532" spans="1:13" ht="15">
      <c r="A532" s="395">
        <v>22021003</v>
      </c>
      <c r="B532" s="395">
        <v>70630</v>
      </c>
      <c r="C532" s="395"/>
      <c r="D532" s="395">
        <v>2101</v>
      </c>
      <c r="E532" s="395">
        <v>50610801</v>
      </c>
      <c r="F532" s="753" t="s">
        <v>176</v>
      </c>
      <c r="G532" s="1323">
        <v>6000000</v>
      </c>
      <c r="H532" s="1323">
        <v>3000000</v>
      </c>
      <c r="I532" s="759"/>
      <c r="J532" s="759"/>
      <c r="K532" s="977"/>
      <c r="L532" s="759"/>
      <c r="M532" s="760"/>
    </row>
    <row r="533" spans="1:13" ht="15">
      <c r="A533" s="395">
        <v>22021007</v>
      </c>
      <c r="B533" s="395">
        <v>70112</v>
      </c>
      <c r="C533" s="395"/>
      <c r="D533" s="395">
        <v>2101</v>
      </c>
      <c r="E533" s="395">
        <v>50610801</v>
      </c>
      <c r="F533" s="753" t="s">
        <v>179</v>
      </c>
      <c r="G533" s="1323">
        <v>307220000</v>
      </c>
      <c r="H533" s="1323">
        <v>20000000</v>
      </c>
      <c r="I533" s="759"/>
      <c r="J533" s="759"/>
      <c r="K533" s="977"/>
      <c r="L533" s="759"/>
      <c r="M533" s="760"/>
    </row>
    <row r="534" spans="1:13" ht="27">
      <c r="A534" s="395">
        <v>22021008</v>
      </c>
      <c r="B534" s="395">
        <v>70112</v>
      </c>
      <c r="C534" s="395"/>
      <c r="D534" s="395">
        <v>2101</v>
      </c>
      <c r="E534" s="395">
        <v>50610801</v>
      </c>
      <c r="F534" s="753" t="s">
        <v>180</v>
      </c>
      <c r="G534" s="1323">
        <v>1100000</v>
      </c>
      <c r="H534" s="1323">
        <v>1100000</v>
      </c>
      <c r="I534" s="759"/>
      <c r="J534" s="759"/>
      <c r="K534" s="977"/>
      <c r="L534" s="759"/>
      <c r="M534" s="760"/>
    </row>
    <row r="535" spans="1:13" ht="32.25" customHeight="1">
      <c r="A535" s="395">
        <v>22021014</v>
      </c>
      <c r="B535" s="395">
        <v>70112</v>
      </c>
      <c r="C535" s="395"/>
      <c r="D535" s="395">
        <v>2101</v>
      </c>
      <c r="E535" s="395">
        <v>50610801</v>
      </c>
      <c r="F535" s="753" t="s">
        <v>668</v>
      </c>
      <c r="G535" s="1323">
        <v>1000000</v>
      </c>
      <c r="H535" s="1323">
        <v>500000</v>
      </c>
      <c r="I535" s="759"/>
      <c r="J535" s="759"/>
      <c r="K535" s="977"/>
      <c r="L535" s="759"/>
      <c r="M535" s="760"/>
    </row>
    <row r="536" spans="1:13" ht="25.5">
      <c r="A536" s="442">
        <v>220401</v>
      </c>
      <c r="B536" s="442"/>
      <c r="C536" s="442"/>
      <c r="D536" s="442"/>
      <c r="E536" s="442"/>
      <c r="F536" s="443" t="s">
        <v>187</v>
      </c>
      <c r="G536" s="328">
        <f t="shared" ref="G536:H536" si="145">SUM(G537:G538)</f>
        <v>0</v>
      </c>
      <c r="H536" s="328">
        <f t="shared" si="145"/>
        <v>200000000</v>
      </c>
      <c r="I536" s="328"/>
      <c r="J536" s="328"/>
      <c r="K536" s="328"/>
      <c r="L536" s="322"/>
      <c r="M536" s="328"/>
    </row>
    <row r="537" spans="1:13" ht="38.25">
      <c r="A537" s="1291">
        <v>22040107</v>
      </c>
      <c r="B537" s="1291">
        <v>70620</v>
      </c>
      <c r="C537" s="1291"/>
      <c r="D537" s="1291">
        <v>2101</v>
      </c>
      <c r="E537" s="1291">
        <v>50610806</v>
      </c>
      <c r="F537" s="324" t="s">
        <v>1354</v>
      </c>
      <c r="G537" s="328"/>
      <c r="H537" s="328">
        <v>200000000</v>
      </c>
      <c r="I537" s="328"/>
      <c r="J537" s="328"/>
      <c r="K537" s="586"/>
      <c r="L537" s="325"/>
      <c r="M537" s="325"/>
    </row>
    <row r="538" spans="1:13" ht="15">
      <c r="A538" s="394">
        <v>23</v>
      </c>
      <c r="B538" s="394"/>
      <c r="C538" s="394"/>
      <c r="D538" s="394"/>
      <c r="E538" s="394"/>
      <c r="F538" s="752" t="s">
        <v>198</v>
      </c>
      <c r="G538" s="1319">
        <f>SUM(G539)</f>
        <v>0</v>
      </c>
      <c r="H538" s="1319">
        <f t="shared" ref="H538" si="146">SUM(H539)</f>
        <v>0</v>
      </c>
      <c r="I538" s="397"/>
      <c r="J538" s="397"/>
      <c r="K538" s="397"/>
      <c r="L538" s="397"/>
      <c r="M538" s="396"/>
    </row>
    <row r="539" spans="1:13" ht="18" customHeight="1">
      <c r="A539" s="394">
        <v>2301</v>
      </c>
      <c r="B539" s="394"/>
      <c r="C539" s="394"/>
      <c r="D539" s="394"/>
      <c r="E539" s="394"/>
      <c r="F539" s="752" t="s">
        <v>199</v>
      </c>
      <c r="G539" s="1319">
        <f>G540</f>
        <v>0</v>
      </c>
      <c r="H539" s="1319">
        <f t="shared" ref="H539" si="147">H540</f>
        <v>0</v>
      </c>
      <c r="I539" s="397"/>
      <c r="J539" s="397"/>
      <c r="K539" s="397"/>
      <c r="L539" s="397"/>
      <c r="M539" s="396"/>
    </row>
    <row r="540" spans="1:13" ht="20.25" customHeight="1">
      <c r="A540" s="394">
        <v>230101</v>
      </c>
      <c r="B540" s="394"/>
      <c r="C540" s="394"/>
      <c r="D540" s="394"/>
      <c r="E540" s="394"/>
      <c r="F540" s="752" t="s">
        <v>200</v>
      </c>
      <c r="G540" s="1319">
        <f t="shared" ref="G540:H540" si="148">SUM(G541:G549)</f>
        <v>0</v>
      </c>
      <c r="H540" s="1319">
        <f t="shared" si="148"/>
        <v>0</v>
      </c>
      <c r="I540" s="397"/>
      <c r="J540" s="397"/>
      <c r="K540" s="397"/>
      <c r="L540" s="397"/>
      <c r="M540" s="396"/>
    </row>
    <row r="541" spans="1:13" ht="25.5" customHeight="1">
      <c r="A541" s="395">
        <v>23010105</v>
      </c>
      <c r="B541" s="395">
        <v>70133</v>
      </c>
      <c r="C541" s="395"/>
      <c r="D541" s="395">
        <v>2101</v>
      </c>
      <c r="E541" s="395">
        <v>50610801</v>
      </c>
      <c r="F541" s="753" t="s">
        <v>203</v>
      </c>
      <c r="G541" s="1323"/>
      <c r="H541" s="1323"/>
      <c r="I541" s="759"/>
      <c r="J541" s="759"/>
      <c r="K541" s="977"/>
      <c r="L541" s="758"/>
      <c r="M541" s="760"/>
    </row>
    <row r="542" spans="1:13" ht="18" customHeight="1">
      <c r="A542" s="395">
        <v>23010106</v>
      </c>
      <c r="B542" s="395">
        <v>70133</v>
      </c>
      <c r="C542" s="395"/>
      <c r="D542" s="395">
        <v>2101</v>
      </c>
      <c r="E542" s="395">
        <v>50610801</v>
      </c>
      <c r="F542" s="753" t="s">
        <v>204</v>
      </c>
      <c r="G542" s="1323"/>
      <c r="H542" s="1323"/>
      <c r="I542" s="759"/>
      <c r="J542" s="759"/>
      <c r="K542" s="977"/>
      <c r="L542" s="758"/>
      <c r="M542" s="761"/>
    </row>
    <row r="543" spans="1:13" ht="18" customHeight="1">
      <c r="A543" s="395">
        <v>23010108</v>
      </c>
      <c r="B543" s="395">
        <v>70133</v>
      </c>
      <c r="C543" s="395"/>
      <c r="D543" s="395">
        <v>2101</v>
      </c>
      <c r="E543" s="395">
        <v>50610801</v>
      </c>
      <c r="F543" s="753" t="s">
        <v>206</v>
      </c>
      <c r="G543" s="1323"/>
      <c r="H543" s="1323"/>
      <c r="I543" s="759"/>
      <c r="J543" s="759"/>
      <c r="K543" s="977"/>
      <c r="L543" s="758"/>
      <c r="M543" s="761"/>
    </row>
    <row r="544" spans="1:13" ht="27">
      <c r="A544" s="395">
        <v>23010112</v>
      </c>
      <c r="B544" s="395">
        <v>70133</v>
      </c>
      <c r="C544" s="395"/>
      <c r="D544" s="395">
        <v>2101</v>
      </c>
      <c r="E544" s="395">
        <v>50610801</v>
      </c>
      <c r="F544" s="753" t="s">
        <v>208</v>
      </c>
      <c r="G544" s="1323"/>
      <c r="H544" s="1323"/>
      <c r="I544" s="759"/>
      <c r="J544" s="759"/>
      <c r="K544" s="977"/>
      <c r="L544" s="759"/>
      <c r="M544" s="760"/>
    </row>
    <row r="545" spans="1:13" ht="15">
      <c r="A545" s="395">
        <v>23010113</v>
      </c>
      <c r="B545" s="395">
        <v>70133</v>
      </c>
      <c r="C545" s="395"/>
      <c r="D545" s="395">
        <v>2101</v>
      </c>
      <c r="E545" s="395">
        <v>50610801</v>
      </c>
      <c r="F545" s="753" t="s">
        <v>209</v>
      </c>
      <c r="G545" s="1323"/>
      <c r="H545" s="1323"/>
      <c r="I545" s="759"/>
      <c r="J545" s="759"/>
      <c r="K545" s="977"/>
      <c r="L545" s="759"/>
      <c r="M545" s="760"/>
    </row>
    <row r="546" spans="1:13" ht="27">
      <c r="A546" s="395">
        <v>23010114</v>
      </c>
      <c r="B546" s="395">
        <v>70133</v>
      </c>
      <c r="C546" s="395"/>
      <c r="D546" s="395">
        <v>2101</v>
      </c>
      <c r="E546" s="395">
        <v>50610801</v>
      </c>
      <c r="F546" s="753" t="s">
        <v>210</v>
      </c>
      <c r="G546" s="1323"/>
      <c r="H546" s="1323"/>
      <c r="I546" s="759"/>
      <c r="J546" s="759"/>
      <c r="K546" s="977"/>
      <c r="L546" s="759"/>
      <c r="M546" s="760"/>
    </row>
    <row r="547" spans="1:13" ht="27">
      <c r="A547" s="395">
        <v>23010115</v>
      </c>
      <c r="B547" s="395">
        <v>70133</v>
      </c>
      <c r="C547" s="395"/>
      <c r="D547" s="395">
        <v>2101</v>
      </c>
      <c r="E547" s="395">
        <v>50610801</v>
      </c>
      <c r="F547" s="753" t="s">
        <v>211</v>
      </c>
      <c r="G547" s="1323"/>
      <c r="H547" s="1323"/>
      <c r="I547" s="759"/>
      <c r="J547" s="759"/>
      <c r="K547" s="977"/>
      <c r="L547" s="759"/>
      <c r="M547" s="760"/>
    </row>
    <row r="548" spans="1:13" ht="27">
      <c r="A548" s="395">
        <v>23010117</v>
      </c>
      <c r="B548" s="395">
        <v>70133</v>
      </c>
      <c r="C548" s="395"/>
      <c r="D548" s="395">
        <v>2101</v>
      </c>
      <c r="E548" s="395">
        <v>50610801</v>
      </c>
      <c r="F548" s="753" t="s">
        <v>213</v>
      </c>
      <c r="G548" s="1323"/>
      <c r="H548" s="1323"/>
      <c r="I548" s="759"/>
      <c r="J548" s="759"/>
      <c r="K548" s="977"/>
      <c r="L548" s="759"/>
      <c r="M548" s="760"/>
    </row>
    <row r="549" spans="1:13" ht="27">
      <c r="A549" s="395">
        <v>23010119</v>
      </c>
      <c r="B549" s="395">
        <v>70133</v>
      </c>
      <c r="C549" s="395"/>
      <c r="D549" s="395">
        <v>2101</v>
      </c>
      <c r="E549" s="395">
        <v>50610801</v>
      </c>
      <c r="F549" s="753" t="s">
        <v>215</v>
      </c>
      <c r="G549" s="1323"/>
      <c r="H549" s="1323"/>
      <c r="I549" s="759"/>
      <c r="J549" s="759"/>
      <c r="K549" s="759"/>
      <c r="L549" s="759"/>
      <c r="M549" s="760"/>
    </row>
    <row r="550" spans="1:13" ht="15">
      <c r="A550" s="762"/>
      <c r="B550" s="762"/>
      <c r="C550" s="762"/>
      <c r="D550" s="762"/>
      <c r="E550" s="762"/>
      <c r="F550" s="763"/>
      <c r="G550" s="1324"/>
      <c r="H550" s="1324"/>
      <c r="I550" s="764"/>
      <c r="J550" s="764"/>
      <c r="K550" s="764"/>
      <c r="L550" s="765"/>
      <c r="M550" s="766"/>
    </row>
    <row r="551" spans="1:13" ht="15">
      <c r="A551" s="762"/>
      <c r="B551" s="762"/>
      <c r="C551" s="762"/>
      <c r="D551" s="762"/>
      <c r="E551" s="762"/>
      <c r="F551" s="978" t="s">
        <v>570</v>
      </c>
      <c r="G551" s="1325"/>
      <c r="H551" s="1325"/>
      <c r="I551" s="979"/>
      <c r="J551" s="979"/>
      <c r="K551" s="979"/>
      <c r="L551" s="979"/>
      <c r="M551" s="766"/>
    </row>
    <row r="552" spans="1:13" ht="15">
      <c r="A552" s="762"/>
      <c r="B552" s="762"/>
      <c r="C552" s="762"/>
      <c r="D552" s="762"/>
      <c r="E552" s="762"/>
      <c r="F552" s="980" t="s">
        <v>519</v>
      </c>
      <c r="G552" s="1326">
        <f t="shared" ref="G552:H552" si="149">G498</f>
        <v>93259339.840000004</v>
      </c>
      <c r="H552" s="1326">
        <f t="shared" si="149"/>
        <v>93259339.840000004</v>
      </c>
      <c r="I552" s="981"/>
      <c r="J552" s="981"/>
      <c r="K552" s="981"/>
      <c r="L552" s="981"/>
      <c r="M552" s="767"/>
    </row>
    <row r="553" spans="1:13" ht="15">
      <c r="A553" s="762"/>
      <c r="B553" s="762"/>
      <c r="C553" s="762"/>
      <c r="D553" s="762"/>
      <c r="E553" s="762"/>
      <c r="F553" s="980" t="s">
        <v>520</v>
      </c>
      <c r="G553" s="1326">
        <f t="shared" ref="G553:H553" si="150">G505</f>
        <v>799690000</v>
      </c>
      <c r="H553" s="1326">
        <f t="shared" si="150"/>
        <v>408362363.03999996</v>
      </c>
      <c r="I553" s="981"/>
      <c r="J553" s="981"/>
      <c r="K553" s="981"/>
      <c r="L553" s="981"/>
      <c r="M553" s="767"/>
    </row>
    <row r="554" spans="1:13" ht="15">
      <c r="A554" s="762"/>
      <c r="B554" s="762"/>
      <c r="C554" s="762"/>
      <c r="D554" s="762"/>
      <c r="E554" s="762"/>
      <c r="F554" s="980" t="s">
        <v>198</v>
      </c>
      <c r="G554" s="1326">
        <f t="shared" ref="G554:H554" si="151">G538</f>
        <v>0</v>
      </c>
      <c r="H554" s="1326">
        <f t="shared" si="151"/>
        <v>0</v>
      </c>
      <c r="I554" s="981"/>
      <c r="J554" s="981"/>
      <c r="K554" s="981"/>
      <c r="L554" s="981"/>
      <c r="M554" s="767"/>
    </row>
    <row r="555" spans="1:13" ht="15">
      <c r="A555" s="762"/>
      <c r="B555" s="762"/>
      <c r="C555" s="762"/>
      <c r="D555" s="762"/>
      <c r="E555" s="762"/>
      <c r="F555" s="980" t="s">
        <v>3</v>
      </c>
      <c r="G555" s="1326">
        <f t="shared" ref="G555:H555" si="152">SUM(G552:G554)</f>
        <v>892949339.84000003</v>
      </c>
      <c r="H555" s="1326">
        <f t="shared" si="152"/>
        <v>501621702.88</v>
      </c>
      <c r="I555" s="981"/>
      <c r="J555" s="981"/>
      <c r="K555" s="981"/>
      <c r="L555" s="981"/>
      <c r="M555" s="767"/>
    </row>
    <row r="556" spans="1:13" ht="15">
      <c r="A556" s="30"/>
      <c r="B556" s="30"/>
      <c r="C556" s="30"/>
      <c r="D556" s="30"/>
      <c r="E556" s="30"/>
      <c r="F556" s="40"/>
      <c r="G556" s="2"/>
      <c r="H556" s="2"/>
      <c r="I556" s="2"/>
    </row>
    <row r="557" spans="1:13" ht="15">
      <c r="A557" s="30"/>
      <c r="B557" s="30"/>
      <c r="C557" s="30"/>
      <c r="D557" s="30"/>
      <c r="E557" s="30"/>
      <c r="F557" s="40"/>
      <c r="G557" s="2"/>
      <c r="H557" s="2"/>
      <c r="I557" s="2"/>
    </row>
    <row r="558" spans="1:13">
      <c r="A558" s="30"/>
      <c r="B558" s="30"/>
      <c r="C558" s="30"/>
      <c r="D558" s="30"/>
      <c r="E558" s="30"/>
      <c r="F558" s="39"/>
      <c r="G558" s="30"/>
      <c r="H558" s="30"/>
      <c r="I558" s="30"/>
    </row>
    <row r="559" spans="1:13" ht="20.25" customHeight="1">
      <c r="A559" s="1461" t="s">
        <v>1199</v>
      </c>
      <c r="B559" s="1461"/>
      <c r="C559" s="1461"/>
      <c r="D559" s="1461"/>
      <c r="E559" s="1461"/>
      <c r="F559" s="1461"/>
      <c r="G559" s="1461"/>
      <c r="H559" s="1461"/>
      <c r="I559" s="1461"/>
      <c r="J559" s="1461"/>
      <c r="K559" s="1461"/>
      <c r="L559" s="1461"/>
      <c r="M559" s="505"/>
    </row>
    <row r="560" spans="1:13" ht="21" customHeight="1">
      <c r="A560" s="1462" t="s">
        <v>1317</v>
      </c>
      <c r="B560" s="1462"/>
      <c r="C560" s="1462"/>
      <c r="D560" s="1462"/>
      <c r="E560" s="1462"/>
      <c r="F560" s="1462"/>
      <c r="G560" s="1462"/>
      <c r="H560" s="1462"/>
      <c r="I560" s="1462"/>
      <c r="J560" s="1462"/>
      <c r="K560" s="984"/>
      <c r="L560" s="984"/>
      <c r="M560" s="505"/>
    </row>
    <row r="561" spans="1:13" ht="63.75" customHeight="1">
      <c r="A561" s="939" t="s">
        <v>518</v>
      </c>
      <c r="B561" s="939" t="s">
        <v>514</v>
      </c>
      <c r="C561" s="939" t="s">
        <v>559</v>
      </c>
      <c r="D561" s="939" t="s">
        <v>560</v>
      </c>
      <c r="E561" s="939" t="s">
        <v>515</v>
      </c>
      <c r="F561" s="939" t="s">
        <v>483</v>
      </c>
      <c r="G561" s="586" t="s">
        <v>656</v>
      </c>
      <c r="H561" s="856" t="s">
        <v>1353</v>
      </c>
      <c r="I561" s="586"/>
      <c r="J561" s="586"/>
      <c r="K561" s="586"/>
      <c r="L561" s="586"/>
      <c r="M561" s="586"/>
    </row>
    <row r="562" spans="1:13">
      <c r="A562" s="442">
        <v>1</v>
      </c>
      <c r="B562" s="442"/>
      <c r="C562" s="442"/>
      <c r="D562" s="442"/>
      <c r="E562" s="442"/>
      <c r="F562" s="939" t="s">
        <v>8</v>
      </c>
      <c r="G562" s="927">
        <f>SUM(G563)</f>
        <v>45000000</v>
      </c>
      <c r="H562" s="927">
        <f t="shared" ref="H562" si="153">SUM(H563)</f>
        <v>45000000</v>
      </c>
      <c r="I562" s="735"/>
      <c r="J562" s="735"/>
      <c r="K562" s="735"/>
      <c r="L562" s="735"/>
      <c r="M562" s="735"/>
    </row>
    <row r="563" spans="1:13">
      <c r="A563" s="442">
        <v>12</v>
      </c>
      <c r="B563" s="442"/>
      <c r="C563" s="442"/>
      <c r="D563" s="442"/>
      <c r="E563" s="442"/>
      <c r="F563" s="443" t="s">
        <v>14</v>
      </c>
      <c r="G563" s="836">
        <f>G564+G568</f>
        <v>45000000</v>
      </c>
      <c r="H563" s="836">
        <f t="shared" ref="H563" si="154">H564+H568</f>
        <v>45000000</v>
      </c>
      <c r="I563" s="586"/>
      <c r="J563" s="586"/>
      <c r="K563" s="586"/>
      <c r="L563" s="586"/>
      <c r="M563" s="586"/>
    </row>
    <row r="564" spans="1:13">
      <c r="A564" s="442">
        <v>1201</v>
      </c>
      <c r="B564" s="442"/>
      <c r="C564" s="442"/>
      <c r="D564" s="442"/>
      <c r="E564" s="442"/>
      <c r="F564" s="443" t="s">
        <v>678</v>
      </c>
      <c r="G564" s="836">
        <f>SUM(G565+G567)</f>
        <v>0</v>
      </c>
      <c r="H564" s="836">
        <f t="shared" ref="H564" si="155">SUM(H565+H567)</f>
        <v>0</v>
      </c>
      <c r="I564" s="586"/>
      <c r="J564" s="586"/>
      <c r="K564" s="586"/>
      <c r="L564" s="586"/>
      <c r="M564" s="586"/>
    </row>
    <row r="565" spans="1:13">
      <c r="A565" s="442">
        <v>120101</v>
      </c>
      <c r="B565" s="442"/>
      <c r="C565" s="442"/>
      <c r="D565" s="442"/>
      <c r="E565" s="442"/>
      <c r="F565" s="443" t="s">
        <v>16</v>
      </c>
      <c r="G565" s="836">
        <f>G566</f>
        <v>0</v>
      </c>
      <c r="H565" s="836">
        <f t="shared" ref="H565" si="156">H566</f>
        <v>0</v>
      </c>
      <c r="I565" s="586"/>
      <c r="J565" s="586"/>
      <c r="K565" s="586"/>
      <c r="L565" s="586"/>
      <c r="M565" s="586"/>
    </row>
    <row r="566" spans="1:13">
      <c r="A566" s="323">
        <v>12010101</v>
      </c>
      <c r="B566" s="323"/>
      <c r="C566" s="323"/>
      <c r="D566" s="323"/>
      <c r="E566" s="323"/>
      <c r="F566" s="324" t="s">
        <v>17</v>
      </c>
      <c r="G566" s="927"/>
      <c r="H566" s="927"/>
      <c r="I566" s="735"/>
      <c r="J566" s="735"/>
      <c r="K566" s="735"/>
      <c r="L566" s="735"/>
      <c r="M566" s="735"/>
    </row>
    <row r="567" spans="1:13">
      <c r="A567" s="442">
        <v>120102</v>
      </c>
      <c r="B567" s="442"/>
      <c r="C567" s="442"/>
      <c r="D567" s="442"/>
      <c r="E567" s="442"/>
      <c r="F567" s="443" t="s">
        <v>18</v>
      </c>
      <c r="G567" s="836"/>
      <c r="H567" s="836"/>
      <c r="I567" s="586"/>
      <c r="J567" s="586"/>
      <c r="K567" s="586"/>
      <c r="L567" s="586"/>
      <c r="M567" s="586"/>
    </row>
    <row r="568" spans="1:13">
      <c r="A568" s="478">
        <v>1202</v>
      </c>
      <c r="B568" s="478"/>
      <c r="C568" s="478"/>
      <c r="D568" s="478"/>
      <c r="E568" s="478"/>
      <c r="F568" s="443" t="s">
        <v>19</v>
      </c>
      <c r="G568" s="836">
        <v>45000000</v>
      </c>
      <c r="H568" s="836">
        <v>45000000</v>
      </c>
      <c r="I568" s="586"/>
      <c r="J568" s="586"/>
      <c r="K568" s="586"/>
      <c r="L568" s="586"/>
      <c r="M568" s="586"/>
    </row>
    <row r="569" spans="1:13">
      <c r="A569" s="478">
        <v>12020124</v>
      </c>
      <c r="B569" s="478">
        <v>70490</v>
      </c>
      <c r="C569" s="478"/>
      <c r="D569" s="478"/>
      <c r="E569" s="478"/>
      <c r="F569" s="443" t="s">
        <v>1165</v>
      </c>
      <c r="G569" s="836">
        <f>SUM(G570)</f>
        <v>6000000</v>
      </c>
      <c r="H569" s="836">
        <f>SUM(H570)</f>
        <v>6000000</v>
      </c>
      <c r="I569" s="586"/>
      <c r="J569" s="586"/>
      <c r="K569" s="586"/>
      <c r="L569" s="586"/>
      <c r="M569" s="586"/>
    </row>
    <row r="570" spans="1:13">
      <c r="A570" s="478"/>
      <c r="B570" s="478"/>
      <c r="C570" s="478"/>
      <c r="D570" s="478"/>
      <c r="E570" s="478"/>
      <c r="F570" s="324" t="s">
        <v>1166</v>
      </c>
      <c r="G570" s="836">
        <v>6000000</v>
      </c>
      <c r="H570" s="836">
        <v>6000000</v>
      </c>
      <c r="I570" s="586"/>
      <c r="J570" s="586"/>
      <c r="K570" s="586"/>
      <c r="L570" s="586"/>
      <c r="M570" s="586"/>
    </row>
    <row r="571" spans="1:13">
      <c r="A571" s="478">
        <v>120204</v>
      </c>
      <c r="B571" s="478"/>
      <c r="C571" s="478"/>
      <c r="D571" s="478"/>
      <c r="E571" s="478"/>
      <c r="F571" s="443" t="s">
        <v>28</v>
      </c>
      <c r="G571" s="836">
        <f t="shared" ref="G571:H571" si="157">SUM(G572:G572)</f>
        <v>0</v>
      </c>
      <c r="H571" s="836">
        <f t="shared" si="157"/>
        <v>0</v>
      </c>
      <c r="I571" s="586"/>
      <c r="J571" s="586"/>
      <c r="K571" s="586"/>
      <c r="L571" s="586"/>
      <c r="M571" s="586"/>
    </row>
    <row r="572" spans="1:13" ht="25.5">
      <c r="A572" s="323">
        <v>12020449</v>
      </c>
      <c r="B572" s="323">
        <v>70443</v>
      </c>
      <c r="C572" s="323"/>
      <c r="D572" s="444" t="s">
        <v>561</v>
      </c>
      <c r="E572" s="323">
        <v>50610800</v>
      </c>
      <c r="F572" s="324" t="s">
        <v>33</v>
      </c>
      <c r="G572" s="927"/>
      <c r="H572" s="927"/>
      <c r="I572" s="735"/>
      <c r="J572" s="735"/>
      <c r="K572" s="735"/>
      <c r="L572" s="735"/>
      <c r="M572" s="735"/>
    </row>
    <row r="573" spans="1:13" ht="25.5">
      <c r="A573" s="442">
        <v>120209</v>
      </c>
      <c r="B573" s="442"/>
      <c r="C573" s="442"/>
      <c r="D573" s="442"/>
      <c r="E573" s="442"/>
      <c r="F573" s="443" t="s">
        <v>46</v>
      </c>
      <c r="G573" s="836">
        <f t="shared" ref="G573:H573" si="158">SUM(G574:G574)</f>
        <v>30000000</v>
      </c>
      <c r="H573" s="836">
        <f t="shared" si="158"/>
        <v>30000000</v>
      </c>
      <c r="I573" s="586"/>
      <c r="J573" s="586"/>
      <c r="K573" s="586"/>
      <c r="L573" s="586"/>
      <c r="M573" s="586"/>
    </row>
    <row r="574" spans="1:13" ht="25.5">
      <c r="A574" s="323">
        <v>12020906</v>
      </c>
      <c r="B574" s="323">
        <v>70443</v>
      </c>
      <c r="C574" s="323"/>
      <c r="D574" s="444" t="s">
        <v>561</v>
      </c>
      <c r="E574" s="323">
        <v>50610800</v>
      </c>
      <c r="F574" s="324" t="s">
        <v>542</v>
      </c>
      <c r="G574" s="927">
        <v>30000000</v>
      </c>
      <c r="H574" s="927">
        <v>30000000</v>
      </c>
      <c r="I574" s="735"/>
      <c r="J574" s="735"/>
      <c r="K574" s="735"/>
      <c r="L574" s="735"/>
      <c r="M574" s="735"/>
    </row>
    <row r="575" spans="1:13">
      <c r="A575" s="323"/>
      <c r="B575" s="323"/>
      <c r="C575" s="323"/>
      <c r="D575" s="444"/>
      <c r="E575" s="323"/>
      <c r="F575" s="443" t="s">
        <v>1167</v>
      </c>
      <c r="G575" s="836">
        <f>SUM(G576)</f>
        <v>9000000</v>
      </c>
      <c r="H575" s="836">
        <f>SUM(H576)</f>
        <v>9000000</v>
      </c>
      <c r="I575" s="586"/>
      <c r="J575" s="735"/>
      <c r="K575" s="735"/>
      <c r="L575" s="735"/>
      <c r="M575" s="735"/>
    </row>
    <row r="576" spans="1:13">
      <c r="A576" s="323"/>
      <c r="B576" s="323"/>
      <c r="C576" s="323"/>
      <c r="D576" s="444"/>
      <c r="E576" s="323"/>
      <c r="F576" s="324" t="s">
        <v>48</v>
      </c>
      <c r="G576" s="927">
        <v>9000000</v>
      </c>
      <c r="H576" s="927">
        <v>9000000</v>
      </c>
      <c r="I576" s="735"/>
      <c r="J576" s="735"/>
      <c r="K576" s="735"/>
      <c r="L576" s="735"/>
      <c r="M576" s="735"/>
    </row>
    <row r="577" spans="1:13">
      <c r="A577" s="323"/>
      <c r="B577" s="323"/>
      <c r="C577" s="323"/>
      <c r="D577" s="323"/>
      <c r="E577" s="323"/>
      <c r="F577" s="326"/>
      <c r="G577" s="927"/>
      <c r="H577" s="927"/>
      <c r="I577" s="735"/>
      <c r="J577" s="735"/>
      <c r="K577" s="735"/>
      <c r="L577" s="735"/>
      <c r="M577" s="735"/>
    </row>
    <row r="578" spans="1:13">
      <c r="A578" s="442">
        <v>2</v>
      </c>
      <c r="B578" s="442"/>
      <c r="C578" s="442"/>
      <c r="D578" s="442"/>
      <c r="E578" s="442"/>
      <c r="F578" s="939" t="s">
        <v>90</v>
      </c>
      <c r="G578" s="836">
        <f t="shared" ref="G578:H578" si="159">SUM(G579,G586,G620)</f>
        <v>797190128</v>
      </c>
      <c r="H578" s="836">
        <f t="shared" si="159"/>
        <v>411222534.13</v>
      </c>
      <c r="I578" s="586"/>
      <c r="J578" s="586"/>
      <c r="K578" s="586"/>
      <c r="L578" s="586"/>
      <c r="M578" s="586"/>
    </row>
    <row r="579" spans="1:13">
      <c r="A579" s="442">
        <v>21</v>
      </c>
      <c r="B579" s="442"/>
      <c r="C579" s="442"/>
      <c r="D579" s="442"/>
      <c r="E579" s="442"/>
      <c r="F579" s="443" t="s">
        <v>4</v>
      </c>
      <c r="G579" s="836">
        <f>SUM(G580,G582)</f>
        <v>271252292</v>
      </c>
      <c r="H579" s="836">
        <f>G579</f>
        <v>271252292</v>
      </c>
      <c r="I579" s="586"/>
      <c r="J579" s="586"/>
      <c r="K579" s="586"/>
      <c r="L579" s="586"/>
      <c r="M579" s="586"/>
    </row>
    <row r="580" spans="1:13">
      <c r="A580" s="323">
        <v>21010101</v>
      </c>
      <c r="B580" s="323"/>
      <c r="C580" s="323"/>
      <c r="D580" s="323"/>
      <c r="E580" s="323"/>
      <c r="F580" s="324" t="s">
        <v>91</v>
      </c>
      <c r="G580" s="836">
        <f>'ECON SEC PERSONNEL COST'!H518</f>
        <v>255853055</v>
      </c>
      <c r="H580" s="836">
        <f>G580</f>
        <v>255853055</v>
      </c>
      <c r="I580" s="586"/>
      <c r="J580" s="586"/>
      <c r="K580" s="586"/>
      <c r="L580" s="836"/>
      <c r="M580" s="586"/>
    </row>
    <row r="581" spans="1:13">
      <c r="A581" s="323">
        <v>21010102</v>
      </c>
      <c r="B581" s="323"/>
      <c r="C581" s="323"/>
      <c r="D581" s="323"/>
      <c r="E581" s="323"/>
      <c r="F581" s="324" t="s">
        <v>92</v>
      </c>
      <c r="G581" s="836"/>
      <c r="H581" s="836"/>
      <c r="I581" s="586"/>
      <c r="J581" s="586"/>
      <c r="K581" s="586"/>
      <c r="L581" s="586"/>
      <c r="M581" s="586"/>
    </row>
    <row r="582" spans="1:13" ht="25.5">
      <c r="A582" s="442">
        <v>2102</v>
      </c>
      <c r="B582" s="442"/>
      <c r="C582" s="442"/>
      <c r="D582" s="442"/>
      <c r="E582" s="442"/>
      <c r="F582" s="443" t="s">
        <v>664</v>
      </c>
      <c r="G582" s="836">
        <f>SUM(G583)</f>
        <v>15399237</v>
      </c>
      <c r="H582" s="836">
        <f t="shared" ref="H582" si="160">SUM(H583)</f>
        <v>15399237</v>
      </c>
      <c r="I582" s="586"/>
      <c r="J582" s="586"/>
      <c r="K582" s="586"/>
      <c r="L582" s="586"/>
      <c r="M582" s="586"/>
    </row>
    <row r="583" spans="1:13">
      <c r="A583" s="442">
        <v>210201</v>
      </c>
      <c r="B583" s="442"/>
      <c r="C583" s="442"/>
      <c r="D583" s="442"/>
      <c r="E583" s="442"/>
      <c r="F583" s="443" t="s">
        <v>95</v>
      </c>
      <c r="G583" s="836">
        <f>SUM(G584:G585)</f>
        <v>15399237</v>
      </c>
      <c r="H583" s="836">
        <f t="shared" ref="H583" si="161">SUM(H584:H585)</f>
        <v>15399237</v>
      </c>
      <c r="I583" s="586"/>
      <c r="J583" s="586"/>
      <c r="K583" s="586"/>
      <c r="L583" s="586"/>
      <c r="M583" s="586"/>
    </row>
    <row r="584" spans="1:13">
      <c r="A584" s="323">
        <v>21020101</v>
      </c>
      <c r="B584" s="323"/>
      <c r="C584" s="323"/>
      <c r="D584" s="323"/>
      <c r="E584" s="323"/>
      <c r="F584" s="324" t="s">
        <v>96</v>
      </c>
      <c r="G584" s="836">
        <f>'ECON SEC PERSONNEL COST'!J518</f>
        <v>7914876</v>
      </c>
      <c r="H584" s="836">
        <f>G584</f>
        <v>7914876</v>
      </c>
      <c r="I584" s="586"/>
      <c r="J584" s="586"/>
      <c r="K584" s="586"/>
      <c r="L584" s="586"/>
      <c r="M584" s="586"/>
    </row>
    <row r="585" spans="1:13" ht="15" customHeight="1">
      <c r="A585" s="323">
        <v>21020102</v>
      </c>
      <c r="B585" s="323"/>
      <c r="C585" s="323"/>
      <c r="D585" s="323"/>
      <c r="E585" s="323"/>
      <c r="F585" s="324" t="s">
        <v>482</v>
      </c>
      <c r="G585" s="836">
        <f>'ECON SEC PERSONNEL COST'!I518</f>
        <v>7484361</v>
      </c>
      <c r="H585" s="836">
        <f>G585</f>
        <v>7484361</v>
      </c>
      <c r="I585" s="586"/>
      <c r="J585" s="586"/>
      <c r="K585" s="586"/>
      <c r="L585" s="586"/>
      <c r="M585" s="586"/>
    </row>
    <row r="586" spans="1:13">
      <c r="A586" s="442">
        <v>2202</v>
      </c>
      <c r="B586" s="442"/>
      <c r="C586" s="442"/>
      <c r="D586" s="442"/>
      <c r="E586" s="442"/>
      <c r="F586" s="443" t="s">
        <v>5</v>
      </c>
      <c r="G586" s="836">
        <f>SUM(G587,G591,G596,G599,G604,G606,G609,G611,G613)</f>
        <v>95000000</v>
      </c>
      <c r="H586" s="836">
        <f>SUM(H587,H591,H596,H599,H604,H606,H609,H611,H613)</f>
        <v>75041942.269999996</v>
      </c>
      <c r="I586" s="586"/>
      <c r="J586" s="586"/>
      <c r="K586" s="586"/>
      <c r="L586" s="586"/>
      <c r="M586" s="586"/>
    </row>
    <row r="587" spans="1:13" ht="25.5">
      <c r="A587" s="442">
        <v>220201</v>
      </c>
      <c r="B587" s="442"/>
      <c r="C587" s="442"/>
      <c r="D587" s="442"/>
      <c r="E587" s="442"/>
      <c r="F587" s="443" t="s">
        <v>661</v>
      </c>
      <c r="G587" s="836">
        <f>SUM(G588:G590)</f>
        <v>22000000</v>
      </c>
      <c r="H587" s="836">
        <f>SUM(H588:H590)</f>
        <v>15000000</v>
      </c>
      <c r="I587" s="586"/>
      <c r="J587" s="586"/>
      <c r="K587" s="586"/>
      <c r="L587" s="586"/>
      <c r="M587" s="586"/>
    </row>
    <row r="588" spans="1:13" ht="25.5">
      <c r="A588" s="323">
        <v>22020101</v>
      </c>
      <c r="B588" s="323">
        <v>70443</v>
      </c>
      <c r="C588" s="323"/>
      <c r="D588" s="444" t="s">
        <v>561</v>
      </c>
      <c r="E588" s="323">
        <v>50610800</v>
      </c>
      <c r="F588" s="324" t="s">
        <v>108</v>
      </c>
      <c r="G588" s="836">
        <v>10000000</v>
      </c>
      <c r="H588" s="836">
        <v>8000000</v>
      </c>
      <c r="I588" s="586"/>
      <c r="J588" s="586"/>
      <c r="K588" s="172"/>
      <c r="L588" s="586"/>
      <c r="M588" s="586"/>
    </row>
    <row r="589" spans="1:13" ht="25.5">
      <c r="A589" s="323">
        <v>22020102</v>
      </c>
      <c r="B589" s="323">
        <v>70443</v>
      </c>
      <c r="C589" s="323"/>
      <c r="D589" s="444" t="s">
        <v>561</v>
      </c>
      <c r="E589" s="323">
        <v>50610800</v>
      </c>
      <c r="F589" s="324" t="s">
        <v>109</v>
      </c>
      <c r="G589" s="836">
        <v>2000000</v>
      </c>
      <c r="H589" s="836">
        <v>2000000</v>
      </c>
      <c r="I589" s="586"/>
      <c r="J589" s="586"/>
      <c r="K589" s="172"/>
      <c r="L589" s="586"/>
      <c r="M589" s="586"/>
    </row>
    <row r="590" spans="1:13" ht="25.5">
      <c r="A590" s="323"/>
      <c r="B590" s="323"/>
      <c r="C590" s="323"/>
      <c r="D590" s="444"/>
      <c r="E590" s="323"/>
      <c r="F590" s="324" t="s">
        <v>111</v>
      </c>
      <c r="G590" s="836">
        <v>10000000</v>
      </c>
      <c r="H590" s="836">
        <v>5000000</v>
      </c>
      <c r="I590" s="586"/>
      <c r="J590" s="586"/>
      <c r="K590" s="586"/>
      <c r="L590" s="586"/>
      <c r="M590" s="586"/>
    </row>
    <row r="591" spans="1:13">
      <c r="A591" s="442">
        <v>220202</v>
      </c>
      <c r="B591" s="442"/>
      <c r="C591" s="442"/>
      <c r="D591" s="442"/>
      <c r="E591" s="442"/>
      <c r="F591" s="443" t="s">
        <v>666</v>
      </c>
      <c r="G591" s="836">
        <f t="shared" ref="G591:H591" si="162">SUM(G592:G595)</f>
        <v>5900000</v>
      </c>
      <c r="H591" s="836">
        <f t="shared" si="162"/>
        <v>4400000</v>
      </c>
      <c r="I591" s="586"/>
      <c r="J591" s="586"/>
      <c r="K591" s="586"/>
      <c r="L591" s="586"/>
      <c r="M591" s="586"/>
    </row>
    <row r="592" spans="1:13">
      <c r="A592" s="323">
        <v>22020201</v>
      </c>
      <c r="B592" s="323">
        <v>70443</v>
      </c>
      <c r="C592" s="323"/>
      <c r="D592" s="444" t="s">
        <v>561</v>
      </c>
      <c r="E592" s="323">
        <v>50610800</v>
      </c>
      <c r="F592" s="324" t="s">
        <v>113</v>
      </c>
      <c r="G592" s="927">
        <v>2500000</v>
      </c>
      <c r="H592" s="927">
        <v>2500000</v>
      </c>
      <c r="I592" s="735"/>
      <c r="J592" s="735"/>
      <c r="K592" s="735"/>
      <c r="L592" s="735"/>
      <c r="M592" s="735"/>
    </row>
    <row r="593" spans="1:13">
      <c r="A593" s="323">
        <v>22020203</v>
      </c>
      <c r="B593" s="323">
        <v>70443</v>
      </c>
      <c r="C593" s="323"/>
      <c r="D593" s="444" t="s">
        <v>561</v>
      </c>
      <c r="E593" s="323">
        <v>50610800</v>
      </c>
      <c r="F593" s="324" t="s">
        <v>115</v>
      </c>
      <c r="G593" s="927">
        <v>3000000</v>
      </c>
      <c r="H593" s="927">
        <v>1500000</v>
      </c>
      <c r="I593" s="735"/>
      <c r="J593" s="735"/>
      <c r="K593" s="735"/>
      <c r="L593" s="735"/>
      <c r="M593" s="735"/>
    </row>
    <row r="594" spans="1:13">
      <c r="A594" s="323">
        <v>22020205</v>
      </c>
      <c r="B594" s="323"/>
      <c r="C594" s="323"/>
      <c r="D594" s="323"/>
      <c r="E594" s="323"/>
      <c r="F594" s="324" t="s">
        <v>117</v>
      </c>
      <c r="G594" s="927">
        <v>200000</v>
      </c>
      <c r="H594" s="927">
        <v>200000</v>
      </c>
      <c r="I594" s="735"/>
      <c r="J594" s="735"/>
      <c r="K594" s="735"/>
      <c r="L594" s="735"/>
      <c r="M594" s="735"/>
    </row>
    <row r="595" spans="1:13">
      <c r="A595" s="323">
        <v>22020206</v>
      </c>
      <c r="B595" s="323">
        <v>70443</v>
      </c>
      <c r="C595" s="323"/>
      <c r="D595" s="444" t="s">
        <v>561</v>
      </c>
      <c r="E595" s="323">
        <v>50610800</v>
      </c>
      <c r="F595" s="324" t="s">
        <v>681</v>
      </c>
      <c r="G595" s="927">
        <v>200000</v>
      </c>
      <c r="H595" s="927">
        <v>200000</v>
      </c>
      <c r="I595" s="735"/>
      <c r="J595" s="735"/>
      <c r="K595" s="735"/>
      <c r="L595" s="735"/>
      <c r="M595" s="735"/>
    </row>
    <row r="596" spans="1:13" ht="25.5">
      <c r="A596" s="442">
        <v>220203</v>
      </c>
      <c r="B596" s="442"/>
      <c r="C596" s="442"/>
      <c r="D596" s="442"/>
      <c r="E596" s="442"/>
      <c r="F596" s="443" t="s">
        <v>663</v>
      </c>
      <c r="G596" s="836">
        <f t="shared" ref="G596:H596" si="163">SUM(G597:G598)</f>
        <v>4000000</v>
      </c>
      <c r="H596" s="836">
        <f t="shared" si="163"/>
        <v>3000000</v>
      </c>
      <c r="I596" s="586"/>
      <c r="J596" s="586"/>
      <c r="K596" s="586"/>
      <c r="L596" s="586"/>
      <c r="M596" s="586"/>
    </row>
    <row r="597" spans="1:13" ht="25.5">
      <c r="A597" s="323">
        <v>22020301</v>
      </c>
      <c r="B597" s="323">
        <v>70443</v>
      </c>
      <c r="C597" s="323"/>
      <c r="D597" s="444" t="s">
        <v>561</v>
      </c>
      <c r="E597" s="323">
        <v>50610800</v>
      </c>
      <c r="F597" s="324" t="s">
        <v>122</v>
      </c>
      <c r="G597" s="927">
        <v>3000000</v>
      </c>
      <c r="H597" s="927">
        <v>2000000</v>
      </c>
      <c r="I597" s="735"/>
      <c r="J597" s="735"/>
      <c r="K597" s="184"/>
      <c r="L597" s="735"/>
      <c r="M597" s="735"/>
    </row>
    <row r="598" spans="1:13" ht="15" customHeight="1">
      <c r="A598" s="323">
        <v>22020309</v>
      </c>
      <c r="B598" s="323">
        <v>70443</v>
      </c>
      <c r="C598" s="323"/>
      <c r="D598" s="444" t="s">
        <v>561</v>
      </c>
      <c r="E598" s="323">
        <v>50610800</v>
      </c>
      <c r="F598" s="324" t="s">
        <v>130</v>
      </c>
      <c r="G598" s="927">
        <v>1000000</v>
      </c>
      <c r="H598" s="927">
        <v>1000000</v>
      </c>
      <c r="I598" s="735"/>
      <c r="J598" s="735"/>
      <c r="K598" s="184"/>
      <c r="L598" s="735"/>
      <c r="M598" s="735"/>
    </row>
    <row r="599" spans="1:13" ht="25.5">
      <c r="A599" s="442">
        <v>220204</v>
      </c>
      <c r="B599" s="442"/>
      <c r="C599" s="442"/>
      <c r="D599" s="442"/>
      <c r="E599" s="442"/>
      <c r="F599" s="443" t="s">
        <v>645</v>
      </c>
      <c r="G599" s="836">
        <f>SUM(G600:G603)</f>
        <v>13980000</v>
      </c>
      <c r="H599" s="836">
        <f>SUM(H600:H603)</f>
        <v>11521942.27</v>
      </c>
      <c r="I599" s="586"/>
      <c r="J599" s="586"/>
      <c r="K599" s="586"/>
      <c r="L599" s="586"/>
      <c r="M599" s="586"/>
    </row>
    <row r="600" spans="1:13" ht="38.25">
      <c r="A600" s="323">
        <v>22020401</v>
      </c>
      <c r="B600" s="323">
        <v>70443</v>
      </c>
      <c r="C600" s="323"/>
      <c r="D600" s="444" t="s">
        <v>561</v>
      </c>
      <c r="E600" s="323">
        <v>50610800</v>
      </c>
      <c r="F600" s="324" t="s">
        <v>134</v>
      </c>
      <c r="G600" s="927">
        <v>500000</v>
      </c>
      <c r="H600" s="927">
        <v>500000</v>
      </c>
      <c r="I600" s="735"/>
      <c r="J600" s="735"/>
      <c r="K600" s="184"/>
      <c r="L600" s="735"/>
      <c r="M600" s="735"/>
    </row>
    <row r="601" spans="1:13" ht="25.5">
      <c r="A601" s="323">
        <v>22020402</v>
      </c>
      <c r="B601" s="323">
        <v>70443</v>
      </c>
      <c r="C601" s="323"/>
      <c r="D601" s="444" t="s">
        <v>561</v>
      </c>
      <c r="E601" s="323">
        <v>50610800</v>
      </c>
      <c r="F601" s="324" t="s">
        <v>135</v>
      </c>
      <c r="G601" s="927">
        <v>4480000</v>
      </c>
      <c r="H601" s="927">
        <v>3021942.27</v>
      </c>
      <c r="I601" s="735"/>
      <c r="J601" s="735"/>
      <c r="K601" s="184"/>
      <c r="L601" s="735"/>
      <c r="M601" s="735"/>
    </row>
    <row r="602" spans="1:13" ht="24.75" customHeight="1">
      <c r="A602" s="323">
        <v>22020404</v>
      </c>
      <c r="B602" s="323"/>
      <c r="C602" s="323"/>
      <c r="D602" s="323"/>
      <c r="E602" s="323"/>
      <c r="F602" s="324" t="s">
        <v>137</v>
      </c>
      <c r="G602" s="927">
        <v>4000000</v>
      </c>
      <c r="H602" s="927">
        <v>4000000</v>
      </c>
      <c r="I602" s="735"/>
      <c r="J602" s="735"/>
      <c r="K602" s="184"/>
      <c r="L602" s="735"/>
      <c r="M602" s="735"/>
    </row>
    <row r="603" spans="1:13" ht="25.5">
      <c r="A603" s="323">
        <v>22020405</v>
      </c>
      <c r="B603" s="323">
        <v>70443</v>
      </c>
      <c r="C603" s="323"/>
      <c r="D603" s="444" t="s">
        <v>561</v>
      </c>
      <c r="E603" s="323">
        <v>50610800</v>
      </c>
      <c r="F603" s="324" t="s">
        <v>138</v>
      </c>
      <c r="G603" s="927">
        <v>5000000</v>
      </c>
      <c r="H603" s="927">
        <v>4000000</v>
      </c>
      <c r="I603" s="735"/>
      <c r="J603" s="735"/>
      <c r="K603" s="184"/>
      <c r="L603" s="735"/>
      <c r="M603" s="735"/>
    </row>
    <row r="604" spans="1:13">
      <c r="A604" s="323"/>
      <c r="B604" s="323"/>
      <c r="C604" s="323"/>
      <c r="D604" s="444"/>
      <c r="E604" s="323"/>
      <c r="F604" s="443" t="s">
        <v>1168</v>
      </c>
      <c r="G604" s="927">
        <f>SUM(G605)</f>
        <v>4500000</v>
      </c>
      <c r="H604" s="927">
        <f>SUM(H605)</f>
        <v>3000000</v>
      </c>
      <c r="I604" s="735"/>
      <c r="J604" s="735"/>
      <c r="K604" s="172"/>
      <c r="L604" s="735"/>
      <c r="M604" s="735"/>
    </row>
    <row r="605" spans="1:13">
      <c r="A605" s="323"/>
      <c r="B605" s="323"/>
      <c r="C605" s="323"/>
      <c r="D605" s="444"/>
      <c r="E605" s="323"/>
      <c r="F605" s="324" t="s">
        <v>1083</v>
      </c>
      <c r="G605" s="927">
        <v>4500000</v>
      </c>
      <c r="H605" s="927">
        <v>3000000</v>
      </c>
      <c r="I605" s="735"/>
      <c r="J605" s="735"/>
      <c r="K605" s="184"/>
      <c r="L605" s="735"/>
      <c r="M605" s="735"/>
    </row>
    <row r="606" spans="1:13">
      <c r="A606" s="323"/>
      <c r="B606" s="323"/>
      <c r="C606" s="323"/>
      <c r="D606" s="444"/>
      <c r="E606" s="323"/>
      <c r="F606" s="443" t="s">
        <v>963</v>
      </c>
      <c r="G606" s="927">
        <f>SUM(G607,G608,)</f>
        <v>10000000</v>
      </c>
      <c r="H606" s="927">
        <f>SUM(H607,H608,)</f>
        <v>10000000</v>
      </c>
      <c r="I606" s="735"/>
      <c r="J606" s="735"/>
      <c r="K606" s="172"/>
      <c r="L606" s="735"/>
      <c r="M606" s="735"/>
    </row>
    <row r="607" spans="1:13">
      <c r="A607" s="323"/>
      <c r="B607" s="323"/>
      <c r="C607" s="323"/>
      <c r="D607" s="444"/>
      <c r="E607" s="323"/>
      <c r="F607" s="324" t="s">
        <v>149</v>
      </c>
      <c r="G607" s="927">
        <v>1000000</v>
      </c>
      <c r="H607" s="927">
        <v>1000000</v>
      </c>
      <c r="I607" s="735"/>
      <c r="J607" s="735"/>
      <c r="K607" s="184"/>
      <c r="L607" s="735"/>
      <c r="M607" s="735"/>
    </row>
    <row r="608" spans="1:13">
      <c r="A608" s="990">
        <v>22020605</v>
      </c>
      <c r="B608" s="990">
        <v>70443</v>
      </c>
      <c r="C608" s="990"/>
      <c r="D608" s="847" t="s">
        <v>561</v>
      </c>
      <c r="E608" s="990">
        <v>50610801</v>
      </c>
      <c r="F608" s="324" t="s">
        <v>1073</v>
      </c>
      <c r="G608" s="927">
        <v>9000000</v>
      </c>
      <c r="H608" s="927">
        <v>9000000</v>
      </c>
      <c r="I608" s="735"/>
      <c r="J608" s="735"/>
      <c r="K608" s="184"/>
      <c r="L608" s="735"/>
      <c r="M608" s="735"/>
    </row>
    <row r="609" spans="1:13" ht="26.25" customHeight="1">
      <c r="A609" s="442">
        <v>220208</v>
      </c>
      <c r="B609" s="442"/>
      <c r="C609" s="442"/>
      <c r="D609" s="442"/>
      <c r="E609" s="442"/>
      <c r="F609" s="443" t="s">
        <v>644</v>
      </c>
      <c r="G609" s="836">
        <f t="shared" ref="G609:H609" si="164">SUM(G610:G610)</f>
        <v>3000000</v>
      </c>
      <c r="H609" s="836">
        <f t="shared" si="164"/>
        <v>3000000</v>
      </c>
      <c r="I609" s="586"/>
      <c r="J609" s="586"/>
      <c r="K609" s="586"/>
      <c r="L609" s="586"/>
      <c r="M609" s="586"/>
    </row>
    <row r="610" spans="1:13" ht="25.5">
      <c r="A610" s="323">
        <v>22020803</v>
      </c>
      <c r="B610" s="323">
        <v>70443</v>
      </c>
      <c r="C610" s="323"/>
      <c r="D610" s="444" t="s">
        <v>561</v>
      </c>
      <c r="E610" s="323">
        <v>50610800</v>
      </c>
      <c r="F610" s="324" t="s">
        <v>166</v>
      </c>
      <c r="G610" s="927">
        <v>3000000</v>
      </c>
      <c r="H610" s="927">
        <v>3000000</v>
      </c>
      <c r="I610" s="735"/>
      <c r="J610" s="735"/>
      <c r="K610" s="735"/>
      <c r="L610" s="735"/>
      <c r="M610" s="735"/>
    </row>
    <row r="611" spans="1:13" ht="25.5">
      <c r="A611" s="442">
        <v>220209</v>
      </c>
      <c r="B611" s="442"/>
      <c r="C611" s="442"/>
      <c r="D611" s="442"/>
      <c r="E611" s="442"/>
      <c r="F611" s="443" t="s">
        <v>646</v>
      </c>
      <c r="G611" s="836">
        <f t="shared" ref="G611:H611" si="165">SUM(G612:G612)</f>
        <v>1000000</v>
      </c>
      <c r="H611" s="836">
        <f t="shared" si="165"/>
        <v>800000</v>
      </c>
      <c r="I611" s="586"/>
      <c r="J611" s="586"/>
      <c r="K611" s="586"/>
      <c r="L611" s="586"/>
      <c r="M611" s="586"/>
    </row>
    <row r="612" spans="1:13" ht="25.5">
      <c r="A612" s="323">
        <v>22020901</v>
      </c>
      <c r="B612" s="323">
        <v>70443</v>
      </c>
      <c r="C612" s="323"/>
      <c r="D612" s="444" t="s">
        <v>561</v>
      </c>
      <c r="E612" s="323">
        <v>50610800</v>
      </c>
      <c r="F612" s="324" t="s">
        <v>170</v>
      </c>
      <c r="G612" s="927">
        <v>1000000</v>
      </c>
      <c r="H612" s="927">
        <v>800000</v>
      </c>
      <c r="I612" s="735"/>
      <c r="J612" s="735"/>
      <c r="K612" s="735"/>
      <c r="L612" s="927"/>
      <c r="M612" s="927"/>
    </row>
    <row r="613" spans="1:13" ht="25.5">
      <c r="A613" s="442">
        <v>220210</v>
      </c>
      <c r="B613" s="442"/>
      <c r="C613" s="442"/>
      <c r="D613" s="442"/>
      <c r="E613" s="442"/>
      <c r="F613" s="443" t="s">
        <v>173</v>
      </c>
      <c r="G613" s="836">
        <f>SUM(G614:G619)</f>
        <v>30620000</v>
      </c>
      <c r="H613" s="836">
        <f>SUM(H614:H619)</f>
        <v>24320000</v>
      </c>
      <c r="I613" s="586"/>
      <c r="J613" s="586"/>
      <c r="K613" s="586"/>
      <c r="L613" s="586"/>
      <c r="M613" s="586"/>
    </row>
    <row r="614" spans="1:13">
      <c r="A614" s="323">
        <v>22021001</v>
      </c>
      <c r="B614" s="323">
        <v>70443</v>
      </c>
      <c r="C614" s="442"/>
      <c r="D614" s="323">
        <v>2101</v>
      </c>
      <c r="E614" s="323">
        <v>50610800</v>
      </c>
      <c r="F614" s="324" t="s">
        <v>174</v>
      </c>
      <c r="G614" s="927">
        <v>2000000</v>
      </c>
      <c r="H614" s="927">
        <v>2000000</v>
      </c>
      <c r="I614" s="735"/>
      <c r="J614" s="586"/>
      <c r="K614" s="586"/>
      <c r="L614" s="586"/>
      <c r="M614" s="586"/>
    </row>
    <row r="615" spans="1:13" ht="16.5" customHeight="1">
      <c r="A615" s="323">
        <v>22021003</v>
      </c>
      <c r="B615" s="323">
        <v>70443</v>
      </c>
      <c r="C615" s="323"/>
      <c r="D615" s="444" t="s">
        <v>561</v>
      </c>
      <c r="E615" s="323">
        <v>50610800</v>
      </c>
      <c r="F615" s="324" t="s">
        <v>176</v>
      </c>
      <c r="G615" s="927">
        <v>1700000</v>
      </c>
      <c r="H615" s="927">
        <v>1400000</v>
      </c>
      <c r="I615" s="735"/>
      <c r="J615" s="735"/>
      <c r="K615" s="184"/>
      <c r="L615" s="735"/>
      <c r="M615" s="735"/>
    </row>
    <row r="616" spans="1:13" ht="15" customHeight="1">
      <c r="A616" s="323">
        <v>22021007</v>
      </c>
      <c r="B616" s="323">
        <v>70443</v>
      </c>
      <c r="C616" s="323"/>
      <c r="D616" s="444" t="s">
        <v>561</v>
      </c>
      <c r="E616" s="323">
        <v>50610800</v>
      </c>
      <c r="F616" s="324" t="s">
        <v>179</v>
      </c>
      <c r="G616" s="927">
        <v>8000000</v>
      </c>
      <c r="H616" s="927">
        <v>6000000</v>
      </c>
      <c r="I616" s="735"/>
      <c r="J616" s="735"/>
      <c r="K616" s="184"/>
      <c r="L616" s="735"/>
      <c r="M616" s="735"/>
    </row>
    <row r="617" spans="1:13" ht="15.75" customHeight="1">
      <c r="A617" s="323">
        <v>22021014</v>
      </c>
      <c r="B617" s="323">
        <v>70443</v>
      </c>
      <c r="C617" s="323"/>
      <c r="D617" s="444" t="s">
        <v>561</v>
      </c>
      <c r="E617" s="323">
        <v>50610800</v>
      </c>
      <c r="F617" s="324" t="s">
        <v>1169</v>
      </c>
      <c r="G617" s="927">
        <v>3000000</v>
      </c>
      <c r="H617" s="927">
        <v>2000000</v>
      </c>
      <c r="I617" s="735"/>
      <c r="J617" s="735"/>
      <c r="K617" s="184"/>
      <c r="L617" s="735"/>
      <c r="M617" s="735"/>
    </row>
    <row r="618" spans="1:13">
      <c r="A618" s="323">
        <v>22021024</v>
      </c>
      <c r="B618" s="323">
        <v>70443</v>
      </c>
      <c r="C618" s="323"/>
      <c r="D618" s="444" t="s">
        <v>561</v>
      </c>
      <c r="E618" s="323">
        <v>50610800</v>
      </c>
      <c r="F618" s="324" t="s">
        <v>682</v>
      </c>
      <c r="G618" s="927">
        <v>920000</v>
      </c>
      <c r="H618" s="927">
        <v>920000</v>
      </c>
      <c r="I618" s="735"/>
      <c r="J618" s="735"/>
      <c r="K618" s="184"/>
      <c r="L618" s="735"/>
      <c r="M618" s="735"/>
    </row>
    <row r="619" spans="1:13">
      <c r="A619" s="323">
        <v>22021029</v>
      </c>
      <c r="B619" s="323">
        <v>70443</v>
      </c>
      <c r="C619" s="323"/>
      <c r="D619" s="323">
        <v>2101</v>
      </c>
      <c r="E619" s="323">
        <v>50610801</v>
      </c>
      <c r="F619" s="324" t="s">
        <v>853</v>
      </c>
      <c r="G619" s="927">
        <v>15000000</v>
      </c>
      <c r="H619" s="927">
        <v>12000000</v>
      </c>
      <c r="I619" s="735"/>
      <c r="J619" s="586"/>
      <c r="K619" s="586"/>
      <c r="L619" s="586"/>
      <c r="M619" s="586"/>
    </row>
    <row r="620" spans="1:13">
      <c r="A620" s="442">
        <v>23</v>
      </c>
      <c r="B620" s="442"/>
      <c r="C620" s="442"/>
      <c r="D620" s="442"/>
      <c r="E620" s="442"/>
      <c r="F620" s="443" t="s">
        <v>198</v>
      </c>
      <c r="G620" s="836">
        <f>SUM(G621,G626,G630,G634,)</f>
        <v>430937836</v>
      </c>
      <c r="H620" s="836">
        <f>SUM(H626,H631,H636)</f>
        <v>64928299.859999999</v>
      </c>
      <c r="I620" s="586"/>
      <c r="J620" s="586"/>
      <c r="K620" s="586"/>
      <c r="L620" s="586"/>
      <c r="M620" s="586"/>
    </row>
    <row r="621" spans="1:13">
      <c r="A621" s="323"/>
      <c r="B621" s="323"/>
      <c r="C621" s="323"/>
      <c r="D621" s="323"/>
      <c r="E621" s="323"/>
      <c r="F621" s="443" t="s">
        <v>199</v>
      </c>
      <c r="G621" s="836">
        <f>SUM(G622)</f>
        <v>20000000</v>
      </c>
      <c r="H621" s="927"/>
      <c r="I621" s="735"/>
      <c r="J621" s="735"/>
      <c r="K621" s="735"/>
      <c r="L621" s="735"/>
      <c r="M621" s="735"/>
    </row>
    <row r="622" spans="1:13" ht="25.5">
      <c r="A622" s="442"/>
      <c r="B622" s="442"/>
      <c r="C622" s="442"/>
      <c r="D622" s="442"/>
      <c r="E622" s="442"/>
      <c r="F622" s="443" t="s">
        <v>937</v>
      </c>
      <c r="G622" s="836">
        <f>SUM(G623:G625)</f>
        <v>20000000</v>
      </c>
      <c r="H622" s="836"/>
      <c r="I622" s="586"/>
      <c r="J622" s="586"/>
      <c r="K622" s="586"/>
      <c r="L622" s="586"/>
      <c r="M622" s="586"/>
    </row>
    <row r="623" spans="1:13" ht="25.5">
      <c r="A623" s="442"/>
      <c r="B623" s="442"/>
      <c r="C623" s="442"/>
      <c r="D623" s="442"/>
      <c r="E623" s="442"/>
      <c r="F623" s="324" t="s">
        <v>1170</v>
      </c>
      <c r="G623" s="836">
        <v>5000000</v>
      </c>
      <c r="H623" s="836"/>
      <c r="I623" s="586"/>
      <c r="J623" s="586"/>
      <c r="K623" s="586"/>
      <c r="L623" s="586"/>
      <c r="M623" s="586"/>
    </row>
    <row r="624" spans="1:13">
      <c r="A624" s="442"/>
      <c r="B624" s="442"/>
      <c r="C624" s="442"/>
      <c r="D624" s="442"/>
      <c r="E624" s="442"/>
      <c r="F624" s="324" t="s">
        <v>209</v>
      </c>
      <c r="G624" s="836">
        <v>5000000</v>
      </c>
      <c r="H624" s="836"/>
      <c r="I624" s="586"/>
      <c r="J624" s="586"/>
      <c r="K624" s="586"/>
      <c r="L624" s="586"/>
      <c r="M624" s="586"/>
    </row>
    <row r="625" spans="1:13" ht="25.5">
      <c r="A625" s="442"/>
      <c r="B625" s="442"/>
      <c r="C625" s="442"/>
      <c r="D625" s="442"/>
      <c r="E625" s="442"/>
      <c r="F625" s="324" t="s">
        <v>215</v>
      </c>
      <c r="G625" s="836">
        <v>10000000</v>
      </c>
      <c r="H625" s="836"/>
      <c r="I625" s="586"/>
      <c r="J625" s="586"/>
      <c r="K625" s="586"/>
      <c r="L625" s="586"/>
      <c r="M625" s="586"/>
    </row>
    <row r="626" spans="1:13">
      <c r="A626" s="442">
        <v>2302</v>
      </c>
      <c r="B626" s="442"/>
      <c r="C626" s="442"/>
      <c r="D626" s="442"/>
      <c r="E626" s="442"/>
      <c r="F626" s="325" t="s">
        <v>229</v>
      </c>
      <c r="G626" s="836">
        <f>G627</f>
        <v>230000000</v>
      </c>
      <c r="H626" s="836">
        <f t="shared" ref="H626" si="166">H627</f>
        <v>44928299.859999999</v>
      </c>
      <c r="I626" s="586"/>
      <c r="J626" s="586"/>
      <c r="K626" s="586"/>
      <c r="L626" s="586"/>
      <c r="M626" s="586"/>
    </row>
    <row r="627" spans="1:13" ht="25.5">
      <c r="A627" s="442">
        <v>230201</v>
      </c>
      <c r="B627" s="442"/>
      <c r="C627" s="442"/>
      <c r="D627" s="442"/>
      <c r="E627" s="442"/>
      <c r="F627" s="325" t="s">
        <v>230</v>
      </c>
      <c r="G627" s="836">
        <f t="shared" ref="G627:H627" si="167">SUM(G628:G629)</f>
        <v>230000000</v>
      </c>
      <c r="H627" s="836">
        <f t="shared" si="167"/>
        <v>44928299.859999999</v>
      </c>
      <c r="I627" s="586"/>
      <c r="J627" s="586"/>
      <c r="K627" s="586"/>
      <c r="L627" s="586"/>
      <c r="M627" s="586"/>
    </row>
    <row r="628" spans="1:13" ht="25.5">
      <c r="A628" s="323">
        <v>23020118</v>
      </c>
      <c r="B628" s="323">
        <v>70443</v>
      </c>
      <c r="C628" s="638" t="s">
        <v>686</v>
      </c>
      <c r="D628" s="444" t="s">
        <v>561</v>
      </c>
      <c r="E628" s="639" t="s">
        <v>683</v>
      </c>
      <c r="F628" s="324" t="s">
        <v>244</v>
      </c>
      <c r="G628" s="927"/>
      <c r="H628" s="927"/>
      <c r="I628" s="735"/>
      <c r="J628" s="735"/>
      <c r="K628" s="184"/>
      <c r="L628" s="735"/>
      <c r="M628" s="735"/>
    </row>
    <row r="629" spans="1:13" ht="51">
      <c r="A629" s="323">
        <v>23020124</v>
      </c>
      <c r="B629" s="323">
        <v>70443</v>
      </c>
      <c r="C629" s="638" t="s">
        <v>686</v>
      </c>
      <c r="D629" s="444" t="s">
        <v>561</v>
      </c>
      <c r="E629" s="639" t="s">
        <v>684</v>
      </c>
      <c r="F629" s="326" t="s">
        <v>248</v>
      </c>
      <c r="G629" s="927">
        <v>230000000</v>
      </c>
      <c r="H629" s="927">
        <v>44928299.859999999</v>
      </c>
      <c r="I629" s="735"/>
      <c r="J629" s="735"/>
      <c r="K629" s="184"/>
      <c r="L629" s="735"/>
      <c r="M629" s="735"/>
    </row>
    <row r="630" spans="1:13">
      <c r="A630" s="323">
        <v>2303</v>
      </c>
      <c r="B630" s="323"/>
      <c r="C630" s="638"/>
      <c r="D630" s="444"/>
      <c r="E630" s="639"/>
      <c r="F630" s="325" t="s">
        <v>1112</v>
      </c>
      <c r="G630" s="836">
        <f>SUM(G631)</f>
        <v>170937836</v>
      </c>
      <c r="H630" s="836">
        <f>SUM(H631)</f>
        <v>20000000</v>
      </c>
      <c r="I630" s="586"/>
      <c r="J630" s="735"/>
      <c r="K630" s="735"/>
      <c r="L630" s="735"/>
      <c r="M630" s="735"/>
    </row>
    <row r="631" spans="1:13" ht="25.5">
      <c r="A631" s="323">
        <v>230301</v>
      </c>
      <c r="B631" s="323"/>
      <c r="C631" s="638"/>
      <c r="D631" s="444"/>
      <c r="E631" s="639"/>
      <c r="F631" s="325" t="s">
        <v>936</v>
      </c>
      <c r="G631" s="927">
        <f>SUM(G632,G633,)</f>
        <v>170937836</v>
      </c>
      <c r="H631" s="927">
        <f>SUM(H632,H633,)</f>
        <v>20000000</v>
      </c>
      <c r="I631" s="735"/>
      <c r="J631" s="735"/>
      <c r="K631" s="735"/>
      <c r="L631" s="735"/>
      <c r="M631" s="735"/>
    </row>
    <row r="632" spans="1:13" ht="14.25" customHeight="1">
      <c r="A632" s="323">
        <v>23030113</v>
      </c>
      <c r="B632" s="323"/>
      <c r="C632" s="638"/>
      <c r="D632" s="444"/>
      <c r="E632" s="639"/>
      <c r="F632" s="326" t="s">
        <v>1171</v>
      </c>
      <c r="G632" s="927">
        <v>30000000</v>
      </c>
      <c r="H632" s="927">
        <v>20000000</v>
      </c>
      <c r="I632" s="735"/>
      <c r="J632" s="735"/>
      <c r="K632" s="735"/>
      <c r="L632" s="735"/>
      <c r="M632" s="735"/>
    </row>
    <row r="633" spans="1:13" ht="25.5">
      <c r="A633" s="323">
        <v>23030113</v>
      </c>
      <c r="B633" s="323"/>
      <c r="C633" s="638"/>
      <c r="D633" s="444"/>
      <c r="E633" s="639"/>
      <c r="F633" s="326" t="s">
        <v>1179</v>
      </c>
      <c r="G633" s="927">
        <v>140937836</v>
      </c>
      <c r="H633" s="927"/>
      <c r="I633" s="735"/>
      <c r="J633" s="735"/>
      <c r="K633" s="735"/>
      <c r="L633" s="735"/>
      <c r="M633" s="735"/>
    </row>
    <row r="634" spans="1:13">
      <c r="A634" s="442">
        <v>2305</v>
      </c>
      <c r="B634" s="442"/>
      <c r="C634" s="442"/>
      <c r="D634" s="442"/>
      <c r="E634" s="442"/>
      <c r="F634" s="443" t="s">
        <v>274</v>
      </c>
      <c r="G634" s="836">
        <f>G635</f>
        <v>10000000</v>
      </c>
      <c r="H634" s="836">
        <f t="shared" ref="H634" si="168">H635</f>
        <v>0</v>
      </c>
      <c r="I634" s="586"/>
      <c r="J634" s="586"/>
      <c r="K634" s="586"/>
      <c r="L634" s="586"/>
      <c r="M634" s="586"/>
    </row>
    <row r="635" spans="1:13" ht="25.5">
      <c r="A635" s="442">
        <v>230501</v>
      </c>
      <c r="B635" s="442"/>
      <c r="C635" s="442"/>
      <c r="D635" s="442"/>
      <c r="E635" s="442"/>
      <c r="F635" s="443" t="s">
        <v>1172</v>
      </c>
      <c r="G635" s="836">
        <f t="shared" ref="G635:H635" si="169">SUM(G636:G636)</f>
        <v>10000000</v>
      </c>
      <c r="H635" s="836">
        <f t="shared" si="169"/>
        <v>0</v>
      </c>
      <c r="I635" s="586"/>
      <c r="J635" s="586"/>
      <c r="K635" s="586"/>
      <c r="L635" s="586"/>
      <c r="M635" s="586"/>
    </row>
    <row r="636" spans="1:13">
      <c r="A636" s="953">
        <v>23050104</v>
      </c>
      <c r="B636" s="953">
        <v>70443</v>
      </c>
      <c r="C636" s="954" t="s">
        <v>685</v>
      </c>
      <c r="D636" s="954" t="s">
        <v>561</v>
      </c>
      <c r="E636" s="953">
        <v>50610800</v>
      </c>
      <c r="F636" s="731" t="s">
        <v>279</v>
      </c>
      <c r="G636" s="1298">
        <v>10000000</v>
      </c>
      <c r="H636" s="1298"/>
      <c r="I636" s="730"/>
      <c r="J636" s="730"/>
      <c r="K636" s="730"/>
      <c r="L636" s="730"/>
      <c r="M636" s="730"/>
    </row>
    <row r="637" spans="1:13" ht="15.75">
      <c r="A637" s="985"/>
      <c r="B637" s="985"/>
      <c r="C637" s="985"/>
      <c r="D637" s="985"/>
      <c r="E637" s="985"/>
      <c r="F637" s="986"/>
      <c r="G637" s="1327"/>
      <c r="H637" s="1327"/>
      <c r="I637" s="985"/>
      <c r="J637" s="949"/>
      <c r="K637" s="949"/>
      <c r="L637" s="949"/>
      <c r="M637" s="949"/>
    </row>
    <row r="638" spans="1:13">
      <c r="A638" s="1429" t="s">
        <v>197</v>
      </c>
      <c r="B638" s="1429"/>
      <c r="C638" s="1429"/>
      <c r="D638" s="1429"/>
      <c r="E638" s="1429"/>
      <c r="F638" s="1429"/>
      <c r="G638" s="1429"/>
      <c r="H638" s="1429"/>
      <c r="I638" s="1429"/>
      <c r="J638" s="432"/>
      <c r="K638" s="432"/>
      <c r="L638" s="432"/>
      <c r="M638" s="432"/>
    </row>
    <row r="639" spans="1:13">
      <c r="A639" s="432"/>
      <c r="B639" s="432"/>
      <c r="C639" s="432"/>
      <c r="D639" s="432"/>
      <c r="E639" s="432"/>
      <c r="F639" s="430" t="s">
        <v>4</v>
      </c>
      <c r="G639" s="439">
        <f t="shared" ref="G639:M639" si="170">G579</f>
        <v>271252292</v>
      </c>
      <c r="H639" s="439">
        <f t="shared" si="170"/>
        <v>271252292</v>
      </c>
      <c r="I639" s="439">
        <f t="shared" si="170"/>
        <v>0</v>
      </c>
      <c r="J639" s="439">
        <f t="shared" si="170"/>
        <v>0</v>
      </c>
      <c r="K639" s="439">
        <f t="shared" si="170"/>
        <v>0</v>
      </c>
      <c r="L639" s="439">
        <f t="shared" si="170"/>
        <v>0</v>
      </c>
      <c r="M639" s="436">
        <f t="shared" si="170"/>
        <v>0</v>
      </c>
    </row>
    <row r="640" spans="1:13">
      <c r="A640" s="432"/>
      <c r="B640" s="432"/>
      <c r="C640" s="432"/>
      <c r="D640" s="432"/>
      <c r="E640" s="432"/>
      <c r="F640" s="430" t="s">
        <v>5</v>
      </c>
      <c r="G640" s="439">
        <f t="shared" ref="G640:M640" si="171">G586</f>
        <v>95000000</v>
      </c>
      <c r="H640" s="439">
        <f t="shared" si="171"/>
        <v>75041942.269999996</v>
      </c>
      <c r="I640" s="439">
        <f t="shared" si="171"/>
        <v>0</v>
      </c>
      <c r="J640" s="439">
        <f t="shared" si="171"/>
        <v>0</v>
      </c>
      <c r="K640" s="439">
        <f t="shared" si="171"/>
        <v>0</v>
      </c>
      <c r="L640" s="439">
        <f t="shared" si="171"/>
        <v>0</v>
      </c>
      <c r="M640" s="436">
        <f t="shared" si="171"/>
        <v>0</v>
      </c>
    </row>
    <row r="641" spans="1:13" ht="22.5" customHeight="1">
      <c r="A641" s="432"/>
      <c r="B641" s="432"/>
      <c r="C641" s="432"/>
      <c r="D641" s="432"/>
      <c r="E641" s="432"/>
      <c r="F641" s="430" t="s">
        <v>198</v>
      </c>
      <c r="G641" s="439">
        <f t="shared" ref="G641:M641" si="172">G620</f>
        <v>430937836</v>
      </c>
      <c r="H641" s="439">
        <f t="shared" si="172"/>
        <v>64928299.859999999</v>
      </c>
      <c r="I641" s="439">
        <f t="shared" si="172"/>
        <v>0</v>
      </c>
      <c r="J641" s="439">
        <f t="shared" si="172"/>
        <v>0</v>
      </c>
      <c r="K641" s="439">
        <f t="shared" si="172"/>
        <v>0</v>
      </c>
      <c r="L641" s="439">
        <f t="shared" si="172"/>
        <v>0</v>
      </c>
      <c r="M641" s="436">
        <f t="shared" si="172"/>
        <v>0</v>
      </c>
    </row>
    <row r="642" spans="1:13">
      <c r="A642" s="432"/>
      <c r="B642" s="432"/>
      <c r="C642" s="432"/>
      <c r="D642" s="432"/>
      <c r="E642" s="432"/>
      <c r="F642" s="430" t="s">
        <v>3</v>
      </c>
      <c r="G642" s="439">
        <f t="shared" ref="G642:M642" si="173">SUM(G639:G641)</f>
        <v>797190128</v>
      </c>
      <c r="H642" s="439">
        <f t="shared" si="173"/>
        <v>411222534.13</v>
      </c>
      <c r="I642" s="439">
        <f t="shared" si="173"/>
        <v>0</v>
      </c>
      <c r="J642" s="439">
        <f t="shared" si="173"/>
        <v>0</v>
      </c>
      <c r="K642" s="439">
        <f t="shared" si="173"/>
        <v>0</v>
      </c>
      <c r="L642" s="439">
        <f t="shared" si="173"/>
        <v>0</v>
      </c>
      <c r="M642" s="439">
        <f t="shared" si="173"/>
        <v>0</v>
      </c>
    </row>
    <row r="643" spans="1:13">
      <c r="A643" s="30"/>
      <c r="B643" s="30"/>
      <c r="C643" s="30"/>
      <c r="D643" s="30"/>
      <c r="E643" s="30"/>
      <c r="F643" s="39"/>
      <c r="G643" s="30"/>
      <c r="H643" s="30"/>
      <c r="I643" s="31"/>
    </row>
    <row r="644" spans="1:13">
      <c r="A644" s="30"/>
      <c r="B644" s="30"/>
      <c r="C644" s="30"/>
      <c r="D644" s="30"/>
      <c r="E644" s="30"/>
      <c r="F644" s="39"/>
      <c r="G644" s="30"/>
      <c r="H644" s="30"/>
      <c r="I644" s="31"/>
    </row>
    <row r="645" spans="1:13" ht="15">
      <c r="A645" s="115"/>
      <c r="B645" s="115"/>
      <c r="C645" s="115"/>
      <c r="D645" s="115"/>
      <c r="E645" s="115"/>
      <c r="F645" s="112"/>
      <c r="G645" s="115"/>
      <c r="H645" s="115"/>
      <c r="I645" s="115"/>
    </row>
    <row r="646" spans="1:13" ht="20.25" customHeight="1">
      <c r="A646" s="1463" t="s">
        <v>868</v>
      </c>
      <c r="B646" s="1464"/>
      <c r="C646" s="1464"/>
      <c r="D646" s="1464"/>
      <c r="E646" s="1464"/>
      <c r="F646" s="1464"/>
      <c r="G646" s="1464"/>
      <c r="H646" s="1464"/>
      <c r="I646" s="1464"/>
      <c r="J646" s="1464"/>
      <c r="K646" s="1464"/>
      <c r="L646" s="1464"/>
      <c r="M646" s="1465"/>
    </row>
    <row r="647" spans="1:13" ht="15.75">
      <c r="A647" s="1455" t="s">
        <v>671</v>
      </c>
      <c r="B647" s="1456"/>
      <c r="C647" s="1456"/>
      <c r="D647" s="1456"/>
      <c r="E647" s="1456"/>
      <c r="F647" s="1456"/>
      <c r="G647" s="1456"/>
      <c r="H647" s="1456"/>
      <c r="I647" s="1456"/>
      <c r="J647" s="1456"/>
      <c r="K647" s="1456"/>
      <c r="L647" s="1456"/>
      <c r="M647" s="1457"/>
    </row>
    <row r="648" spans="1:13" ht="38.25">
      <c r="A648" s="539" t="s">
        <v>518</v>
      </c>
      <c r="B648" s="539" t="s">
        <v>514</v>
      </c>
      <c r="C648" s="539" t="s">
        <v>559</v>
      </c>
      <c r="D648" s="539" t="s">
        <v>560</v>
      </c>
      <c r="E648" s="539" t="s">
        <v>515</v>
      </c>
      <c r="F648" s="542"/>
      <c r="G648" s="543" t="s">
        <v>656</v>
      </c>
      <c r="H648" s="856" t="s">
        <v>1353</v>
      </c>
      <c r="I648" s="543"/>
      <c r="J648" s="543"/>
      <c r="K648" s="543"/>
      <c r="L648" s="443"/>
      <c r="M648" s="443"/>
    </row>
    <row r="649" spans="1:13">
      <c r="A649" s="442">
        <v>2</v>
      </c>
      <c r="B649" s="442"/>
      <c r="C649" s="442"/>
      <c r="D649" s="442"/>
      <c r="E649" s="442"/>
      <c r="F649" s="939" t="s">
        <v>90</v>
      </c>
      <c r="G649" s="332">
        <f t="shared" ref="G649:H649" si="174">SUM(G650,G657,G706)</f>
        <v>109184229</v>
      </c>
      <c r="H649" s="332">
        <f t="shared" si="174"/>
        <v>51697782.82</v>
      </c>
      <c r="I649" s="328"/>
      <c r="J649" s="328"/>
      <c r="K649" s="328"/>
      <c r="L649" s="328"/>
      <c r="M649" s="328"/>
    </row>
    <row r="650" spans="1:13">
      <c r="A650" s="442">
        <v>21</v>
      </c>
      <c r="B650" s="442"/>
      <c r="C650" s="442"/>
      <c r="D650" s="442"/>
      <c r="E650" s="442"/>
      <c r="F650" s="443" t="s">
        <v>4</v>
      </c>
      <c r="G650" s="332">
        <f t="shared" ref="G650:H650" si="175">SUM(G651,G653)</f>
        <v>33184229</v>
      </c>
      <c r="H650" s="332">
        <f t="shared" si="175"/>
        <v>33184229</v>
      </c>
      <c r="I650" s="328"/>
      <c r="J650" s="328"/>
      <c r="K650" s="328"/>
      <c r="L650" s="328"/>
      <c r="M650" s="328"/>
    </row>
    <row r="651" spans="1:13">
      <c r="A651" s="323">
        <v>21010101</v>
      </c>
      <c r="B651" s="323"/>
      <c r="C651" s="323"/>
      <c r="D651" s="323"/>
      <c r="E651" s="323"/>
      <c r="F651" s="324" t="s">
        <v>91</v>
      </c>
      <c r="G651" s="332">
        <f>'ECON SEC PERSONNEL COST'!H543</f>
        <v>24474992</v>
      </c>
      <c r="H651" s="332">
        <f>G651</f>
        <v>24474992</v>
      </c>
      <c r="I651" s="328"/>
      <c r="J651" s="328"/>
      <c r="K651" s="328"/>
      <c r="L651" s="328"/>
      <c r="M651" s="328"/>
    </row>
    <row r="652" spans="1:13">
      <c r="A652" s="323">
        <v>21010102</v>
      </c>
      <c r="B652" s="323"/>
      <c r="C652" s="323"/>
      <c r="D652" s="323"/>
      <c r="E652" s="323"/>
      <c r="F652" s="324" t="s">
        <v>92</v>
      </c>
      <c r="G652" s="842"/>
      <c r="H652" s="842"/>
      <c r="I652" s="325"/>
      <c r="J652" s="325"/>
      <c r="K652" s="325"/>
      <c r="L652" s="325"/>
      <c r="M652" s="325"/>
    </row>
    <row r="653" spans="1:13" ht="25.5">
      <c r="A653" s="442">
        <v>2102</v>
      </c>
      <c r="B653" s="442"/>
      <c r="C653" s="442"/>
      <c r="D653" s="442"/>
      <c r="E653" s="442"/>
      <c r="F653" s="443" t="s">
        <v>664</v>
      </c>
      <c r="G653" s="332">
        <f>SUM(G654)</f>
        <v>8709237</v>
      </c>
      <c r="H653" s="332">
        <f t="shared" ref="H653" si="176">SUM(H654)</f>
        <v>8709237</v>
      </c>
      <c r="I653" s="328"/>
      <c r="J653" s="328"/>
      <c r="K653" s="328"/>
      <c r="L653" s="328"/>
      <c r="M653" s="328"/>
    </row>
    <row r="654" spans="1:13">
      <c r="A654" s="442">
        <v>210201</v>
      </c>
      <c r="B654" s="442"/>
      <c r="C654" s="442"/>
      <c r="D654" s="442"/>
      <c r="E654" s="442"/>
      <c r="F654" s="443" t="s">
        <v>95</v>
      </c>
      <c r="G654" s="332">
        <f t="shared" ref="G654:H654" si="177">SUM(G655:G656)</f>
        <v>8709237</v>
      </c>
      <c r="H654" s="332">
        <f t="shared" si="177"/>
        <v>8709237</v>
      </c>
      <c r="I654" s="328"/>
      <c r="J654" s="328"/>
      <c r="K654" s="328"/>
      <c r="L654" s="328"/>
      <c r="M654" s="328"/>
    </row>
    <row r="655" spans="1:13">
      <c r="A655" s="323">
        <v>21020101</v>
      </c>
      <c r="B655" s="323"/>
      <c r="C655" s="323"/>
      <c r="D655" s="323"/>
      <c r="E655" s="323"/>
      <c r="F655" s="324" t="s">
        <v>96</v>
      </c>
      <c r="G655" s="332">
        <f>'ECON SEC PERSONNEL COST'!J543</f>
        <v>7914876</v>
      </c>
      <c r="H655" s="332">
        <f>G655</f>
        <v>7914876</v>
      </c>
      <c r="I655" s="328"/>
      <c r="J655" s="328"/>
      <c r="K655" s="328"/>
      <c r="L655" s="328"/>
      <c r="M655" s="328"/>
    </row>
    <row r="656" spans="1:13">
      <c r="A656" s="323">
        <v>21020102</v>
      </c>
      <c r="B656" s="323"/>
      <c r="C656" s="323"/>
      <c r="D656" s="323"/>
      <c r="E656" s="323"/>
      <c r="F656" s="324" t="s">
        <v>482</v>
      </c>
      <c r="G656" s="332">
        <f>'ECON SEC PERSONNEL COST'!I543</f>
        <v>794361</v>
      </c>
      <c r="H656" s="332">
        <f>G656</f>
        <v>794361</v>
      </c>
      <c r="I656" s="328"/>
      <c r="J656" s="328"/>
      <c r="K656" s="328"/>
      <c r="L656" s="328"/>
      <c r="M656" s="328"/>
    </row>
    <row r="657" spans="1:13">
      <c r="A657" s="442">
        <v>2202</v>
      </c>
      <c r="B657" s="442"/>
      <c r="C657" s="442"/>
      <c r="D657" s="442"/>
      <c r="E657" s="442"/>
      <c r="F657" s="443" t="s">
        <v>5</v>
      </c>
      <c r="G657" s="1295">
        <f t="shared" ref="G657" si="178">SUM(G658,G661,G665,G672,G680,G683,G687,G690,G693,G695)</f>
        <v>76000000</v>
      </c>
      <c r="H657" s="1295">
        <f>SUM(H658,H661,H665,H672,H680,H683,H687,H690,H693,H695)</f>
        <v>18513553.82</v>
      </c>
      <c r="I657" s="321"/>
      <c r="J657" s="441"/>
      <c r="K657" s="321"/>
      <c r="L657" s="321"/>
      <c r="M657" s="321"/>
    </row>
    <row r="658" spans="1:13" ht="25.5">
      <c r="A658" s="442">
        <v>220201</v>
      </c>
      <c r="B658" s="442"/>
      <c r="C658" s="442"/>
      <c r="D658" s="442"/>
      <c r="E658" s="442"/>
      <c r="F658" s="443" t="s">
        <v>661</v>
      </c>
      <c r="G658" s="1295">
        <f t="shared" ref="G658" si="179">SUM(G659:G660)</f>
        <v>9880000</v>
      </c>
      <c r="H658" s="1295">
        <f>SUM(H659:H660)</f>
        <v>2500000</v>
      </c>
      <c r="I658" s="321"/>
      <c r="J658" s="441"/>
      <c r="K658" s="321"/>
      <c r="L658" s="321"/>
      <c r="M658" s="321"/>
    </row>
    <row r="659" spans="1:13" ht="25.5">
      <c r="A659" s="323">
        <v>22020101</v>
      </c>
      <c r="B659" s="323">
        <v>70454</v>
      </c>
      <c r="C659" s="323"/>
      <c r="D659" s="323">
        <v>2101</v>
      </c>
      <c r="E659" s="323">
        <v>50610804</v>
      </c>
      <c r="F659" s="324" t="s">
        <v>108</v>
      </c>
      <c r="G659" s="920">
        <v>3800000</v>
      </c>
      <c r="H659" s="920">
        <v>1000000</v>
      </c>
      <c r="I659" s="445"/>
      <c r="J659" s="575"/>
      <c r="K659" s="445"/>
      <c r="L659" s="451"/>
      <c r="M659" s="451"/>
    </row>
    <row r="660" spans="1:13" ht="25.5">
      <c r="A660" s="323">
        <v>22020102</v>
      </c>
      <c r="B660" s="323">
        <v>70454</v>
      </c>
      <c r="C660" s="323"/>
      <c r="D660" s="323">
        <v>2101</v>
      </c>
      <c r="E660" s="323">
        <v>50610804</v>
      </c>
      <c r="F660" s="324" t="s">
        <v>109</v>
      </c>
      <c r="G660" s="920">
        <v>6080000</v>
      </c>
      <c r="H660" s="920">
        <v>1500000</v>
      </c>
      <c r="I660" s="445"/>
      <c r="J660" s="575"/>
      <c r="K660" s="445"/>
      <c r="L660" s="445"/>
      <c r="M660" s="445"/>
    </row>
    <row r="661" spans="1:13">
      <c r="A661" s="442">
        <v>220202</v>
      </c>
      <c r="B661" s="442"/>
      <c r="C661" s="442"/>
      <c r="D661" s="442"/>
      <c r="E661" s="323">
        <v>50610804</v>
      </c>
      <c r="F661" s="443" t="s">
        <v>666</v>
      </c>
      <c r="G661" s="1295">
        <f t="shared" ref="G661" si="180">SUM(G662:G664)</f>
        <v>7230000</v>
      </c>
      <c r="H661" s="1295">
        <f>SUM(H662:H664)</f>
        <v>1000000</v>
      </c>
      <c r="I661" s="321"/>
      <c r="J661" s="441"/>
      <c r="K661" s="321"/>
      <c r="L661" s="321"/>
      <c r="M661" s="321"/>
    </row>
    <row r="662" spans="1:13">
      <c r="A662" s="323">
        <v>22020203</v>
      </c>
      <c r="B662" s="323">
        <v>70460</v>
      </c>
      <c r="C662" s="323"/>
      <c r="D662" s="323">
        <v>2101</v>
      </c>
      <c r="E662" s="323">
        <v>50610804</v>
      </c>
      <c r="F662" s="324" t="s">
        <v>115</v>
      </c>
      <c r="G662" s="920">
        <v>240000</v>
      </c>
      <c r="H662" s="920"/>
      <c r="I662" s="445"/>
      <c r="J662" s="441"/>
      <c r="K662" s="445"/>
      <c r="L662" s="445"/>
      <c r="M662" s="445"/>
    </row>
    <row r="663" spans="1:13" ht="25.5">
      <c r="A663" s="323">
        <v>22020208</v>
      </c>
      <c r="B663" s="323">
        <v>70454</v>
      </c>
      <c r="C663" s="323"/>
      <c r="D663" s="323">
        <v>2101</v>
      </c>
      <c r="E663" s="323">
        <v>50610804</v>
      </c>
      <c r="F663" s="324" t="s">
        <v>120</v>
      </c>
      <c r="G663" s="920">
        <v>190000</v>
      </c>
      <c r="H663" s="920"/>
      <c r="I663" s="445"/>
      <c r="J663" s="441"/>
      <c r="K663" s="445"/>
      <c r="L663" s="451"/>
      <c r="M663" s="451"/>
    </row>
    <row r="664" spans="1:13" ht="25.5">
      <c r="A664" s="323">
        <v>22020209</v>
      </c>
      <c r="B664" s="323"/>
      <c r="C664" s="323"/>
      <c r="D664" s="323">
        <v>2101</v>
      </c>
      <c r="E664" s="323">
        <v>50610804</v>
      </c>
      <c r="F664" s="324" t="s">
        <v>672</v>
      </c>
      <c r="G664" s="920">
        <v>6800000</v>
      </c>
      <c r="H664" s="920">
        <v>1000000</v>
      </c>
      <c r="I664" s="445"/>
      <c r="J664" s="441"/>
      <c r="K664" s="445"/>
      <c r="L664" s="451"/>
      <c r="M664" s="451"/>
    </row>
    <row r="665" spans="1:13" ht="25.5">
      <c r="A665" s="442">
        <v>220203</v>
      </c>
      <c r="B665" s="442"/>
      <c r="C665" s="442"/>
      <c r="D665" s="323"/>
      <c r="E665" s="323"/>
      <c r="F665" s="443" t="s">
        <v>663</v>
      </c>
      <c r="G665" s="1295">
        <f t="shared" ref="G665:H665" si="181">SUM(G666:G671)</f>
        <v>5246000</v>
      </c>
      <c r="H665" s="1295">
        <f t="shared" si="181"/>
        <v>2527953.8200000003</v>
      </c>
      <c r="I665" s="321"/>
      <c r="J665" s="441"/>
      <c r="K665" s="321"/>
      <c r="L665" s="321"/>
      <c r="M665" s="321"/>
    </row>
    <row r="666" spans="1:13" ht="25.5">
      <c r="A666" s="323">
        <v>22020301</v>
      </c>
      <c r="B666" s="323">
        <v>70133</v>
      </c>
      <c r="C666" s="323"/>
      <c r="D666" s="323">
        <v>2101</v>
      </c>
      <c r="E666" s="323">
        <v>50610804</v>
      </c>
      <c r="F666" s="324" t="s">
        <v>122</v>
      </c>
      <c r="G666" s="920">
        <v>1520000</v>
      </c>
      <c r="H666" s="920">
        <v>1000000</v>
      </c>
      <c r="I666" s="445"/>
      <c r="J666" s="441"/>
      <c r="K666" s="445"/>
      <c r="L666" s="445"/>
      <c r="M666" s="445"/>
    </row>
    <row r="667" spans="1:13" ht="15" customHeight="1">
      <c r="A667" s="323">
        <v>22020302</v>
      </c>
      <c r="B667" s="323">
        <v>70133</v>
      </c>
      <c r="C667" s="323"/>
      <c r="D667" s="323">
        <v>2101</v>
      </c>
      <c r="E667" s="323">
        <v>50610804</v>
      </c>
      <c r="F667" s="324" t="s">
        <v>123</v>
      </c>
      <c r="G667" s="920"/>
      <c r="H667" s="920"/>
      <c r="I667" s="445"/>
      <c r="J667" s="441"/>
      <c r="K667" s="445"/>
      <c r="L667" s="451"/>
      <c r="M667" s="451"/>
    </row>
    <row r="668" spans="1:13">
      <c r="A668" s="323">
        <v>22020303</v>
      </c>
      <c r="B668" s="323">
        <v>70133</v>
      </c>
      <c r="C668" s="323"/>
      <c r="D668" s="323">
        <v>2101</v>
      </c>
      <c r="E668" s="323">
        <v>50610804</v>
      </c>
      <c r="F668" s="324" t="s">
        <v>124</v>
      </c>
      <c r="G668" s="920">
        <v>114000</v>
      </c>
      <c r="H668" s="920"/>
      <c r="I668" s="445"/>
      <c r="J668" s="441"/>
      <c r="K668" s="445"/>
      <c r="L668" s="451"/>
      <c r="M668" s="451"/>
    </row>
    <row r="669" spans="1:13">
      <c r="A669" s="323">
        <v>22020304</v>
      </c>
      <c r="B669" s="323">
        <v>70133</v>
      </c>
      <c r="C669" s="323"/>
      <c r="D669" s="323">
        <v>2101</v>
      </c>
      <c r="E669" s="323">
        <v>50610804</v>
      </c>
      <c r="F669" s="324" t="s">
        <v>125</v>
      </c>
      <c r="G669" s="920">
        <v>380000</v>
      </c>
      <c r="H669" s="920"/>
      <c r="I669" s="445"/>
      <c r="J669" s="441"/>
      <c r="K669" s="445"/>
      <c r="L669" s="451"/>
      <c r="M669" s="451"/>
    </row>
    <row r="670" spans="1:13" ht="25.5">
      <c r="A670" s="323">
        <v>22020305</v>
      </c>
      <c r="B670" s="323"/>
      <c r="C670" s="323"/>
      <c r="D670" s="323">
        <v>2101</v>
      </c>
      <c r="E670" s="323">
        <v>50610804</v>
      </c>
      <c r="F670" s="324" t="s">
        <v>126</v>
      </c>
      <c r="G670" s="920">
        <v>3080000</v>
      </c>
      <c r="H670" s="920">
        <v>1527953.82</v>
      </c>
      <c r="I670" s="445"/>
      <c r="J670" s="441"/>
      <c r="K670" s="445"/>
      <c r="L670" s="451"/>
      <c r="M670" s="451"/>
    </row>
    <row r="671" spans="1:13" ht="18.75" customHeight="1">
      <c r="A671" s="323">
        <v>22020309</v>
      </c>
      <c r="B671" s="323">
        <v>70740</v>
      </c>
      <c r="C671" s="323"/>
      <c r="D671" s="323">
        <v>2101</v>
      </c>
      <c r="E671" s="323">
        <v>50610804</v>
      </c>
      <c r="F671" s="324" t="s">
        <v>130</v>
      </c>
      <c r="G671" s="920">
        <v>152000</v>
      </c>
      <c r="H671" s="920"/>
      <c r="I671" s="445"/>
      <c r="J671" s="441"/>
      <c r="K671" s="445"/>
      <c r="L671" s="451"/>
      <c r="M671" s="451"/>
    </row>
    <row r="672" spans="1:13" ht="24" customHeight="1">
      <c r="A672" s="442">
        <v>220204</v>
      </c>
      <c r="B672" s="442"/>
      <c r="C672" s="442"/>
      <c r="D672" s="323"/>
      <c r="E672" s="323"/>
      <c r="F672" s="443" t="s">
        <v>645</v>
      </c>
      <c r="G672" s="1295">
        <f t="shared" ref="G672:H672" si="182">SUM(G673:G679)</f>
        <v>2812000</v>
      </c>
      <c r="H672" s="1295">
        <f t="shared" si="182"/>
        <v>608000</v>
      </c>
      <c r="I672" s="321"/>
      <c r="J672" s="441"/>
      <c r="K672" s="321"/>
      <c r="L672" s="321"/>
      <c r="M672" s="321"/>
    </row>
    <row r="673" spans="1:13" ht="38.25">
      <c r="A673" s="323">
        <v>22020401</v>
      </c>
      <c r="B673" s="323">
        <v>70451</v>
      </c>
      <c r="C673" s="323"/>
      <c r="D673" s="323">
        <v>2101</v>
      </c>
      <c r="E673" s="323">
        <v>50610804</v>
      </c>
      <c r="F673" s="324" t="s">
        <v>134</v>
      </c>
      <c r="G673" s="920">
        <v>760000</v>
      </c>
      <c r="H673" s="920"/>
      <c r="I673" s="445"/>
      <c r="J673" s="441"/>
      <c r="K673" s="445"/>
      <c r="L673" s="445"/>
      <c r="M673" s="445"/>
    </row>
    <row r="674" spans="1:13" ht="25.5">
      <c r="A674" s="323">
        <v>22020402</v>
      </c>
      <c r="B674" s="323">
        <v>70610</v>
      </c>
      <c r="C674" s="323"/>
      <c r="D674" s="323">
        <v>2101</v>
      </c>
      <c r="E674" s="323">
        <v>50610804</v>
      </c>
      <c r="F674" s="324" t="s">
        <v>135</v>
      </c>
      <c r="G674" s="920">
        <v>152000</v>
      </c>
      <c r="H674" s="920"/>
      <c r="I674" s="445"/>
      <c r="J674" s="441"/>
      <c r="K674" s="445"/>
      <c r="L674" s="451"/>
      <c r="M674" s="451"/>
    </row>
    <row r="675" spans="1:13" ht="25.5">
      <c r="A675" s="323">
        <v>22020403</v>
      </c>
      <c r="B675" s="323">
        <v>70610</v>
      </c>
      <c r="C675" s="323"/>
      <c r="D675" s="323">
        <v>2101</v>
      </c>
      <c r="E675" s="323">
        <v>50610804</v>
      </c>
      <c r="F675" s="324" t="s">
        <v>136</v>
      </c>
      <c r="G675" s="842"/>
      <c r="H675" s="842"/>
      <c r="I675" s="451"/>
      <c r="J675" s="441"/>
      <c r="K675" s="451"/>
      <c r="L675" s="451"/>
      <c r="M675" s="451"/>
    </row>
    <row r="676" spans="1:13" ht="25.5">
      <c r="A676" s="323">
        <v>22020404</v>
      </c>
      <c r="B676" s="323">
        <v>70610</v>
      </c>
      <c r="C676" s="323"/>
      <c r="D676" s="323">
        <v>2101</v>
      </c>
      <c r="E676" s="323">
        <v>50610804</v>
      </c>
      <c r="F676" s="324" t="s">
        <v>137</v>
      </c>
      <c r="G676" s="920">
        <v>380000</v>
      </c>
      <c r="H676" s="920"/>
      <c r="I676" s="445"/>
      <c r="J676" s="441"/>
      <c r="K676" s="445"/>
      <c r="L676" s="451"/>
      <c r="M676" s="451"/>
    </row>
    <row r="677" spans="1:13" ht="25.5">
      <c r="A677" s="323">
        <v>22020405</v>
      </c>
      <c r="B677" s="323">
        <v>70610</v>
      </c>
      <c r="C677" s="323"/>
      <c r="D677" s="323">
        <v>2101</v>
      </c>
      <c r="E677" s="323">
        <v>50610804</v>
      </c>
      <c r="F677" s="324" t="s">
        <v>138</v>
      </c>
      <c r="G677" s="920">
        <v>608000</v>
      </c>
      <c r="H677" s="920">
        <v>608000</v>
      </c>
      <c r="I677" s="445"/>
      <c r="J677" s="441"/>
      <c r="K677" s="445"/>
      <c r="L677" s="445"/>
      <c r="M677" s="445"/>
    </row>
    <row r="678" spans="1:13" ht="25.5">
      <c r="A678" s="323">
        <v>22020406</v>
      </c>
      <c r="B678" s="323"/>
      <c r="C678" s="323"/>
      <c r="D678" s="323">
        <v>2101</v>
      </c>
      <c r="E678" s="323">
        <v>50610804</v>
      </c>
      <c r="F678" s="324" t="s">
        <v>139</v>
      </c>
      <c r="G678" s="920">
        <v>760000</v>
      </c>
      <c r="H678" s="920"/>
      <c r="I678" s="445"/>
      <c r="J678" s="441"/>
      <c r="K678" s="445"/>
      <c r="L678" s="446"/>
      <c r="M678" s="446"/>
    </row>
    <row r="679" spans="1:13" ht="38.25">
      <c r="A679" s="323">
        <v>22020411</v>
      </c>
      <c r="B679" s="323">
        <v>70460</v>
      </c>
      <c r="C679" s="323"/>
      <c r="D679" s="323">
        <v>2101</v>
      </c>
      <c r="E679" s="323">
        <v>50610804</v>
      </c>
      <c r="F679" s="324" t="s">
        <v>142</v>
      </c>
      <c r="G679" s="920">
        <v>152000</v>
      </c>
      <c r="H679" s="920"/>
      <c r="I679" s="445"/>
      <c r="J679" s="441"/>
      <c r="K679" s="445"/>
      <c r="L679" s="451"/>
      <c r="M679" s="451"/>
    </row>
    <row r="680" spans="1:13">
      <c r="A680" s="442">
        <v>220205</v>
      </c>
      <c r="B680" s="442"/>
      <c r="C680" s="442"/>
      <c r="D680" s="323"/>
      <c r="E680" s="323"/>
      <c r="F680" s="443" t="s">
        <v>662</v>
      </c>
      <c r="G680" s="1295">
        <f t="shared" ref="G680" si="183">SUM(G681:G682)</f>
        <v>3800000</v>
      </c>
      <c r="H680" s="1295">
        <f>SUM(H681:H682)</f>
        <v>1000000</v>
      </c>
      <c r="I680" s="321"/>
      <c r="J680" s="441"/>
      <c r="K680" s="321"/>
      <c r="L680" s="441"/>
      <c r="M680" s="441"/>
    </row>
    <row r="681" spans="1:13" ht="18" customHeight="1">
      <c r="A681" s="323">
        <v>22020501</v>
      </c>
      <c r="B681" s="323">
        <v>70950</v>
      </c>
      <c r="C681" s="323"/>
      <c r="D681" s="323">
        <v>2101</v>
      </c>
      <c r="E681" s="323">
        <v>50610804</v>
      </c>
      <c r="F681" s="324" t="s">
        <v>146</v>
      </c>
      <c r="G681" s="920">
        <v>3800000</v>
      </c>
      <c r="H681" s="920">
        <v>1000000</v>
      </c>
      <c r="I681" s="445"/>
      <c r="J681" s="441"/>
      <c r="K681" s="445"/>
      <c r="L681" s="451"/>
      <c r="M681" s="451"/>
    </row>
    <row r="682" spans="1:13">
      <c r="A682" s="323">
        <v>22020502</v>
      </c>
      <c r="B682" s="323">
        <v>70950</v>
      </c>
      <c r="C682" s="323"/>
      <c r="D682" s="323">
        <v>2101</v>
      </c>
      <c r="E682" s="323">
        <v>50610804</v>
      </c>
      <c r="F682" s="324" t="s">
        <v>147</v>
      </c>
      <c r="G682" s="920"/>
      <c r="H682" s="920"/>
      <c r="I682" s="445"/>
      <c r="J682" s="451"/>
      <c r="K682" s="445"/>
      <c r="L682" s="451"/>
      <c r="M682" s="451"/>
    </row>
    <row r="683" spans="1:13">
      <c r="A683" s="442">
        <v>220206</v>
      </c>
      <c r="B683" s="442"/>
      <c r="C683" s="442"/>
      <c r="D683" s="323"/>
      <c r="E683" s="323">
        <v>50610804</v>
      </c>
      <c r="F683" s="443" t="s">
        <v>643</v>
      </c>
      <c r="G683" s="1295">
        <f>SUM(G684:G686)</f>
        <v>2205478</v>
      </c>
      <c r="H683" s="1295">
        <f>SUM(H684:H686)</f>
        <v>1028000</v>
      </c>
      <c r="I683" s="321"/>
      <c r="J683" s="441"/>
      <c r="K683" s="321"/>
      <c r="L683" s="441"/>
      <c r="M683" s="441"/>
    </row>
    <row r="684" spans="1:13">
      <c r="A684" s="323">
        <v>22020601</v>
      </c>
      <c r="B684" s="323">
        <v>70310</v>
      </c>
      <c r="C684" s="323"/>
      <c r="D684" s="323">
        <v>2101</v>
      </c>
      <c r="E684" s="323">
        <v>50610804</v>
      </c>
      <c r="F684" s="324" t="s">
        <v>149</v>
      </c>
      <c r="G684" s="920">
        <v>152000</v>
      </c>
      <c r="H684" s="920"/>
      <c r="I684" s="445"/>
      <c r="J684" s="441"/>
      <c r="K684" s="445"/>
      <c r="L684" s="451"/>
      <c r="M684" s="451"/>
    </row>
    <row r="685" spans="1:13">
      <c r="A685" s="323">
        <v>22020602</v>
      </c>
      <c r="B685" s="323">
        <v>70560</v>
      </c>
      <c r="C685" s="323"/>
      <c r="D685" s="323">
        <v>2101</v>
      </c>
      <c r="E685" s="323">
        <v>50610804</v>
      </c>
      <c r="F685" s="324" t="s">
        <v>150</v>
      </c>
      <c r="G685" s="920">
        <v>1825478</v>
      </c>
      <c r="H685" s="920">
        <v>800000</v>
      </c>
      <c r="I685" s="445"/>
      <c r="J685" s="441"/>
      <c r="K685" s="445"/>
      <c r="L685" s="451"/>
      <c r="M685" s="451"/>
    </row>
    <row r="686" spans="1:13" ht="25.5">
      <c r="A686" s="323">
        <v>22020605</v>
      </c>
      <c r="B686" s="323"/>
      <c r="C686" s="323"/>
      <c r="D686" s="323">
        <v>2101</v>
      </c>
      <c r="E686" s="323">
        <v>50610804</v>
      </c>
      <c r="F686" s="324" t="s">
        <v>1066</v>
      </c>
      <c r="G686" s="920">
        <v>228000</v>
      </c>
      <c r="H686" s="920">
        <v>228000</v>
      </c>
      <c r="I686" s="445"/>
      <c r="J686" s="441"/>
      <c r="K686" s="445"/>
      <c r="L686" s="451"/>
      <c r="M686" s="451"/>
    </row>
    <row r="687" spans="1:13" ht="38.25">
      <c r="A687" s="442">
        <v>220207</v>
      </c>
      <c r="B687" s="442"/>
      <c r="C687" s="442"/>
      <c r="D687" s="323"/>
      <c r="E687" s="323"/>
      <c r="F687" s="443" t="s">
        <v>673</v>
      </c>
      <c r="G687" s="1295">
        <f t="shared" ref="G687" si="184">SUM(G688:G689)</f>
        <v>2866922</v>
      </c>
      <c r="H687" s="1295">
        <f>SUM(H688:H689)</f>
        <v>1000000</v>
      </c>
      <c r="I687" s="321"/>
      <c r="J687" s="441"/>
      <c r="K687" s="321"/>
      <c r="L687" s="441"/>
      <c r="M687" s="441"/>
    </row>
    <row r="688" spans="1:13" ht="24.75" customHeight="1">
      <c r="A688" s="323">
        <v>22020702</v>
      </c>
      <c r="B688" s="323">
        <v>70460</v>
      </c>
      <c r="C688" s="323"/>
      <c r="D688" s="323">
        <v>2101</v>
      </c>
      <c r="E688" s="323">
        <v>50610804</v>
      </c>
      <c r="F688" s="324" t="s">
        <v>156</v>
      </c>
      <c r="G688" s="920">
        <v>1520000</v>
      </c>
      <c r="H688" s="920">
        <v>1000000</v>
      </c>
      <c r="I688" s="445"/>
      <c r="J688" s="441"/>
      <c r="K688" s="445"/>
      <c r="L688" s="451"/>
      <c r="M688" s="451"/>
    </row>
    <row r="689" spans="1:13">
      <c r="A689" s="323">
        <v>22020703</v>
      </c>
      <c r="B689" s="323">
        <v>70112</v>
      </c>
      <c r="C689" s="323"/>
      <c r="D689" s="323">
        <v>2101</v>
      </c>
      <c r="E689" s="323">
        <v>50610804</v>
      </c>
      <c r="F689" s="324" t="s">
        <v>157</v>
      </c>
      <c r="G689" s="920">
        <v>1346922</v>
      </c>
      <c r="H689" s="920"/>
      <c r="I689" s="445"/>
      <c r="J689" s="441"/>
      <c r="K689" s="445"/>
      <c r="L689" s="451"/>
      <c r="M689" s="451"/>
    </row>
    <row r="690" spans="1:13" ht="15" customHeight="1">
      <c r="A690" s="442">
        <v>220208</v>
      </c>
      <c r="B690" s="442"/>
      <c r="C690" s="442"/>
      <c r="D690" s="323"/>
      <c r="E690" s="323"/>
      <c r="F690" s="443" t="s">
        <v>644</v>
      </c>
      <c r="G690" s="1295">
        <f t="shared" ref="G690" si="185">SUM(G691:G692)</f>
        <v>1793600</v>
      </c>
      <c r="H690" s="1295">
        <f>SUM(H691:H692)</f>
        <v>773600</v>
      </c>
      <c r="I690" s="321"/>
      <c r="J690" s="441"/>
      <c r="K690" s="321"/>
      <c r="L690" s="441"/>
      <c r="M690" s="441"/>
    </row>
    <row r="691" spans="1:13" ht="17.25" customHeight="1">
      <c r="A691" s="323">
        <v>22020801</v>
      </c>
      <c r="B691" s="323">
        <v>70432</v>
      </c>
      <c r="C691" s="323"/>
      <c r="D691" s="323">
        <v>2101</v>
      </c>
      <c r="E691" s="323">
        <v>50610804</v>
      </c>
      <c r="F691" s="324" t="s">
        <v>164</v>
      </c>
      <c r="G691" s="920">
        <v>1520000</v>
      </c>
      <c r="H691" s="920">
        <v>500000</v>
      </c>
      <c r="I691" s="445"/>
      <c r="J691" s="441"/>
      <c r="K691" s="445"/>
      <c r="L691" s="451"/>
      <c r="M691" s="451"/>
    </row>
    <row r="692" spans="1:13" ht="25.5">
      <c r="A692" s="323">
        <v>22020803</v>
      </c>
      <c r="B692" s="323">
        <v>70432</v>
      </c>
      <c r="C692" s="323"/>
      <c r="D692" s="323">
        <v>2101</v>
      </c>
      <c r="E692" s="323">
        <v>50610804</v>
      </c>
      <c r="F692" s="324" t="s">
        <v>166</v>
      </c>
      <c r="G692" s="920">
        <v>273600</v>
      </c>
      <c r="H692" s="920">
        <v>273600</v>
      </c>
      <c r="I692" s="445"/>
      <c r="J692" s="441"/>
      <c r="K692" s="445"/>
      <c r="L692" s="451"/>
      <c r="M692" s="451"/>
    </row>
    <row r="693" spans="1:13" ht="18" customHeight="1">
      <c r="A693" s="442">
        <v>220209</v>
      </c>
      <c r="B693" s="442"/>
      <c r="C693" s="442"/>
      <c r="D693" s="323"/>
      <c r="E693" s="323">
        <v>50610804</v>
      </c>
      <c r="F693" s="443" t="s">
        <v>646</v>
      </c>
      <c r="G693" s="1295">
        <f t="shared" ref="G693:H693" si="186">SUM(G694:G694)</f>
        <v>76000</v>
      </c>
      <c r="H693" s="1295">
        <f t="shared" si="186"/>
        <v>76000</v>
      </c>
      <c r="I693" s="321"/>
      <c r="J693" s="441"/>
      <c r="K693" s="321"/>
      <c r="L693" s="441"/>
      <c r="M693" s="441"/>
    </row>
    <row r="694" spans="1:13" ht="25.5">
      <c r="A694" s="323">
        <v>22020901</v>
      </c>
      <c r="B694" s="323">
        <v>70112</v>
      </c>
      <c r="C694" s="323"/>
      <c r="D694" s="323">
        <v>2101</v>
      </c>
      <c r="E694" s="323">
        <v>50610804</v>
      </c>
      <c r="F694" s="324" t="s">
        <v>170</v>
      </c>
      <c r="G694" s="920">
        <v>76000</v>
      </c>
      <c r="H694" s="920">
        <v>76000</v>
      </c>
      <c r="I694" s="445"/>
      <c r="J694" s="441"/>
      <c r="K694" s="445"/>
      <c r="L694" s="451"/>
      <c r="M694" s="451"/>
    </row>
    <row r="695" spans="1:13" ht="25.5">
      <c r="A695" s="442">
        <v>220210</v>
      </c>
      <c r="B695" s="442"/>
      <c r="C695" s="442"/>
      <c r="D695" s="323"/>
      <c r="E695" s="323"/>
      <c r="F695" s="443" t="s">
        <v>173</v>
      </c>
      <c r="G695" s="1295">
        <f t="shared" ref="G695" si="187">SUM(G696:G703)</f>
        <v>40090000</v>
      </c>
      <c r="H695" s="1295">
        <f>SUM(H696:H703)</f>
        <v>8000000</v>
      </c>
      <c r="I695" s="321"/>
      <c r="J695" s="441"/>
      <c r="K695" s="321"/>
      <c r="L695" s="321"/>
      <c r="M695" s="321"/>
    </row>
    <row r="696" spans="1:13">
      <c r="A696" s="323">
        <v>22021001</v>
      </c>
      <c r="B696" s="323">
        <v>70112</v>
      </c>
      <c r="C696" s="323"/>
      <c r="D696" s="323">
        <v>2101</v>
      </c>
      <c r="E696" s="323">
        <v>50610804</v>
      </c>
      <c r="F696" s="324" t="s">
        <v>174</v>
      </c>
      <c r="G696" s="920">
        <v>380000</v>
      </c>
      <c r="H696" s="920"/>
      <c r="I696" s="445"/>
      <c r="J696" s="441"/>
      <c r="K696" s="445"/>
      <c r="L696" s="451"/>
      <c r="M696" s="451"/>
    </row>
    <row r="697" spans="1:13" ht="25.5">
      <c r="A697" s="323">
        <v>22021002</v>
      </c>
      <c r="B697" s="323">
        <v>70112</v>
      </c>
      <c r="C697" s="323"/>
      <c r="D697" s="323">
        <v>2101</v>
      </c>
      <c r="E697" s="323">
        <v>50610804</v>
      </c>
      <c r="F697" s="324" t="s">
        <v>175</v>
      </c>
      <c r="G697" s="920">
        <v>760000</v>
      </c>
      <c r="H697" s="920"/>
      <c r="I697" s="445"/>
      <c r="J697" s="441"/>
      <c r="K697" s="445"/>
      <c r="L697" s="451"/>
      <c r="M697" s="451"/>
    </row>
    <row r="698" spans="1:13">
      <c r="A698" s="323">
        <v>22021003</v>
      </c>
      <c r="B698" s="323">
        <v>70112</v>
      </c>
      <c r="C698" s="323"/>
      <c r="D698" s="323">
        <v>2101</v>
      </c>
      <c r="E698" s="323">
        <v>50610804</v>
      </c>
      <c r="F698" s="324" t="s">
        <v>176</v>
      </c>
      <c r="G698" s="920">
        <v>30400000</v>
      </c>
      <c r="H698" s="920">
        <v>5000000</v>
      </c>
      <c r="I698" s="445"/>
      <c r="J698" s="441"/>
      <c r="K698" s="445"/>
      <c r="L698" s="445"/>
      <c r="M698" s="445"/>
    </row>
    <row r="699" spans="1:13" ht="25.5">
      <c r="A699" s="323">
        <v>22021006</v>
      </c>
      <c r="B699" s="323">
        <v>70112</v>
      </c>
      <c r="C699" s="323"/>
      <c r="D699" s="323">
        <v>2101</v>
      </c>
      <c r="E699" s="323">
        <v>50610804</v>
      </c>
      <c r="F699" s="324" t="s">
        <v>178</v>
      </c>
      <c r="G699" s="920">
        <v>190000</v>
      </c>
      <c r="H699" s="920"/>
      <c r="I699" s="445"/>
      <c r="J699" s="441"/>
      <c r="K699" s="445"/>
      <c r="L699" s="451"/>
      <c r="M699" s="451"/>
    </row>
    <row r="700" spans="1:13">
      <c r="A700" s="323">
        <v>22021007</v>
      </c>
      <c r="B700" s="323">
        <v>70112</v>
      </c>
      <c r="C700" s="323"/>
      <c r="D700" s="323">
        <v>2101</v>
      </c>
      <c r="E700" s="323">
        <v>50610804</v>
      </c>
      <c r="F700" s="324" t="s">
        <v>179</v>
      </c>
      <c r="G700" s="920">
        <v>1520000</v>
      </c>
      <c r="H700" s="920">
        <v>1000000</v>
      </c>
      <c r="I700" s="445"/>
      <c r="J700" s="441"/>
      <c r="K700" s="445"/>
      <c r="L700" s="445"/>
      <c r="M700" s="445"/>
    </row>
    <row r="701" spans="1:13" ht="25.5">
      <c r="A701" s="323">
        <v>22021008</v>
      </c>
      <c r="B701" s="323">
        <v>70112</v>
      </c>
      <c r="C701" s="323"/>
      <c r="D701" s="323">
        <v>2101</v>
      </c>
      <c r="E701" s="323">
        <v>50610804</v>
      </c>
      <c r="F701" s="324" t="s">
        <v>180</v>
      </c>
      <c r="G701" s="920">
        <v>1520000</v>
      </c>
      <c r="H701" s="920">
        <v>500000</v>
      </c>
      <c r="I701" s="445"/>
      <c r="J701" s="441"/>
      <c r="K701" s="445"/>
      <c r="L701" s="445"/>
      <c r="M701" s="445"/>
    </row>
    <row r="702" spans="1:13" ht="25.5">
      <c r="A702" s="323">
        <v>22021033</v>
      </c>
      <c r="B702" s="323">
        <v>70112</v>
      </c>
      <c r="C702" s="323"/>
      <c r="D702" s="323">
        <v>2101</v>
      </c>
      <c r="E702" s="323">
        <v>50610804</v>
      </c>
      <c r="F702" s="324" t="s">
        <v>674</v>
      </c>
      <c r="G702" s="920">
        <v>3800000</v>
      </c>
      <c r="H702" s="920">
        <v>1500000</v>
      </c>
      <c r="I702" s="445"/>
      <c r="J702" s="441"/>
      <c r="K702" s="445"/>
      <c r="L702" s="451"/>
      <c r="M702" s="451"/>
    </row>
    <row r="703" spans="1:13">
      <c r="A703" s="323">
        <v>22021034</v>
      </c>
      <c r="B703" s="323">
        <v>70112</v>
      </c>
      <c r="C703" s="323"/>
      <c r="D703" s="323">
        <v>2101</v>
      </c>
      <c r="E703" s="323">
        <v>50610804</v>
      </c>
      <c r="F703" s="324" t="s">
        <v>675</v>
      </c>
      <c r="G703" s="920">
        <v>1520000</v>
      </c>
      <c r="H703" s="920"/>
      <c r="I703" s="445"/>
      <c r="J703" s="441"/>
      <c r="K703" s="445"/>
      <c r="L703" s="451"/>
      <c r="M703" s="451"/>
    </row>
    <row r="704" spans="1:13">
      <c r="A704" s="323"/>
      <c r="B704" s="323"/>
      <c r="C704" s="323"/>
      <c r="D704" s="323"/>
      <c r="E704" s="323"/>
      <c r="F704" s="324"/>
      <c r="G704" s="920"/>
      <c r="H704" s="920"/>
      <c r="I704" s="445"/>
      <c r="J704" s="451"/>
      <c r="K704" s="445"/>
      <c r="L704" s="451"/>
      <c r="M704" s="451"/>
    </row>
    <row r="705" spans="1:13">
      <c r="A705" s="323"/>
      <c r="B705" s="323"/>
      <c r="C705" s="323"/>
      <c r="D705" s="323"/>
      <c r="E705" s="323"/>
      <c r="F705" s="324"/>
      <c r="G705" s="920"/>
      <c r="H705" s="920"/>
      <c r="I705" s="445"/>
      <c r="J705" s="451"/>
      <c r="K705" s="445"/>
      <c r="L705" s="451"/>
      <c r="M705" s="451"/>
    </row>
    <row r="706" spans="1:13">
      <c r="A706" s="442">
        <v>23</v>
      </c>
      <c r="B706" s="442"/>
      <c r="C706" s="442"/>
      <c r="D706" s="442"/>
      <c r="E706" s="442"/>
      <c r="F706" s="443" t="s">
        <v>198</v>
      </c>
      <c r="G706" s="1295">
        <f t="shared" ref="G706:H706" si="188">SUM(G707)</f>
        <v>0</v>
      </c>
      <c r="H706" s="332">
        <f t="shared" si="188"/>
        <v>0</v>
      </c>
      <c r="I706" s="441"/>
      <c r="J706" s="441"/>
      <c r="K706" s="321"/>
      <c r="L706" s="321"/>
      <c r="M706" s="321"/>
    </row>
    <row r="707" spans="1:13">
      <c r="A707" s="442">
        <v>2301</v>
      </c>
      <c r="B707" s="442"/>
      <c r="C707" s="442"/>
      <c r="D707" s="442"/>
      <c r="E707" s="442"/>
      <c r="F707" s="443" t="s">
        <v>199</v>
      </c>
      <c r="G707" s="1295">
        <f t="shared" ref="G707:H707" si="189">G708</f>
        <v>0</v>
      </c>
      <c r="H707" s="332">
        <f t="shared" si="189"/>
        <v>0</v>
      </c>
      <c r="I707" s="441"/>
      <c r="J707" s="441"/>
      <c r="K707" s="321"/>
      <c r="L707" s="321"/>
      <c r="M707" s="321"/>
    </row>
    <row r="708" spans="1:13" ht="25.5">
      <c r="A708" s="442">
        <v>230101</v>
      </c>
      <c r="B708" s="442"/>
      <c r="C708" s="442"/>
      <c r="D708" s="442"/>
      <c r="E708" s="442"/>
      <c r="F708" s="443" t="s">
        <v>200</v>
      </c>
      <c r="G708" s="1295">
        <f t="shared" ref="G708:H708" si="190">SUM(G709:G709)</f>
        <v>0</v>
      </c>
      <c r="H708" s="332">
        <f t="shared" si="190"/>
        <v>0</v>
      </c>
      <c r="I708" s="441"/>
      <c r="J708" s="441"/>
      <c r="K708" s="321"/>
      <c r="L708" s="321"/>
      <c r="M708" s="321"/>
    </row>
    <row r="709" spans="1:13" ht="25.5">
      <c r="A709" s="323">
        <v>23010112</v>
      </c>
      <c r="B709" s="323">
        <v>70610</v>
      </c>
      <c r="C709" s="323"/>
      <c r="D709" s="323"/>
      <c r="E709" s="323">
        <v>50610804</v>
      </c>
      <c r="F709" s="324" t="s">
        <v>208</v>
      </c>
      <c r="G709" s="855"/>
      <c r="H709" s="842"/>
      <c r="I709" s="451"/>
      <c r="J709" s="451"/>
      <c r="K709" s="446"/>
      <c r="L709" s="445"/>
      <c r="M709" s="445"/>
    </row>
    <row r="710" spans="1:13">
      <c r="A710" s="323"/>
      <c r="B710" s="1470" t="s">
        <v>676</v>
      </c>
      <c r="C710" s="1470"/>
      <c r="D710" s="1470"/>
      <c r="E710" s="1470"/>
      <c r="F710" s="1470"/>
      <c r="G710" s="843"/>
      <c r="H710" s="843"/>
      <c r="I710" s="326"/>
      <c r="J710" s="326"/>
      <c r="K710" s="326"/>
      <c r="L710" s="928"/>
      <c r="M710" s="928"/>
    </row>
    <row r="711" spans="1:13">
      <c r="A711" s="323"/>
      <c r="B711" s="323"/>
      <c r="C711" s="323"/>
      <c r="D711" s="323"/>
      <c r="E711" s="323"/>
      <c r="F711" s="442" t="s">
        <v>570</v>
      </c>
      <c r="G711" s="1296"/>
      <c r="H711" s="1296"/>
      <c r="I711" s="442"/>
      <c r="J711" s="442"/>
      <c r="K711" s="442"/>
      <c r="L711" s="442"/>
      <c r="M711" s="323"/>
    </row>
    <row r="712" spans="1:13">
      <c r="A712" s="323"/>
      <c r="B712" s="323"/>
      <c r="C712" s="323"/>
      <c r="D712" s="323"/>
      <c r="E712" s="323"/>
      <c r="F712" s="922"/>
      <c r="G712" s="842"/>
      <c r="H712" s="842"/>
      <c r="I712" s="325"/>
      <c r="J712" s="325"/>
      <c r="K712" s="325"/>
      <c r="L712" s="443"/>
      <c r="M712" s="324"/>
    </row>
    <row r="713" spans="1:13">
      <c r="A713" s="323"/>
      <c r="B713" s="323"/>
      <c r="C713" s="323"/>
      <c r="D713" s="323"/>
      <c r="E713" s="323"/>
      <c r="F713" s="922" t="s">
        <v>519</v>
      </c>
      <c r="G713" s="836">
        <f t="shared" ref="G713:H713" si="191">G650</f>
        <v>33184229</v>
      </c>
      <c r="H713" s="836">
        <f t="shared" si="191"/>
        <v>33184229</v>
      </c>
      <c r="I713" s="586"/>
      <c r="J713" s="586"/>
      <c r="K713" s="586"/>
      <c r="L713" s="586"/>
      <c r="M713" s="735"/>
    </row>
    <row r="714" spans="1:13">
      <c r="A714" s="323"/>
      <c r="B714" s="323"/>
      <c r="C714" s="323"/>
      <c r="D714" s="323"/>
      <c r="E714" s="323"/>
      <c r="F714" s="922" t="s">
        <v>520</v>
      </c>
      <c r="G714" s="836">
        <f t="shared" ref="G714:H714" si="192">G657</f>
        <v>76000000</v>
      </c>
      <c r="H714" s="836">
        <f t="shared" si="192"/>
        <v>18513553.82</v>
      </c>
      <c r="I714" s="464"/>
      <c r="J714" s="464"/>
      <c r="K714" s="464"/>
      <c r="L714" s="464"/>
      <c r="M714" s="459"/>
    </row>
    <row r="715" spans="1:13">
      <c r="A715" s="323"/>
      <c r="B715" s="323"/>
      <c r="C715" s="323"/>
      <c r="D715" s="323"/>
      <c r="E715" s="323"/>
      <c r="F715" s="922" t="s">
        <v>198</v>
      </c>
      <c r="G715" s="836">
        <f t="shared" ref="G715:H715" si="193">G706</f>
        <v>0</v>
      </c>
      <c r="H715" s="836">
        <f t="shared" si="193"/>
        <v>0</v>
      </c>
      <c r="I715" s="464"/>
      <c r="J715" s="464"/>
      <c r="K715" s="464"/>
      <c r="L715" s="464"/>
      <c r="M715" s="459"/>
    </row>
    <row r="716" spans="1:13">
      <c r="A716" s="323"/>
      <c r="B716" s="323"/>
      <c r="C716" s="323"/>
      <c r="D716" s="323"/>
      <c r="E716" s="323"/>
      <c r="F716" s="922"/>
      <c r="G716" s="836"/>
      <c r="H716" s="836"/>
      <c r="I716" s="464"/>
      <c r="J716" s="464"/>
      <c r="K716" s="464"/>
      <c r="L716" s="464"/>
      <c r="M716" s="459"/>
    </row>
    <row r="717" spans="1:13">
      <c r="A717" s="323"/>
      <c r="B717" s="323"/>
      <c r="C717" s="323"/>
      <c r="D717" s="323"/>
      <c r="E717" s="323"/>
      <c r="F717" s="922" t="s">
        <v>3</v>
      </c>
      <c r="G717" s="855">
        <f t="shared" ref="G717:H717" si="194">SUM(G713:G716)</f>
        <v>109184229</v>
      </c>
      <c r="H717" s="930">
        <f t="shared" si="194"/>
        <v>51697782.82</v>
      </c>
      <c r="I717" s="449"/>
      <c r="J717" s="449"/>
      <c r="K717" s="446"/>
      <c r="L717" s="449"/>
      <c r="M717" s="450"/>
    </row>
    <row r="718" spans="1:13">
      <c r="A718" s="462"/>
      <c r="B718" s="462"/>
      <c r="C718" s="462"/>
      <c r="D718" s="462"/>
      <c r="E718" s="462"/>
      <c r="F718" s="494"/>
      <c r="G718" s="462"/>
      <c r="H718" s="462"/>
      <c r="I718" s="462"/>
      <c r="J718" s="462"/>
      <c r="K718" s="462"/>
      <c r="L718" s="462"/>
      <c r="M718" s="462"/>
    </row>
    <row r="719" spans="1:13">
      <c r="A719" s="30"/>
      <c r="B719" s="30"/>
      <c r="C719" s="30"/>
      <c r="D719" s="30"/>
      <c r="E719" s="30"/>
      <c r="F719" s="39"/>
      <c r="G719" s="30"/>
      <c r="H719" s="30"/>
      <c r="I719" s="30"/>
    </row>
    <row r="720" spans="1:13" ht="18">
      <c r="A720" s="1469" t="s">
        <v>0</v>
      </c>
      <c r="B720" s="1469"/>
      <c r="C720" s="1469"/>
      <c r="D720" s="1469"/>
      <c r="E720" s="1469"/>
      <c r="F720" s="1469"/>
      <c r="G720" s="1469"/>
      <c r="H720" s="1469"/>
      <c r="I720" s="1469"/>
      <c r="J720" s="1469"/>
      <c r="K720" s="1469"/>
      <c r="L720" s="1469"/>
      <c r="M720" s="911"/>
    </row>
    <row r="721" spans="1:13" ht="18.75">
      <c r="A721" s="1449" t="s">
        <v>1307</v>
      </c>
      <c r="B721" s="1450"/>
      <c r="C721" s="1450"/>
      <c r="D721" s="1450"/>
      <c r="E721" s="1450"/>
      <c r="F721" s="1450"/>
      <c r="G721" s="1450"/>
      <c r="H721" s="1450"/>
      <c r="I721" s="1450"/>
      <c r="J721" s="1450"/>
      <c r="K721" s="1451"/>
      <c r="L721" s="887"/>
      <c r="M721" s="911"/>
    </row>
    <row r="722" spans="1:13" ht="38.25">
      <c r="A722" s="945" t="s">
        <v>518</v>
      </c>
      <c r="B722" s="945" t="s">
        <v>514</v>
      </c>
      <c r="C722" s="945" t="s">
        <v>559</v>
      </c>
      <c r="D722" s="945" t="s">
        <v>560</v>
      </c>
      <c r="E722" s="945" t="s">
        <v>515</v>
      </c>
      <c r="F722" s="478" t="s">
        <v>483</v>
      </c>
      <c r="G722" s="325" t="s">
        <v>656</v>
      </c>
      <c r="H722" s="856" t="s">
        <v>1353</v>
      </c>
      <c r="I722" s="325"/>
      <c r="J722" s="325"/>
      <c r="K722" s="945"/>
      <c r="L722" s="527"/>
      <c r="M722" s="335"/>
    </row>
    <row r="723" spans="1:13">
      <c r="A723" s="442">
        <v>1</v>
      </c>
      <c r="B723" s="442"/>
      <c r="C723" s="442"/>
      <c r="D723" s="442"/>
      <c r="E723" s="442"/>
      <c r="F723" s="478" t="s">
        <v>8</v>
      </c>
      <c r="G723" s="637"/>
      <c r="H723" s="637"/>
      <c r="I723" s="637"/>
      <c r="J723" s="637"/>
      <c r="K723" s="637"/>
      <c r="L723" s="334"/>
      <c r="M723" s="338"/>
    </row>
    <row r="724" spans="1:13">
      <c r="A724" s="987"/>
      <c r="B724" s="987"/>
      <c r="C724" s="987"/>
      <c r="D724" s="987"/>
      <c r="E724" s="987"/>
      <c r="F724" s="326"/>
      <c r="G724" s="637"/>
      <c r="H724" s="637"/>
      <c r="I724" s="637"/>
      <c r="J724" s="637"/>
      <c r="K724" s="637"/>
      <c r="L724" s="334"/>
      <c r="M724" s="334"/>
    </row>
    <row r="725" spans="1:13">
      <c r="A725" s="442">
        <v>2</v>
      </c>
      <c r="B725" s="442"/>
      <c r="C725" s="442"/>
      <c r="D725" s="442"/>
      <c r="E725" s="442"/>
      <c r="F725" s="945" t="s">
        <v>90</v>
      </c>
      <c r="G725" s="332">
        <f>SUM(G726,G732)</f>
        <v>2411773350</v>
      </c>
      <c r="H725" s="332">
        <f>SUM(H726,H732)</f>
        <v>324081135.92000002</v>
      </c>
      <c r="I725" s="328"/>
      <c r="J725" s="328"/>
      <c r="K725" s="328"/>
      <c r="L725" s="328"/>
      <c r="M725" s="328"/>
    </row>
    <row r="726" spans="1:13">
      <c r="A726" s="442">
        <v>21</v>
      </c>
      <c r="B726" s="442"/>
      <c r="C726" s="442"/>
      <c r="D726" s="442"/>
      <c r="E726" s="442"/>
      <c r="F726" s="443" t="s">
        <v>4</v>
      </c>
      <c r="G726" s="332">
        <f>SUM(G727,G728)</f>
        <v>14039668</v>
      </c>
      <c r="H726" s="332">
        <f>SUM(H727,H728)</f>
        <v>14039668</v>
      </c>
      <c r="I726" s="328"/>
      <c r="J726" s="328"/>
      <c r="K726" s="328"/>
      <c r="L726" s="328"/>
      <c r="M726" s="328"/>
    </row>
    <row r="727" spans="1:13">
      <c r="A727" s="987">
        <v>21010101</v>
      </c>
      <c r="B727" s="987"/>
      <c r="C727" s="987"/>
      <c r="D727" s="987"/>
      <c r="E727" s="987"/>
      <c r="F727" s="324" t="s">
        <v>91</v>
      </c>
      <c r="G727" s="332">
        <v>13709668</v>
      </c>
      <c r="H727" s="332">
        <v>13709668</v>
      </c>
      <c r="I727" s="328"/>
      <c r="J727" s="328"/>
      <c r="K727" s="328"/>
      <c r="L727" s="328"/>
      <c r="M727" s="328"/>
    </row>
    <row r="728" spans="1:13" ht="25.5">
      <c r="A728" s="442">
        <v>2102</v>
      </c>
      <c r="B728" s="442"/>
      <c r="C728" s="442"/>
      <c r="D728" s="442"/>
      <c r="E728" s="442"/>
      <c r="F728" s="443" t="s">
        <v>664</v>
      </c>
      <c r="G728" s="332">
        <f t="shared" ref="G728:H728" si="195">SUM(G729)</f>
        <v>330000</v>
      </c>
      <c r="H728" s="332">
        <f t="shared" si="195"/>
        <v>330000</v>
      </c>
      <c r="I728" s="328"/>
      <c r="J728" s="328"/>
      <c r="K728" s="328"/>
      <c r="L728" s="328"/>
      <c r="M728" s="328"/>
    </row>
    <row r="729" spans="1:13">
      <c r="A729" s="442">
        <v>210201</v>
      </c>
      <c r="B729" s="442"/>
      <c r="C729" s="442"/>
      <c r="D729" s="442"/>
      <c r="E729" s="442"/>
      <c r="F729" s="443" t="s">
        <v>95</v>
      </c>
      <c r="G729" s="332">
        <f>SUM(G730:G731)</f>
        <v>330000</v>
      </c>
      <c r="H729" s="332">
        <f t="shared" ref="H729" si="196">SUM(H730:H731)</f>
        <v>330000</v>
      </c>
      <c r="I729" s="328"/>
      <c r="J729" s="328"/>
      <c r="K729" s="328"/>
      <c r="L729" s="328"/>
      <c r="M729" s="328"/>
    </row>
    <row r="730" spans="1:13">
      <c r="A730" s="987">
        <v>21020101</v>
      </c>
      <c r="B730" s="987"/>
      <c r="C730" s="987"/>
      <c r="D730" s="987"/>
      <c r="E730" s="987"/>
      <c r="F730" s="324" t="s">
        <v>96</v>
      </c>
      <c r="G730" s="332">
        <f>'[1]PERSONNEL CALCULATION'!K749</f>
        <v>0</v>
      </c>
      <c r="H730" s="332">
        <f>'[1]PERSONNEL CALCULATION'!L749</f>
        <v>0</v>
      </c>
      <c r="I730" s="328"/>
      <c r="J730" s="328"/>
      <c r="K730" s="328"/>
      <c r="L730" s="328"/>
      <c r="M730" s="328"/>
    </row>
    <row r="731" spans="1:13">
      <c r="A731" s="987">
        <v>21020102</v>
      </c>
      <c r="B731" s="987">
        <v>70131</v>
      </c>
      <c r="C731" s="987"/>
      <c r="D731" s="987">
        <v>2101</v>
      </c>
      <c r="E731" s="987"/>
      <c r="F731" s="324" t="s">
        <v>482</v>
      </c>
      <c r="G731" s="332">
        <v>330000</v>
      </c>
      <c r="H731" s="332">
        <v>330000</v>
      </c>
      <c r="I731" s="328"/>
      <c r="J731" s="328"/>
      <c r="K731" s="328"/>
      <c r="L731" s="328"/>
      <c r="M731" s="328"/>
    </row>
    <row r="732" spans="1:13">
      <c r="A732" s="442">
        <v>2202</v>
      </c>
      <c r="B732" s="442"/>
      <c r="C732" s="442"/>
      <c r="D732" s="442"/>
      <c r="E732" s="442"/>
      <c r="F732" s="443" t="s">
        <v>5</v>
      </c>
      <c r="G732" s="332">
        <f t="shared" ref="G732:H732" si="197">SUM(G733,G736,G745,G754,G762,G765,G769,G775,G779,G784,G793)</f>
        <v>2397733682</v>
      </c>
      <c r="H732" s="332">
        <f t="shared" si="197"/>
        <v>310041467.92000002</v>
      </c>
      <c r="I732" s="328"/>
      <c r="J732" s="328"/>
      <c r="K732" s="328"/>
      <c r="L732" s="328"/>
      <c r="M732" s="328"/>
    </row>
    <row r="733" spans="1:13" ht="25.5">
      <c r="A733" s="442">
        <v>220201</v>
      </c>
      <c r="B733" s="442"/>
      <c r="C733" s="442"/>
      <c r="D733" s="442"/>
      <c r="E733" s="442"/>
      <c r="F733" s="443" t="s">
        <v>661</v>
      </c>
      <c r="G733" s="332">
        <f t="shared" ref="G733:H733" si="198">SUM(G734:G735)</f>
        <v>115000000</v>
      </c>
      <c r="H733" s="332">
        <f t="shared" si="198"/>
        <v>10600000</v>
      </c>
      <c r="I733" s="328"/>
      <c r="J733" s="328"/>
      <c r="K733" s="328"/>
      <c r="L733" s="322"/>
      <c r="M733" s="328"/>
    </row>
    <row r="734" spans="1:13" ht="25.5">
      <c r="A734" s="987">
        <v>22020101</v>
      </c>
      <c r="B734" s="987">
        <v>70131</v>
      </c>
      <c r="C734" s="987"/>
      <c r="D734" s="987">
        <v>2101</v>
      </c>
      <c r="E734" s="987">
        <v>50610806</v>
      </c>
      <c r="F734" s="324" t="s">
        <v>108</v>
      </c>
      <c r="G734" s="332">
        <v>45000000</v>
      </c>
      <c r="H734" s="332">
        <v>2600000</v>
      </c>
      <c r="I734" s="328"/>
      <c r="J734" s="328"/>
      <c r="K734" s="586"/>
      <c r="L734" s="325"/>
      <c r="M734" s="328"/>
    </row>
    <row r="735" spans="1:13" ht="25.5">
      <c r="A735" s="987">
        <v>22020102</v>
      </c>
      <c r="B735" s="987">
        <v>70131</v>
      </c>
      <c r="C735" s="987"/>
      <c r="D735" s="987">
        <v>2101</v>
      </c>
      <c r="E735" s="987">
        <v>50610806</v>
      </c>
      <c r="F735" s="324" t="s">
        <v>109</v>
      </c>
      <c r="G735" s="332">
        <v>70000000</v>
      </c>
      <c r="H735" s="332">
        <v>8000000</v>
      </c>
      <c r="I735" s="328"/>
      <c r="J735" s="328"/>
      <c r="K735" s="586"/>
      <c r="L735" s="325"/>
      <c r="M735" s="328"/>
    </row>
    <row r="736" spans="1:13">
      <c r="A736" s="442">
        <v>220202</v>
      </c>
      <c r="B736" s="442"/>
      <c r="C736" s="442"/>
      <c r="D736" s="442"/>
      <c r="E736" s="442"/>
      <c r="F736" s="443" t="s">
        <v>666</v>
      </c>
      <c r="G736" s="332">
        <f t="shared" ref="G736:H736" si="199">SUM(G737:G744)</f>
        <v>72250000</v>
      </c>
      <c r="H736" s="332">
        <f t="shared" si="199"/>
        <v>7541467.9199999999</v>
      </c>
      <c r="I736" s="328"/>
      <c r="J736" s="328"/>
      <c r="K736" s="328"/>
      <c r="L736" s="322"/>
      <c r="M736" s="322"/>
    </row>
    <row r="737" spans="1:13">
      <c r="A737" s="987">
        <v>22020201</v>
      </c>
      <c r="B737" s="987">
        <v>70435</v>
      </c>
      <c r="C737" s="987"/>
      <c r="D737" s="987">
        <v>2101</v>
      </c>
      <c r="E737" s="987">
        <v>50610806</v>
      </c>
      <c r="F737" s="324" t="s">
        <v>113</v>
      </c>
      <c r="G737" s="332">
        <v>15000000</v>
      </c>
      <c r="H737" s="332">
        <v>2000000</v>
      </c>
      <c r="I737" s="328"/>
      <c r="J737" s="328"/>
      <c r="K737" s="586"/>
      <c r="L737" s="325"/>
      <c r="M737" s="325"/>
    </row>
    <row r="738" spans="1:13" ht="19.5" customHeight="1">
      <c r="A738" s="987">
        <v>22020202</v>
      </c>
      <c r="B738" s="987">
        <v>70460</v>
      </c>
      <c r="C738" s="987"/>
      <c r="D738" s="987">
        <v>2101</v>
      </c>
      <c r="E738" s="987">
        <v>50610806</v>
      </c>
      <c r="F738" s="324" t="s">
        <v>114</v>
      </c>
      <c r="G738" s="332">
        <v>2000000</v>
      </c>
      <c r="H738" s="332">
        <v>500000</v>
      </c>
      <c r="I738" s="328"/>
      <c r="J738" s="328"/>
      <c r="K738" s="586"/>
      <c r="L738" s="325"/>
      <c r="M738" s="325"/>
    </row>
    <row r="739" spans="1:13">
      <c r="A739" s="987">
        <v>22020203</v>
      </c>
      <c r="B739" s="987">
        <v>70460</v>
      </c>
      <c r="C739" s="987"/>
      <c r="D739" s="987">
        <v>2101</v>
      </c>
      <c r="E739" s="987">
        <v>50610806</v>
      </c>
      <c r="F739" s="324" t="s">
        <v>115</v>
      </c>
      <c r="G739" s="332">
        <v>38000000</v>
      </c>
      <c r="H739" s="332">
        <v>800000</v>
      </c>
      <c r="I739" s="328"/>
      <c r="J739" s="328"/>
      <c r="K739" s="586"/>
      <c r="L739" s="325"/>
      <c r="M739" s="325"/>
    </row>
    <row r="740" spans="1:13" ht="25.5">
      <c r="A740" s="987">
        <v>22020204</v>
      </c>
      <c r="B740" s="987">
        <v>70460</v>
      </c>
      <c r="C740" s="987"/>
      <c r="D740" s="987">
        <v>2101</v>
      </c>
      <c r="E740" s="987">
        <v>50610806</v>
      </c>
      <c r="F740" s="324" t="s">
        <v>116</v>
      </c>
      <c r="G740" s="332">
        <v>10000000</v>
      </c>
      <c r="H740" s="332">
        <v>2000000</v>
      </c>
      <c r="I740" s="328"/>
      <c r="J740" s="328"/>
      <c r="K740" s="586"/>
      <c r="L740" s="325"/>
      <c r="M740" s="325"/>
    </row>
    <row r="741" spans="1:13">
      <c r="A741" s="987">
        <v>22020205</v>
      </c>
      <c r="B741" s="987">
        <v>70630</v>
      </c>
      <c r="C741" s="987"/>
      <c r="D741" s="987">
        <v>2101</v>
      </c>
      <c r="E741" s="987">
        <v>50610806</v>
      </c>
      <c r="F741" s="324" t="s">
        <v>117</v>
      </c>
      <c r="G741" s="332">
        <v>250000</v>
      </c>
      <c r="H741" s="332">
        <v>241467.92</v>
      </c>
      <c r="I741" s="328"/>
      <c r="J741" s="328"/>
      <c r="K741" s="586"/>
      <c r="L741" s="325"/>
      <c r="M741" s="325"/>
    </row>
    <row r="742" spans="1:13" ht="31.5" customHeight="1">
      <c r="A742" s="987">
        <v>22020206</v>
      </c>
      <c r="B742" s="987">
        <v>70510</v>
      </c>
      <c r="C742" s="987"/>
      <c r="D742" s="987">
        <v>2101</v>
      </c>
      <c r="E742" s="987">
        <v>50610806</v>
      </c>
      <c r="F742" s="324" t="s">
        <v>681</v>
      </c>
      <c r="G742" s="332">
        <v>1000000</v>
      </c>
      <c r="H742" s="332">
        <v>500000</v>
      </c>
      <c r="I742" s="328"/>
      <c r="J742" s="328"/>
      <c r="K742" s="586"/>
      <c r="L742" s="325"/>
      <c r="M742" s="325"/>
    </row>
    <row r="743" spans="1:13" ht="27" customHeight="1">
      <c r="A743" s="987">
        <v>22020208</v>
      </c>
      <c r="B743" s="987">
        <v>70460</v>
      </c>
      <c r="C743" s="987"/>
      <c r="D743" s="987">
        <v>2101</v>
      </c>
      <c r="E743" s="987">
        <v>50610806</v>
      </c>
      <c r="F743" s="324" t="s">
        <v>120</v>
      </c>
      <c r="G743" s="332">
        <v>5000000</v>
      </c>
      <c r="H743" s="332">
        <v>1000000</v>
      </c>
      <c r="I743" s="328"/>
      <c r="J743" s="328"/>
      <c r="K743" s="586"/>
      <c r="L743" s="325"/>
      <c r="M743" s="325"/>
    </row>
    <row r="744" spans="1:13" ht="25.5">
      <c r="A744" s="987">
        <v>22020209</v>
      </c>
      <c r="B744" s="987">
        <v>70460</v>
      </c>
      <c r="C744" s="987"/>
      <c r="D744" s="987">
        <v>2101</v>
      </c>
      <c r="E744" s="987">
        <v>50610806</v>
      </c>
      <c r="F744" s="324" t="s">
        <v>672</v>
      </c>
      <c r="G744" s="332">
        <v>1000000</v>
      </c>
      <c r="H744" s="332">
        <v>500000</v>
      </c>
      <c r="I744" s="328"/>
      <c r="J744" s="328"/>
      <c r="K744" s="586"/>
      <c r="L744" s="325"/>
      <c r="M744" s="325"/>
    </row>
    <row r="745" spans="1:13" ht="25.5">
      <c r="A745" s="442">
        <v>220203</v>
      </c>
      <c r="B745" s="442"/>
      <c r="C745" s="442"/>
      <c r="D745" s="442"/>
      <c r="E745" s="442"/>
      <c r="F745" s="443" t="s">
        <v>663</v>
      </c>
      <c r="G745" s="332">
        <f t="shared" ref="G745:H745" si="200">SUM(G746:G753)</f>
        <v>79050000</v>
      </c>
      <c r="H745" s="332">
        <f t="shared" si="200"/>
        <v>16200000</v>
      </c>
      <c r="I745" s="328"/>
      <c r="J745" s="328"/>
      <c r="K745" s="328"/>
      <c r="L745" s="328"/>
      <c r="M745" s="322"/>
    </row>
    <row r="746" spans="1:13" ht="25.5">
      <c r="A746" s="987">
        <v>22020301</v>
      </c>
      <c r="B746" s="987">
        <v>70160</v>
      </c>
      <c r="C746" s="987"/>
      <c r="D746" s="987">
        <v>2101</v>
      </c>
      <c r="E746" s="987">
        <v>50610806</v>
      </c>
      <c r="F746" s="324" t="s">
        <v>122</v>
      </c>
      <c r="G746" s="332">
        <v>25000000</v>
      </c>
      <c r="H746" s="332">
        <v>3000000</v>
      </c>
      <c r="I746" s="328"/>
      <c r="J746" s="328"/>
      <c r="K746" s="586"/>
      <c r="L746" s="328"/>
      <c r="M746" s="325"/>
    </row>
    <row r="747" spans="1:13" ht="31.5" customHeight="1">
      <c r="A747" s="987">
        <v>22020302</v>
      </c>
      <c r="B747" s="987">
        <v>70460</v>
      </c>
      <c r="C747" s="987"/>
      <c r="D747" s="987">
        <v>2101</v>
      </c>
      <c r="E747" s="987">
        <v>50610806</v>
      </c>
      <c r="F747" s="324" t="s">
        <v>123</v>
      </c>
      <c r="G747" s="332">
        <v>2500000</v>
      </c>
      <c r="H747" s="332">
        <v>500000</v>
      </c>
      <c r="I747" s="328"/>
      <c r="J747" s="328"/>
      <c r="K747" s="586"/>
      <c r="L747" s="328"/>
      <c r="M747" s="325"/>
    </row>
    <row r="748" spans="1:13" ht="30.75" customHeight="1">
      <c r="A748" s="987">
        <v>22020303</v>
      </c>
      <c r="B748" s="987">
        <v>70460</v>
      </c>
      <c r="C748" s="987"/>
      <c r="D748" s="987">
        <v>2101</v>
      </c>
      <c r="E748" s="987">
        <v>50610806</v>
      </c>
      <c r="F748" s="324" t="s">
        <v>124</v>
      </c>
      <c r="G748" s="332">
        <v>700000</v>
      </c>
      <c r="H748" s="332">
        <v>200000</v>
      </c>
      <c r="I748" s="328"/>
      <c r="J748" s="328"/>
      <c r="K748" s="586"/>
      <c r="L748" s="328"/>
      <c r="M748" s="325"/>
    </row>
    <row r="749" spans="1:13">
      <c r="A749" s="987">
        <v>22020304</v>
      </c>
      <c r="B749" s="987">
        <v>70460</v>
      </c>
      <c r="C749" s="987"/>
      <c r="D749" s="987">
        <v>2101</v>
      </c>
      <c r="E749" s="987">
        <v>50610806</v>
      </c>
      <c r="F749" s="324" t="s">
        <v>125</v>
      </c>
      <c r="G749" s="332">
        <v>3500000</v>
      </c>
      <c r="H749" s="332">
        <v>500000</v>
      </c>
      <c r="I749" s="328"/>
      <c r="J749" s="328"/>
      <c r="K749" s="586"/>
      <c r="L749" s="328"/>
      <c r="M749" s="325"/>
    </row>
    <row r="750" spans="1:13" ht="31.5" customHeight="1">
      <c r="A750" s="987">
        <v>22020305</v>
      </c>
      <c r="B750" s="987">
        <v>70160</v>
      </c>
      <c r="C750" s="987"/>
      <c r="D750" s="987">
        <v>2101</v>
      </c>
      <c r="E750" s="987">
        <v>50610806</v>
      </c>
      <c r="F750" s="324" t="s">
        <v>126</v>
      </c>
      <c r="G750" s="332">
        <v>40650000</v>
      </c>
      <c r="H750" s="332">
        <v>8000000</v>
      </c>
      <c r="I750" s="328"/>
      <c r="J750" s="328"/>
      <c r="K750" s="586"/>
      <c r="L750" s="328"/>
      <c r="M750" s="325"/>
    </row>
    <row r="751" spans="1:13" ht="25.5">
      <c r="A751" s="987">
        <v>22020306</v>
      </c>
      <c r="B751" s="987">
        <v>70160</v>
      </c>
      <c r="C751" s="987"/>
      <c r="D751" s="987">
        <v>2101</v>
      </c>
      <c r="E751" s="987">
        <v>50610806</v>
      </c>
      <c r="F751" s="324" t="s">
        <v>127</v>
      </c>
      <c r="G751" s="332">
        <v>1000000</v>
      </c>
      <c r="H751" s="332">
        <v>1000000</v>
      </c>
      <c r="I751" s="328"/>
      <c r="J751" s="328"/>
      <c r="K751" s="586"/>
      <c r="L751" s="328"/>
      <c r="M751" s="325"/>
    </row>
    <row r="752" spans="1:13" ht="25.5">
      <c r="A752" s="987">
        <v>22020310</v>
      </c>
      <c r="B752" s="987">
        <v>70160</v>
      </c>
      <c r="C752" s="987"/>
      <c r="D752" s="987">
        <v>2101</v>
      </c>
      <c r="E752" s="987">
        <v>50610806</v>
      </c>
      <c r="F752" s="324" t="s">
        <v>131</v>
      </c>
      <c r="G752" s="332">
        <v>700000</v>
      </c>
      <c r="H752" s="332"/>
      <c r="I752" s="328"/>
      <c r="J752" s="328"/>
      <c r="K752" s="586"/>
      <c r="L752" s="711"/>
      <c r="M752" s="325"/>
    </row>
    <row r="753" spans="1:13" ht="25.5">
      <c r="A753" s="987">
        <v>22020311</v>
      </c>
      <c r="B753" s="987">
        <v>70160</v>
      </c>
      <c r="C753" s="987"/>
      <c r="D753" s="987">
        <v>2101</v>
      </c>
      <c r="E753" s="987">
        <v>50610806</v>
      </c>
      <c r="F753" s="324" t="s">
        <v>132</v>
      </c>
      <c r="G753" s="332">
        <v>5000000</v>
      </c>
      <c r="H753" s="332">
        <v>3000000</v>
      </c>
      <c r="I753" s="328"/>
      <c r="J753" s="328"/>
      <c r="K753" s="586"/>
      <c r="L753" s="711"/>
      <c r="M753" s="325"/>
    </row>
    <row r="754" spans="1:13" ht="25.5">
      <c r="A754" s="442">
        <v>220204</v>
      </c>
      <c r="B754" s="442"/>
      <c r="C754" s="442"/>
      <c r="D754" s="442"/>
      <c r="E754" s="442"/>
      <c r="F754" s="443" t="s">
        <v>645</v>
      </c>
      <c r="G754" s="332">
        <f t="shared" ref="G754:H754" si="201">SUM(G755:G761)</f>
        <v>117700000</v>
      </c>
      <c r="H754" s="332">
        <f t="shared" si="201"/>
        <v>25500000</v>
      </c>
      <c r="I754" s="328"/>
      <c r="J754" s="328"/>
      <c r="K754" s="328"/>
      <c r="L754" s="328"/>
      <c r="M754" s="322"/>
    </row>
    <row r="755" spans="1:13" ht="38.25">
      <c r="A755" s="987">
        <v>22020401</v>
      </c>
      <c r="B755" s="987">
        <v>70160</v>
      </c>
      <c r="C755" s="987"/>
      <c r="D755" s="987">
        <v>2101</v>
      </c>
      <c r="E755" s="987">
        <v>50610806</v>
      </c>
      <c r="F755" s="324" t="s">
        <v>134</v>
      </c>
      <c r="G755" s="332">
        <v>15000000</v>
      </c>
      <c r="H755" s="332">
        <v>3000000</v>
      </c>
      <c r="I755" s="328"/>
      <c r="J755" s="328"/>
      <c r="K755" s="586"/>
      <c r="L755" s="711"/>
      <c r="M755" s="325"/>
    </row>
    <row r="756" spans="1:13" ht="14.25" customHeight="1">
      <c r="A756" s="987">
        <v>22020402</v>
      </c>
      <c r="B756" s="987">
        <v>70160</v>
      </c>
      <c r="C756" s="987"/>
      <c r="D756" s="987">
        <v>2101</v>
      </c>
      <c r="E756" s="987">
        <v>50610806</v>
      </c>
      <c r="F756" s="324" t="s">
        <v>135</v>
      </c>
      <c r="G756" s="332">
        <v>5450000</v>
      </c>
      <c r="H756" s="332">
        <v>2000000</v>
      </c>
      <c r="I756" s="328"/>
      <c r="J756" s="328"/>
      <c r="K756" s="586"/>
      <c r="L756" s="711"/>
      <c r="M756" s="325"/>
    </row>
    <row r="757" spans="1:13" ht="27" customHeight="1">
      <c r="A757" s="987">
        <v>22020403</v>
      </c>
      <c r="B757" s="987">
        <v>70160</v>
      </c>
      <c r="C757" s="987"/>
      <c r="D757" s="987">
        <v>2101</v>
      </c>
      <c r="E757" s="987">
        <v>50610806</v>
      </c>
      <c r="F757" s="324" t="s">
        <v>136</v>
      </c>
      <c r="G757" s="332">
        <v>45500000</v>
      </c>
      <c r="H757" s="332">
        <v>8000000</v>
      </c>
      <c r="I757" s="328"/>
      <c r="J757" s="328"/>
      <c r="K757" s="586"/>
      <c r="L757" s="328"/>
      <c r="M757" s="325"/>
    </row>
    <row r="758" spans="1:13" ht="25.5">
      <c r="A758" s="987">
        <v>22020404</v>
      </c>
      <c r="B758" s="987">
        <v>70160</v>
      </c>
      <c r="C758" s="987"/>
      <c r="D758" s="987">
        <v>2101</v>
      </c>
      <c r="E758" s="987">
        <v>50610806</v>
      </c>
      <c r="F758" s="324" t="s">
        <v>137</v>
      </c>
      <c r="G758" s="332">
        <v>24850000</v>
      </c>
      <c r="H758" s="332">
        <v>2000000</v>
      </c>
      <c r="I758" s="328"/>
      <c r="J758" s="328"/>
      <c r="K758" s="586"/>
      <c r="L758" s="711"/>
      <c r="M758" s="325"/>
    </row>
    <row r="759" spans="1:13" ht="25.5">
      <c r="A759" s="987">
        <v>22020405</v>
      </c>
      <c r="B759" s="987">
        <v>70160</v>
      </c>
      <c r="C759" s="987"/>
      <c r="D759" s="987">
        <v>2101</v>
      </c>
      <c r="E759" s="987">
        <v>50610806</v>
      </c>
      <c r="F759" s="324" t="s">
        <v>138</v>
      </c>
      <c r="G759" s="332">
        <v>15400000</v>
      </c>
      <c r="H759" s="332">
        <v>6000000</v>
      </c>
      <c r="I759" s="328"/>
      <c r="J759" s="328"/>
      <c r="K759" s="586"/>
      <c r="L759" s="711"/>
      <c r="M759" s="325"/>
    </row>
    <row r="760" spans="1:13" ht="25.5">
      <c r="A760" s="987">
        <v>22020406</v>
      </c>
      <c r="B760" s="987">
        <v>70160</v>
      </c>
      <c r="C760" s="987"/>
      <c r="D760" s="987">
        <v>2101</v>
      </c>
      <c r="E760" s="987">
        <v>50610806</v>
      </c>
      <c r="F760" s="324" t="s">
        <v>139</v>
      </c>
      <c r="G760" s="332">
        <v>5000000</v>
      </c>
      <c r="H760" s="332">
        <v>2000000</v>
      </c>
      <c r="I760" s="328"/>
      <c r="J760" s="328"/>
      <c r="K760" s="586"/>
      <c r="L760" s="711"/>
      <c r="M760" s="325"/>
    </row>
    <row r="761" spans="1:13" ht="38.25">
      <c r="A761" s="987">
        <v>22020411</v>
      </c>
      <c r="B761" s="987">
        <v>70460</v>
      </c>
      <c r="C761" s="987"/>
      <c r="D761" s="987">
        <v>2101</v>
      </c>
      <c r="E761" s="987">
        <v>50610806</v>
      </c>
      <c r="F761" s="324" t="s">
        <v>142</v>
      </c>
      <c r="G761" s="332">
        <v>6500000</v>
      </c>
      <c r="H761" s="332">
        <v>2500000</v>
      </c>
      <c r="I761" s="328"/>
      <c r="J761" s="328"/>
      <c r="K761" s="586"/>
      <c r="L761" s="711"/>
      <c r="M761" s="325"/>
    </row>
    <row r="762" spans="1:13">
      <c r="A762" s="442">
        <v>220205</v>
      </c>
      <c r="B762" s="442"/>
      <c r="C762" s="442"/>
      <c r="D762" s="442"/>
      <c r="E762" s="442"/>
      <c r="F762" s="443" t="s">
        <v>662</v>
      </c>
      <c r="G762" s="332">
        <f>SUM(G763:G764)</f>
        <v>305000000</v>
      </c>
      <c r="H762" s="332">
        <f t="shared" ref="H762" si="202">SUM(H763:H764)</f>
        <v>8000000</v>
      </c>
      <c r="I762" s="328"/>
      <c r="J762" s="328"/>
      <c r="K762" s="328"/>
      <c r="L762" s="322"/>
      <c r="M762" s="328"/>
    </row>
    <row r="763" spans="1:13">
      <c r="A763" s="987">
        <v>22020501</v>
      </c>
      <c r="B763" s="987">
        <v>70950</v>
      </c>
      <c r="C763" s="987"/>
      <c r="D763" s="987">
        <v>2101</v>
      </c>
      <c r="E763" s="987">
        <v>50610806</v>
      </c>
      <c r="F763" s="324" t="s">
        <v>146</v>
      </c>
      <c r="G763" s="332">
        <v>120000000</v>
      </c>
      <c r="H763" s="332">
        <v>8000000</v>
      </c>
      <c r="I763" s="328"/>
      <c r="J763" s="328"/>
      <c r="K763" s="586"/>
      <c r="L763" s="325"/>
      <c r="M763" s="328"/>
    </row>
    <row r="764" spans="1:13" ht="18.75" customHeight="1">
      <c r="A764" s="987">
        <v>22020502</v>
      </c>
      <c r="B764" s="987"/>
      <c r="C764" s="987"/>
      <c r="D764" s="987"/>
      <c r="E764" s="987"/>
      <c r="F764" s="324" t="s">
        <v>147</v>
      </c>
      <c r="G764" s="332">
        <v>185000000</v>
      </c>
      <c r="H764" s="332"/>
      <c r="I764" s="328"/>
      <c r="J764" s="711"/>
      <c r="K764" s="586"/>
      <c r="L764" s="325"/>
      <c r="M764" s="325"/>
    </row>
    <row r="765" spans="1:13">
      <c r="A765" s="442">
        <v>220206</v>
      </c>
      <c r="B765" s="987">
        <v>70950</v>
      </c>
      <c r="C765" s="442"/>
      <c r="D765" s="987">
        <v>2101</v>
      </c>
      <c r="E765" s="987">
        <v>50610806</v>
      </c>
      <c r="F765" s="443" t="s">
        <v>643</v>
      </c>
      <c r="G765" s="332">
        <f t="shared" ref="G765:H765" si="203">SUM(G766:G767)</f>
        <v>52500000</v>
      </c>
      <c r="H765" s="332">
        <f t="shared" si="203"/>
        <v>28000000</v>
      </c>
      <c r="I765" s="328"/>
      <c r="J765" s="328"/>
      <c r="K765" s="328"/>
      <c r="L765" s="322"/>
      <c r="M765" s="322"/>
    </row>
    <row r="766" spans="1:13" ht="30" customHeight="1">
      <c r="A766" s="987">
        <v>22020601</v>
      </c>
      <c r="B766" s="987">
        <v>70360</v>
      </c>
      <c r="C766" s="987"/>
      <c r="D766" s="987">
        <v>2101</v>
      </c>
      <c r="E766" s="987">
        <v>50610806</v>
      </c>
      <c r="F766" s="324" t="s">
        <v>149</v>
      </c>
      <c r="G766" s="332">
        <v>5000000</v>
      </c>
      <c r="H766" s="332">
        <v>3000000</v>
      </c>
      <c r="I766" s="328"/>
      <c r="J766" s="328"/>
      <c r="K766" s="328"/>
      <c r="L766" s="325"/>
      <c r="M766" s="325"/>
    </row>
    <row r="767" spans="1:13">
      <c r="A767" s="987">
        <v>22020602</v>
      </c>
      <c r="B767" s="987">
        <v>70160</v>
      </c>
      <c r="C767" s="987"/>
      <c r="D767" s="987">
        <v>2101</v>
      </c>
      <c r="E767" s="987">
        <v>50610806</v>
      </c>
      <c r="F767" s="324" t="s">
        <v>150</v>
      </c>
      <c r="G767" s="332">
        <v>47500000</v>
      </c>
      <c r="H767" s="332">
        <v>25000000</v>
      </c>
      <c r="I767" s="328"/>
      <c r="J767" s="328"/>
      <c r="K767" s="328"/>
      <c r="L767" s="325"/>
      <c r="M767" s="325"/>
    </row>
    <row r="768" spans="1:13" ht="25.5">
      <c r="A768" s="617">
        <v>22020605</v>
      </c>
      <c r="B768" s="617">
        <v>70160</v>
      </c>
      <c r="C768" s="617"/>
      <c r="D768" s="617">
        <v>2101</v>
      </c>
      <c r="E768" s="617">
        <v>50610806</v>
      </c>
      <c r="F768" s="324" t="s">
        <v>153</v>
      </c>
      <c r="G768" s="1328"/>
      <c r="H768" s="836"/>
      <c r="I768" s="328"/>
      <c r="J768" s="328"/>
      <c r="K768" s="586"/>
      <c r="L768" s="325"/>
      <c r="M768" s="325"/>
    </row>
    <row r="769" spans="1:13" ht="38.25">
      <c r="A769" s="442">
        <v>220207</v>
      </c>
      <c r="B769" s="442"/>
      <c r="C769" s="442"/>
      <c r="D769" s="442"/>
      <c r="E769" s="442"/>
      <c r="F769" s="443" t="s">
        <v>673</v>
      </c>
      <c r="G769" s="332">
        <f t="shared" ref="G769:H769" si="204">SUM(G771:G774)</f>
        <v>12480000</v>
      </c>
      <c r="H769" s="332">
        <f t="shared" si="204"/>
        <v>4000000</v>
      </c>
      <c r="I769" s="328"/>
      <c r="J769" s="328"/>
      <c r="K769" s="328"/>
      <c r="L769" s="322"/>
      <c r="M769" s="322"/>
    </row>
    <row r="770" spans="1:13">
      <c r="A770" s="617">
        <v>22020701</v>
      </c>
      <c r="B770" s="617">
        <v>70133</v>
      </c>
      <c r="C770" s="617"/>
      <c r="D770" s="617">
        <v>2101</v>
      </c>
      <c r="E770" s="617">
        <v>50610806</v>
      </c>
      <c r="F770" s="324" t="s">
        <v>155</v>
      </c>
      <c r="G770" s="332"/>
      <c r="H770" s="332"/>
      <c r="I770" s="328"/>
      <c r="J770" s="328"/>
      <c r="K770" s="586"/>
      <c r="L770" s="322"/>
      <c r="M770" s="322"/>
    </row>
    <row r="771" spans="1:13" ht="25.5">
      <c r="A771" s="987">
        <v>22020702</v>
      </c>
      <c r="B771" s="987">
        <v>70460</v>
      </c>
      <c r="C771" s="987"/>
      <c r="D771" s="987">
        <v>2101</v>
      </c>
      <c r="E771" s="987">
        <v>50610806</v>
      </c>
      <c r="F771" s="324" t="s">
        <v>156</v>
      </c>
      <c r="G771" s="332">
        <v>1000000</v>
      </c>
      <c r="H771" s="332">
        <v>1000000</v>
      </c>
      <c r="I771" s="328"/>
      <c r="J771" s="328"/>
      <c r="K771" s="586"/>
      <c r="L771" s="325"/>
      <c r="M771" s="325"/>
    </row>
    <row r="772" spans="1:13">
      <c r="A772" s="987">
        <v>22020703</v>
      </c>
      <c r="B772" s="987">
        <v>70133</v>
      </c>
      <c r="C772" s="987"/>
      <c r="D772" s="987">
        <v>2101</v>
      </c>
      <c r="E772" s="987">
        <v>50610806</v>
      </c>
      <c r="F772" s="324" t="s">
        <v>157</v>
      </c>
      <c r="G772" s="332">
        <v>10300000</v>
      </c>
      <c r="H772" s="332">
        <v>3000000</v>
      </c>
      <c r="I772" s="328"/>
      <c r="J772" s="328"/>
      <c r="K772" s="586"/>
      <c r="L772" s="325"/>
      <c r="M772" s="325"/>
    </row>
    <row r="773" spans="1:13">
      <c r="A773" s="987">
        <v>22020707</v>
      </c>
      <c r="B773" s="987">
        <v>70422</v>
      </c>
      <c r="C773" s="987"/>
      <c r="D773" s="987">
        <v>2101</v>
      </c>
      <c r="E773" s="987">
        <v>50610806</v>
      </c>
      <c r="F773" s="324" t="s">
        <v>161</v>
      </c>
      <c r="G773" s="332">
        <v>600000</v>
      </c>
      <c r="H773" s="332"/>
      <c r="I773" s="328"/>
      <c r="J773" s="328"/>
      <c r="K773" s="586"/>
      <c r="L773" s="325"/>
      <c r="M773" s="325"/>
    </row>
    <row r="774" spans="1:13" ht="17.25" customHeight="1">
      <c r="A774" s="987">
        <v>22020708</v>
      </c>
      <c r="B774" s="987">
        <v>70722</v>
      </c>
      <c r="C774" s="987"/>
      <c r="D774" s="987">
        <v>2101</v>
      </c>
      <c r="E774" s="987">
        <v>50610806</v>
      </c>
      <c r="F774" s="324" t="s">
        <v>162</v>
      </c>
      <c r="G774" s="332">
        <v>580000</v>
      </c>
      <c r="H774" s="332"/>
      <c r="I774" s="328"/>
      <c r="J774" s="328"/>
      <c r="K774" s="586"/>
      <c r="L774" s="325"/>
      <c r="M774" s="325"/>
    </row>
    <row r="775" spans="1:13" ht="25.5">
      <c r="A775" s="442">
        <v>220208</v>
      </c>
      <c r="B775" s="442"/>
      <c r="C775" s="442"/>
      <c r="D775" s="442"/>
      <c r="E775" s="442"/>
      <c r="F775" s="443" t="s">
        <v>644</v>
      </c>
      <c r="G775" s="332">
        <f t="shared" ref="G775:H775" si="205">SUM(G776:G778)</f>
        <v>48000000</v>
      </c>
      <c r="H775" s="332">
        <f t="shared" si="205"/>
        <v>19000000</v>
      </c>
      <c r="I775" s="328"/>
      <c r="J775" s="328"/>
      <c r="K775" s="328"/>
      <c r="L775" s="322"/>
      <c r="M775" s="322"/>
    </row>
    <row r="776" spans="1:13">
      <c r="A776" s="987">
        <v>22020801</v>
      </c>
      <c r="B776" s="987">
        <v>70483</v>
      </c>
      <c r="C776" s="987"/>
      <c r="D776" s="987">
        <v>2101</v>
      </c>
      <c r="E776" s="987">
        <v>50610806</v>
      </c>
      <c r="F776" s="324" t="s">
        <v>164</v>
      </c>
      <c r="G776" s="332">
        <v>15000000</v>
      </c>
      <c r="H776" s="332">
        <v>3000000</v>
      </c>
      <c r="I776" s="328"/>
      <c r="J776" s="328"/>
      <c r="K776" s="586"/>
      <c r="L776" s="325"/>
      <c r="M776" s="325"/>
    </row>
    <row r="777" spans="1:13" ht="19.5" customHeight="1">
      <c r="A777" s="987">
        <v>22020802</v>
      </c>
      <c r="B777" s="987">
        <v>70483</v>
      </c>
      <c r="C777" s="987"/>
      <c r="D777" s="987">
        <v>2101</v>
      </c>
      <c r="E777" s="987">
        <v>50610806</v>
      </c>
      <c r="F777" s="324" t="s">
        <v>165</v>
      </c>
      <c r="G777" s="332">
        <v>1000000</v>
      </c>
      <c r="H777" s="332">
        <v>1000000</v>
      </c>
      <c r="I777" s="328"/>
      <c r="J777" s="328"/>
      <c r="K777" s="586"/>
      <c r="L777" s="325"/>
      <c r="M777" s="325"/>
    </row>
    <row r="778" spans="1:13" ht="19.5" customHeight="1">
      <c r="A778" s="987">
        <v>22020803</v>
      </c>
      <c r="B778" s="987">
        <v>70483</v>
      </c>
      <c r="C778" s="987"/>
      <c r="D778" s="987">
        <v>2101</v>
      </c>
      <c r="E778" s="987">
        <v>50610806</v>
      </c>
      <c r="F778" s="324" t="s">
        <v>166</v>
      </c>
      <c r="G778" s="332">
        <v>32000000</v>
      </c>
      <c r="H778" s="332">
        <v>15000000</v>
      </c>
      <c r="I778" s="328"/>
      <c r="J778" s="328"/>
      <c r="K778" s="586"/>
      <c r="L778" s="325"/>
      <c r="M778" s="325"/>
    </row>
    <row r="779" spans="1:13" ht="25.5">
      <c r="A779" s="442">
        <v>220209</v>
      </c>
      <c r="B779" s="442"/>
      <c r="C779" s="442"/>
      <c r="D779" s="442"/>
      <c r="E779" s="442"/>
      <c r="F779" s="443" t="s">
        <v>646</v>
      </c>
      <c r="G779" s="332">
        <f>SUM(G780:G783)</f>
        <v>11000000</v>
      </c>
      <c r="H779" s="332">
        <f t="shared" ref="H779" si="206">SUM(H780:H783)</f>
        <v>5000000</v>
      </c>
      <c r="I779" s="328"/>
      <c r="J779" s="328"/>
      <c r="K779" s="328"/>
      <c r="L779" s="322"/>
      <c r="M779" s="322"/>
    </row>
    <row r="780" spans="1:13" ht="25.5">
      <c r="A780" s="987">
        <v>22020901</v>
      </c>
      <c r="B780" s="987">
        <v>70411</v>
      </c>
      <c r="C780" s="987"/>
      <c r="D780" s="987">
        <v>2101</v>
      </c>
      <c r="E780" s="987">
        <v>50610806</v>
      </c>
      <c r="F780" s="324" t="s">
        <v>170</v>
      </c>
      <c r="G780" s="332">
        <v>10000000</v>
      </c>
      <c r="H780" s="332">
        <v>4000000</v>
      </c>
      <c r="I780" s="328"/>
      <c r="J780" s="328"/>
      <c r="K780" s="586"/>
      <c r="L780" s="325"/>
      <c r="M780" s="325"/>
    </row>
    <row r="781" spans="1:13">
      <c r="A781" s="987">
        <v>22020902</v>
      </c>
      <c r="B781" s="987">
        <v>70411</v>
      </c>
      <c r="C781" s="987"/>
      <c r="D781" s="987">
        <v>2101</v>
      </c>
      <c r="E781" s="987">
        <v>50610806</v>
      </c>
      <c r="F781" s="324" t="s">
        <v>171</v>
      </c>
      <c r="G781" s="332">
        <v>500000</v>
      </c>
      <c r="H781" s="332">
        <v>500000</v>
      </c>
      <c r="I781" s="328"/>
      <c r="J781" s="328"/>
      <c r="K781" s="586"/>
      <c r="L781" s="325"/>
      <c r="M781" s="325"/>
    </row>
    <row r="782" spans="1:13">
      <c r="A782" s="987">
        <v>22020903</v>
      </c>
      <c r="B782" s="987"/>
      <c r="C782" s="987"/>
      <c r="D782" s="987"/>
      <c r="E782" s="987"/>
      <c r="F782" s="324" t="s">
        <v>777</v>
      </c>
      <c r="G782" s="332"/>
      <c r="H782" s="332"/>
      <c r="I782" s="328"/>
      <c r="J782" s="328"/>
      <c r="K782" s="586"/>
      <c r="L782" s="325"/>
      <c r="M782" s="325"/>
    </row>
    <row r="783" spans="1:13">
      <c r="A783" s="987">
        <v>22020904</v>
      </c>
      <c r="B783" s="987">
        <v>70411</v>
      </c>
      <c r="C783" s="987"/>
      <c r="D783" s="987">
        <v>2101</v>
      </c>
      <c r="E783" s="987">
        <v>50610806</v>
      </c>
      <c r="F783" s="324" t="s">
        <v>172</v>
      </c>
      <c r="G783" s="332">
        <v>500000</v>
      </c>
      <c r="H783" s="332">
        <v>500000</v>
      </c>
      <c r="I783" s="328"/>
      <c r="J783" s="328"/>
      <c r="K783" s="586"/>
      <c r="L783" s="325"/>
      <c r="M783" s="325"/>
    </row>
    <row r="784" spans="1:13" ht="25.5">
      <c r="A784" s="442">
        <v>220210</v>
      </c>
      <c r="B784" s="442"/>
      <c r="C784" s="442"/>
      <c r="D784" s="442"/>
      <c r="E784" s="442"/>
      <c r="F784" s="443" t="s">
        <v>173</v>
      </c>
      <c r="G784" s="332">
        <f t="shared" ref="G784:H784" si="207">SUM(G785:G792)</f>
        <v>234753682</v>
      </c>
      <c r="H784" s="332">
        <f t="shared" si="207"/>
        <v>41200000</v>
      </c>
      <c r="I784" s="328"/>
      <c r="J784" s="328"/>
      <c r="K784" s="328"/>
      <c r="L784" s="328"/>
      <c r="M784" s="322"/>
    </row>
    <row r="785" spans="1:13">
      <c r="A785" s="987">
        <v>22021001</v>
      </c>
      <c r="B785" s="987">
        <v>70160</v>
      </c>
      <c r="C785" s="987"/>
      <c r="D785" s="987">
        <v>2101</v>
      </c>
      <c r="E785" s="987">
        <v>50610806</v>
      </c>
      <c r="F785" s="324" t="s">
        <v>174</v>
      </c>
      <c r="G785" s="332">
        <v>26300000</v>
      </c>
      <c r="H785" s="332">
        <v>5000000</v>
      </c>
      <c r="I785" s="328"/>
      <c r="J785" s="328"/>
      <c r="K785" s="586"/>
      <c r="L785" s="328"/>
      <c r="M785" s="325"/>
    </row>
    <row r="786" spans="1:13" ht="25.5">
      <c r="A786" s="987">
        <v>22021002</v>
      </c>
      <c r="B786" s="987">
        <v>70160</v>
      </c>
      <c r="C786" s="987"/>
      <c r="D786" s="987">
        <v>2101</v>
      </c>
      <c r="E786" s="987">
        <v>50610806</v>
      </c>
      <c r="F786" s="324" t="s">
        <v>175</v>
      </c>
      <c r="G786" s="332">
        <v>24500000</v>
      </c>
      <c r="H786" s="332">
        <v>5000000</v>
      </c>
      <c r="I786" s="328"/>
      <c r="J786" s="328"/>
      <c r="K786" s="586"/>
      <c r="L786" s="328"/>
      <c r="M786" s="325"/>
    </row>
    <row r="787" spans="1:13">
      <c r="A787" s="987">
        <v>22021003</v>
      </c>
      <c r="B787" s="987">
        <v>70160</v>
      </c>
      <c r="C787" s="987"/>
      <c r="D787" s="987">
        <v>2101</v>
      </c>
      <c r="E787" s="987">
        <v>50610806</v>
      </c>
      <c r="F787" s="324" t="s">
        <v>176</v>
      </c>
      <c r="G787" s="332">
        <v>104500000</v>
      </c>
      <c r="H787" s="332">
        <v>15000000</v>
      </c>
      <c r="I787" s="328"/>
      <c r="J787" s="328"/>
      <c r="K787" s="586"/>
      <c r="L787" s="328"/>
      <c r="M787" s="328"/>
    </row>
    <row r="788" spans="1:13">
      <c r="A788" s="987">
        <v>22021004</v>
      </c>
      <c r="B788" s="987">
        <v>70721</v>
      </c>
      <c r="C788" s="987"/>
      <c r="D788" s="987">
        <v>2101</v>
      </c>
      <c r="E788" s="987">
        <v>50610806</v>
      </c>
      <c r="F788" s="324" t="s">
        <v>177</v>
      </c>
      <c r="G788" s="332">
        <v>10700000</v>
      </c>
      <c r="H788" s="332"/>
      <c r="I788" s="328"/>
      <c r="J788" s="328"/>
      <c r="K788" s="586"/>
      <c r="L788" s="325"/>
      <c r="M788" s="325"/>
    </row>
    <row r="789" spans="1:13" ht="25.5">
      <c r="A789" s="987">
        <v>22021006</v>
      </c>
      <c r="B789" s="987">
        <v>70460</v>
      </c>
      <c r="C789" s="987"/>
      <c r="D789" s="987">
        <v>2101</v>
      </c>
      <c r="E789" s="987">
        <v>50610806</v>
      </c>
      <c r="F789" s="324" t="s">
        <v>178</v>
      </c>
      <c r="G789" s="332">
        <v>200000</v>
      </c>
      <c r="H789" s="332">
        <v>200000</v>
      </c>
      <c r="I789" s="328"/>
      <c r="J789" s="328"/>
      <c r="K789" s="586"/>
      <c r="L789" s="325"/>
      <c r="M789" s="325"/>
    </row>
    <row r="790" spans="1:13">
      <c r="A790" s="987">
        <v>22021007</v>
      </c>
      <c r="B790" s="987">
        <v>70160</v>
      </c>
      <c r="C790" s="987"/>
      <c r="D790" s="987">
        <v>2101</v>
      </c>
      <c r="E790" s="987">
        <v>50610806</v>
      </c>
      <c r="F790" s="324" t="s">
        <v>179</v>
      </c>
      <c r="G790" s="332">
        <v>25000000</v>
      </c>
      <c r="H790" s="332">
        <v>8000000</v>
      </c>
      <c r="I790" s="328"/>
      <c r="J790" s="328"/>
      <c r="K790" s="586"/>
      <c r="L790" s="325"/>
      <c r="M790" s="325"/>
    </row>
    <row r="791" spans="1:13" ht="25.5">
      <c r="A791" s="987">
        <v>22021008</v>
      </c>
      <c r="B791" s="987">
        <v>70160</v>
      </c>
      <c r="C791" s="987"/>
      <c r="D791" s="987">
        <v>2101</v>
      </c>
      <c r="E791" s="987">
        <v>50610806</v>
      </c>
      <c r="F791" s="324" t="s">
        <v>180</v>
      </c>
      <c r="G791" s="332">
        <v>8500000</v>
      </c>
      <c r="H791" s="332">
        <v>3000000</v>
      </c>
      <c r="I791" s="328"/>
      <c r="J791" s="328"/>
      <c r="K791" s="586"/>
      <c r="L791" s="325"/>
      <c r="M791" s="325"/>
    </row>
    <row r="792" spans="1:13" ht="25.5">
      <c r="A792" s="987">
        <v>22021014</v>
      </c>
      <c r="B792" s="987"/>
      <c r="C792" s="987"/>
      <c r="D792" s="987"/>
      <c r="E792" s="987"/>
      <c r="F792" s="324" t="s">
        <v>668</v>
      </c>
      <c r="G792" s="332">
        <v>35053682</v>
      </c>
      <c r="H792" s="332">
        <v>5000000</v>
      </c>
      <c r="I792" s="328"/>
      <c r="J792" s="328"/>
      <c r="K792" s="586"/>
      <c r="L792" s="325"/>
      <c r="M792" s="325"/>
    </row>
    <row r="793" spans="1:13" ht="25.5">
      <c r="A793" s="442">
        <v>2204</v>
      </c>
      <c r="B793" s="442"/>
      <c r="C793" s="442"/>
      <c r="D793" s="442"/>
      <c r="E793" s="442"/>
      <c r="F793" s="443" t="s">
        <v>186</v>
      </c>
      <c r="G793" s="332">
        <f>G794</f>
        <v>1350000000</v>
      </c>
      <c r="H793" s="332">
        <f t="shared" ref="H793" si="208">H794</f>
        <v>145000000</v>
      </c>
      <c r="I793" s="328"/>
      <c r="J793" s="328"/>
      <c r="K793" s="328"/>
      <c r="L793" s="322"/>
      <c r="M793" s="328"/>
    </row>
    <row r="794" spans="1:13" ht="25.5">
      <c r="A794" s="442">
        <v>220401</v>
      </c>
      <c r="B794" s="442"/>
      <c r="C794" s="442"/>
      <c r="D794" s="442"/>
      <c r="E794" s="442"/>
      <c r="F794" s="443" t="s">
        <v>187</v>
      </c>
      <c r="G794" s="332">
        <f t="shared" ref="G794:H794" si="209">SUM(G795:G796)</f>
        <v>1350000000</v>
      </c>
      <c r="H794" s="332">
        <f t="shared" si="209"/>
        <v>145000000</v>
      </c>
      <c r="I794" s="328"/>
      <c r="J794" s="328"/>
      <c r="K794" s="328"/>
      <c r="L794" s="322"/>
      <c r="M794" s="328"/>
    </row>
    <row r="795" spans="1:13" ht="25.5">
      <c r="A795" s="987">
        <v>22040107</v>
      </c>
      <c r="B795" s="987">
        <v>70620</v>
      </c>
      <c r="C795" s="987"/>
      <c r="D795" s="987">
        <v>2101</v>
      </c>
      <c r="E795" s="987">
        <v>50610806</v>
      </c>
      <c r="F795" s="324" t="s">
        <v>189</v>
      </c>
      <c r="G795" s="332">
        <v>1000000000</v>
      </c>
      <c r="H795" s="332">
        <v>75000000</v>
      </c>
      <c r="I795" s="328"/>
      <c r="J795" s="328"/>
      <c r="K795" s="586"/>
      <c r="L795" s="325"/>
      <c r="M795" s="325"/>
    </row>
    <row r="796" spans="1:13" ht="25.5">
      <c r="A796" s="987">
        <v>22040109</v>
      </c>
      <c r="B796" s="987"/>
      <c r="C796" s="987"/>
      <c r="D796" s="987"/>
      <c r="E796" s="987"/>
      <c r="F796" s="324" t="s">
        <v>190</v>
      </c>
      <c r="G796" s="332">
        <v>350000000</v>
      </c>
      <c r="H796" s="332">
        <v>70000000</v>
      </c>
      <c r="I796" s="328"/>
      <c r="J796" s="711"/>
      <c r="K796" s="586"/>
      <c r="L796" s="325"/>
      <c r="M796" s="325"/>
    </row>
    <row r="797" spans="1:13" ht="25.5">
      <c r="A797" s="617">
        <v>22040109</v>
      </c>
      <c r="B797" s="617">
        <v>70620</v>
      </c>
      <c r="C797" s="617"/>
      <c r="D797" s="617">
        <v>2101</v>
      </c>
      <c r="E797" s="617">
        <v>50610806</v>
      </c>
      <c r="F797" s="324" t="s">
        <v>190</v>
      </c>
      <c r="G797" s="586"/>
      <c r="H797" s="493"/>
      <c r="I797" s="493"/>
      <c r="J797" s="493"/>
      <c r="K797" s="586"/>
      <c r="L797" s="589"/>
      <c r="M797" s="359"/>
    </row>
    <row r="798" spans="1:13">
      <c r="A798" s="617"/>
      <c r="B798" s="617"/>
      <c r="C798" s="617"/>
      <c r="D798" s="617"/>
      <c r="E798" s="617"/>
      <c r="F798" s="324"/>
      <c r="G798" s="586"/>
      <c r="H798" s="493"/>
      <c r="I798" s="493"/>
      <c r="J798" s="493"/>
      <c r="K798" s="586"/>
      <c r="L798" s="589"/>
      <c r="M798" s="359"/>
    </row>
    <row r="799" spans="1:13">
      <c r="A799" s="620">
        <v>23</v>
      </c>
      <c r="B799" s="620"/>
      <c r="C799" s="620"/>
      <c r="D799" s="620"/>
      <c r="E799" s="620"/>
      <c r="F799" s="443" t="s">
        <v>198</v>
      </c>
      <c r="G799" s="586"/>
      <c r="H799" s="498"/>
      <c r="I799" s="493"/>
      <c r="J799" s="493"/>
      <c r="K799" s="586"/>
      <c r="L799" s="589"/>
      <c r="M799" s="359"/>
    </row>
    <row r="800" spans="1:13">
      <c r="A800" s="620">
        <v>2301</v>
      </c>
      <c r="B800" s="620"/>
      <c r="C800" s="620"/>
      <c r="D800" s="620"/>
      <c r="E800" s="620"/>
      <c r="F800" s="443" t="s">
        <v>199</v>
      </c>
      <c r="G800" s="586"/>
      <c r="H800" s="498"/>
      <c r="I800" s="493"/>
      <c r="J800" s="493"/>
      <c r="K800" s="586"/>
      <c r="L800" s="589"/>
      <c r="M800" s="359"/>
    </row>
    <row r="801" spans="1:13" ht="25.5">
      <c r="A801" s="620">
        <v>230101</v>
      </c>
      <c r="B801" s="620"/>
      <c r="C801" s="620"/>
      <c r="D801" s="620"/>
      <c r="E801" s="620"/>
      <c r="F801" s="443" t="s">
        <v>200</v>
      </c>
      <c r="G801" s="586"/>
      <c r="H801" s="498"/>
      <c r="I801" s="493"/>
      <c r="J801" s="493"/>
      <c r="K801" s="586"/>
      <c r="L801" s="589"/>
      <c r="M801" s="359"/>
    </row>
    <row r="802" spans="1:13" ht="25.5">
      <c r="A802" s="617">
        <v>23010105</v>
      </c>
      <c r="B802" s="617">
        <v>70432</v>
      </c>
      <c r="C802" s="992" t="s">
        <v>1318</v>
      </c>
      <c r="D802" s="617"/>
      <c r="E802" s="620">
        <v>506010804</v>
      </c>
      <c r="F802" s="324" t="s">
        <v>203</v>
      </c>
      <c r="G802" s="586"/>
      <c r="H802" s="498"/>
      <c r="I802" s="493"/>
      <c r="J802" s="493"/>
      <c r="K802" s="586"/>
      <c r="L802" s="589"/>
      <c r="M802" s="359"/>
    </row>
    <row r="803" spans="1:13" ht="25.5">
      <c r="A803" s="617">
        <v>23010112</v>
      </c>
      <c r="B803" s="617">
        <v>70432</v>
      </c>
      <c r="C803" s="992" t="s">
        <v>1319</v>
      </c>
      <c r="D803" s="617"/>
      <c r="E803" s="620">
        <v>506010804</v>
      </c>
      <c r="F803" s="324" t="s">
        <v>208</v>
      </c>
      <c r="G803" s="586"/>
      <c r="H803" s="498"/>
      <c r="I803" s="493"/>
      <c r="J803" s="493"/>
      <c r="K803" s="586"/>
      <c r="L803" s="589"/>
      <c r="M803" s="359"/>
    </row>
    <row r="804" spans="1:13">
      <c r="A804" s="617">
        <v>23010113</v>
      </c>
      <c r="B804" s="617">
        <v>70432</v>
      </c>
      <c r="C804" s="992" t="s">
        <v>1320</v>
      </c>
      <c r="D804" s="617"/>
      <c r="E804" s="620">
        <v>506010804</v>
      </c>
      <c r="F804" s="324" t="s">
        <v>209</v>
      </c>
      <c r="G804" s="586"/>
      <c r="H804" s="498"/>
      <c r="I804" s="493"/>
      <c r="J804" s="493"/>
      <c r="K804" s="586"/>
      <c r="L804" s="589"/>
      <c r="M804" s="359"/>
    </row>
    <row r="805" spans="1:13" ht="25.5">
      <c r="A805" s="617">
        <v>23010114</v>
      </c>
      <c r="B805" s="617">
        <v>70432</v>
      </c>
      <c r="C805" s="992" t="s">
        <v>1321</v>
      </c>
      <c r="D805" s="617"/>
      <c r="E805" s="620">
        <v>506010804</v>
      </c>
      <c r="F805" s="324" t="s">
        <v>210</v>
      </c>
      <c r="G805" s="586"/>
      <c r="H805" s="498"/>
      <c r="I805" s="493"/>
      <c r="J805" s="493"/>
      <c r="K805" s="586"/>
      <c r="L805" s="589"/>
      <c r="M805" s="359"/>
    </row>
    <row r="806" spans="1:13" ht="25.5">
      <c r="A806" s="617">
        <v>23010115</v>
      </c>
      <c r="B806" s="617">
        <v>70432</v>
      </c>
      <c r="C806" s="992" t="s">
        <v>1322</v>
      </c>
      <c r="D806" s="617"/>
      <c r="E806" s="620">
        <v>506010804</v>
      </c>
      <c r="F806" s="324" t="s">
        <v>211</v>
      </c>
      <c r="G806" s="586"/>
      <c r="H806" s="498"/>
      <c r="I806" s="493"/>
      <c r="J806" s="493"/>
      <c r="K806" s="586"/>
      <c r="L806" s="589"/>
      <c r="M806" s="359"/>
    </row>
    <row r="807" spans="1:13" ht="25.5">
      <c r="A807" s="617">
        <v>23010117</v>
      </c>
      <c r="B807" s="617">
        <v>70432</v>
      </c>
      <c r="C807" s="992" t="s">
        <v>1323</v>
      </c>
      <c r="D807" s="617"/>
      <c r="E807" s="620">
        <v>506010804</v>
      </c>
      <c r="F807" s="324" t="s">
        <v>213</v>
      </c>
      <c r="G807" s="586"/>
      <c r="H807" s="498"/>
      <c r="I807" s="493"/>
      <c r="J807" s="493"/>
      <c r="K807" s="586"/>
      <c r="L807" s="589"/>
      <c r="M807" s="359"/>
    </row>
    <row r="808" spans="1:13">
      <c r="A808" s="617">
        <v>23010118</v>
      </c>
      <c r="B808" s="617">
        <v>70432</v>
      </c>
      <c r="C808" s="992" t="s">
        <v>1324</v>
      </c>
      <c r="D808" s="617"/>
      <c r="E808" s="620">
        <v>506010804</v>
      </c>
      <c r="F808" s="324" t="s">
        <v>214</v>
      </c>
      <c r="G808" s="586"/>
      <c r="H808" s="498"/>
      <c r="I808" s="493"/>
      <c r="J808" s="493"/>
      <c r="K808" s="586"/>
      <c r="L808" s="589"/>
      <c r="M808" s="359"/>
    </row>
    <row r="809" spans="1:13" ht="25.5">
      <c r="A809" s="617">
        <v>23010119</v>
      </c>
      <c r="B809" s="617">
        <v>70432</v>
      </c>
      <c r="C809" s="992" t="s">
        <v>1325</v>
      </c>
      <c r="D809" s="617"/>
      <c r="E809" s="620">
        <v>506010804</v>
      </c>
      <c r="F809" s="324" t="s">
        <v>215</v>
      </c>
      <c r="G809" s="586"/>
      <c r="H809" s="498"/>
      <c r="I809" s="493"/>
      <c r="J809" s="493"/>
      <c r="K809" s="586"/>
      <c r="L809" s="589"/>
      <c r="M809" s="359"/>
    </row>
    <row r="810" spans="1:13" ht="25.5">
      <c r="A810" s="617">
        <v>23010125</v>
      </c>
      <c r="B810" s="617">
        <v>70432</v>
      </c>
      <c r="C810" s="992" t="s">
        <v>1326</v>
      </c>
      <c r="D810" s="617"/>
      <c r="E810" s="620">
        <v>506010804</v>
      </c>
      <c r="F810" s="324" t="s">
        <v>221</v>
      </c>
      <c r="G810" s="586"/>
      <c r="H810" s="498"/>
      <c r="I810" s="493"/>
      <c r="J810" s="493"/>
      <c r="K810" s="586"/>
      <c r="L810" s="589"/>
      <c r="M810" s="359"/>
    </row>
    <row r="811" spans="1:13">
      <c r="A811" s="617"/>
      <c r="B811" s="617"/>
      <c r="C811" s="617"/>
      <c r="D811" s="617"/>
      <c r="E811" s="617"/>
      <c r="F811" s="324"/>
      <c r="G811" s="586"/>
      <c r="H811" s="493"/>
      <c r="I811" s="493"/>
      <c r="J811" s="493"/>
      <c r="K811" s="586"/>
      <c r="L811" s="589"/>
      <c r="M811" s="359"/>
    </row>
    <row r="812" spans="1:13">
      <c r="A812" s="486"/>
      <c r="B812" s="486"/>
      <c r="C812" s="486"/>
      <c r="D812" s="486"/>
      <c r="E812" s="486"/>
      <c r="F812" s="442" t="s">
        <v>570</v>
      </c>
      <c r="G812" s="442"/>
      <c r="H812" s="442"/>
      <c r="I812" s="442"/>
      <c r="J812" s="442"/>
      <c r="K812" s="442"/>
      <c r="L812" s="442"/>
      <c r="M812" s="991"/>
    </row>
    <row r="813" spans="1:13">
      <c r="A813" s="486"/>
      <c r="B813" s="486"/>
      <c r="C813" s="486"/>
      <c r="D813" s="486"/>
      <c r="E813" s="486"/>
      <c r="F813" s="922"/>
      <c r="G813" s="325"/>
      <c r="H813" s="325"/>
      <c r="I813" s="325"/>
      <c r="J813" s="325"/>
      <c r="K813" s="325"/>
      <c r="L813" s="443"/>
      <c r="M813" s="991"/>
    </row>
    <row r="814" spans="1:13">
      <c r="A814" s="486"/>
      <c r="B814" s="486"/>
      <c r="C814" s="486"/>
      <c r="D814" s="486"/>
      <c r="E814" s="486"/>
      <c r="F814" s="922" t="s">
        <v>519</v>
      </c>
      <c r="G814" s="836">
        <f>G726</f>
        <v>14039668</v>
      </c>
      <c r="H814" s="836">
        <f>H726</f>
        <v>14039668</v>
      </c>
      <c r="I814" s="836"/>
      <c r="J814" s="836"/>
      <c r="K814" s="836"/>
      <c r="L814" s="836"/>
      <c r="M814" s="934"/>
    </row>
    <row r="815" spans="1:13">
      <c r="A815" s="486"/>
      <c r="B815" s="486"/>
      <c r="C815" s="486"/>
      <c r="D815" s="486"/>
      <c r="E815" s="486"/>
      <c r="F815" s="922" t="s">
        <v>520</v>
      </c>
      <c r="G815" s="836">
        <f>G732</f>
        <v>2397733682</v>
      </c>
      <c r="H815" s="836">
        <f>H732</f>
        <v>310041467.92000002</v>
      </c>
      <c r="I815" s="836"/>
      <c r="J815" s="836"/>
      <c r="K815" s="836"/>
      <c r="L815" s="836"/>
      <c r="M815" s="934"/>
    </row>
    <row r="816" spans="1:13">
      <c r="A816" s="486"/>
      <c r="B816" s="486"/>
      <c r="C816" s="486"/>
      <c r="D816" s="486"/>
      <c r="E816" s="486"/>
      <c r="F816" s="922" t="s">
        <v>198</v>
      </c>
      <c r="G816" s="836"/>
      <c r="H816" s="836"/>
      <c r="I816" s="836"/>
      <c r="J816" s="836"/>
      <c r="K816" s="836"/>
      <c r="L816" s="836"/>
      <c r="M816" s="934"/>
    </row>
    <row r="817" spans="1:13">
      <c r="A817" s="486"/>
      <c r="B817" s="486"/>
      <c r="C817" s="486"/>
      <c r="D817" s="486"/>
      <c r="E817" s="486"/>
      <c r="F817" s="922"/>
      <c r="G817" s="836"/>
      <c r="H817" s="836"/>
      <c r="I817" s="836"/>
      <c r="J817" s="836"/>
      <c r="K817" s="836"/>
      <c r="L817" s="836"/>
      <c r="M817" s="934"/>
    </row>
    <row r="818" spans="1:13" ht="16.5" customHeight="1">
      <c r="A818" s="486"/>
      <c r="B818" s="486"/>
      <c r="C818" s="486"/>
      <c r="D818" s="486"/>
      <c r="E818" s="486"/>
      <c r="F818" s="922" t="s">
        <v>3</v>
      </c>
      <c r="G818" s="836">
        <f t="shared" ref="G818:H818" si="210">SUM(G814:G817)</f>
        <v>2411773350</v>
      </c>
      <c r="H818" s="836">
        <f t="shared" si="210"/>
        <v>324081135.92000002</v>
      </c>
      <c r="I818" s="836"/>
      <c r="J818" s="836"/>
      <c r="K818" s="836"/>
      <c r="L818" s="836"/>
      <c r="M818" s="934"/>
    </row>
    <row r="819" spans="1:13">
      <c r="A819" s="30"/>
      <c r="B819" s="30"/>
      <c r="C819" s="30"/>
      <c r="D819" s="30"/>
      <c r="E819" s="30"/>
      <c r="F819" s="39"/>
      <c r="G819" s="30"/>
      <c r="H819" s="30"/>
      <c r="I819" s="30"/>
    </row>
    <row r="820" spans="1:13">
      <c r="A820" s="30"/>
      <c r="B820" s="30"/>
      <c r="C820" s="30"/>
      <c r="D820" s="30"/>
      <c r="E820" s="30"/>
      <c r="F820" s="39"/>
      <c r="G820" s="30"/>
      <c r="H820" s="30"/>
      <c r="I820" s="30"/>
    </row>
    <row r="821" spans="1:13" ht="23.25">
      <c r="A821" s="1486" t="s">
        <v>0</v>
      </c>
      <c r="B821" s="1487"/>
      <c r="C821" s="1487"/>
      <c r="D821" s="1487"/>
      <c r="E821" s="1487"/>
      <c r="F821" s="1487"/>
      <c r="G821" s="1487"/>
      <c r="H821" s="1487"/>
      <c r="I821" s="1487"/>
      <c r="J821" s="1487"/>
      <c r="K821" s="1487"/>
      <c r="L821" s="1487"/>
      <c r="M821" s="1488"/>
    </row>
    <row r="822" spans="1:13" ht="23.25">
      <c r="A822" s="1483" t="s">
        <v>552</v>
      </c>
      <c r="B822" s="1484"/>
      <c r="C822" s="1484"/>
      <c r="D822" s="1484"/>
      <c r="E822" s="1484"/>
      <c r="F822" s="1484"/>
      <c r="G822" s="1484"/>
      <c r="H822" s="1484"/>
      <c r="I822" s="1484"/>
      <c r="J822" s="1484"/>
      <c r="K822" s="1484"/>
      <c r="L822" s="1484"/>
      <c r="M822" s="1485"/>
    </row>
    <row r="823" spans="1:13" ht="25.5">
      <c r="A823" s="642" t="s">
        <v>6</v>
      </c>
      <c r="B823" s="642" t="s">
        <v>514</v>
      </c>
      <c r="C823" s="642" t="s">
        <v>559</v>
      </c>
      <c r="D823" s="642" t="s">
        <v>560</v>
      </c>
      <c r="E823" s="643" t="s">
        <v>515</v>
      </c>
      <c r="F823" s="605" t="s">
        <v>483</v>
      </c>
      <c r="G823" s="743" t="s">
        <v>656</v>
      </c>
      <c r="H823" s="856" t="s">
        <v>1353</v>
      </c>
      <c r="I823" s="743"/>
      <c r="J823" s="743"/>
      <c r="K823" s="605"/>
      <c r="L823" s="606"/>
      <c r="M823" s="606"/>
    </row>
    <row r="824" spans="1:13">
      <c r="A824" s="604">
        <v>2</v>
      </c>
      <c r="B824" s="604"/>
      <c r="C824" s="604"/>
      <c r="D824" s="604"/>
      <c r="E824" s="604"/>
      <c r="F824" s="605" t="s">
        <v>90</v>
      </c>
      <c r="G824" s="1329">
        <f t="shared" ref="G824:H824" si="211">SUM(G825,G831,G842)</f>
        <v>34477325</v>
      </c>
      <c r="H824" s="1329">
        <f t="shared" si="211"/>
        <v>19349312.850000001</v>
      </c>
      <c r="I824" s="331"/>
      <c r="J824" s="331"/>
      <c r="K824" s="331"/>
      <c r="L824" s="331"/>
      <c r="M824" s="331"/>
    </row>
    <row r="825" spans="1:13">
      <c r="A825" s="604">
        <v>21</v>
      </c>
      <c r="B825" s="604"/>
      <c r="C825" s="604"/>
      <c r="D825" s="604"/>
      <c r="E825" s="604"/>
      <c r="F825" s="606" t="s">
        <v>4</v>
      </c>
      <c r="G825" s="1329">
        <f t="shared" ref="G825:H825" si="212">SUM(G826,G827)</f>
        <v>14477325</v>
      </c>
      <c r="H825" s="1329">
        <f t="shared" si="212"/>
        <v>14477325</v>
      </c>
      <c r="I825" s="331"/>
      <c r="J825" s="331"/>
      <c r="K825" s="331"/>
      <c r="L825" s="331"/>
      <c r="M825" s="331"/>
    </row>
    <row r="826" spans="1:13">
      <c r="A826" s="329">
        <v>21010101</v>
      </c>
      <c r="B826" s="329"/>
      <c r="C826" s="329"/>
      <c r="D826" s="329"/>
      <c r="E826" s="329"/>
      <c r="F826" s="330" t="s">
        <v>91</v>
      </c>
      <c r="G826" s="1330">
        <f>'ECON SEC PERSONNEL COST'!H600</f>
        <v>14147325</v>
      </c>
      <c r="H826" s="1330">
        <f>G826</f>
        <v>14147325</v>
      </c>
      <c r="I826" s="615"/>
      <c r="J826" s="615"/>
      <c r="K826" s="995"/>
      <c r="L826" s="615"/>
      <c r="M826" s="615"/>
    </row>
    <row r="827" spans="1:13" ht="25.5">
      <c r="A827" s="604">
        <v>2102</v>
      </c>
      <c r="B827" s="604"/>
      <c r="C827" s="604"/>
      <c r="D827" s="604"/>
      <c r="E827" s="604"/>
      <c r="F827" s="606" t="s">
        <v>664</v>
      </c>
      <c r="G827" s="1329">
        <f>SUM(G828)</f>
        <v>330000</v>
      </c>
      <c r="H827" s="1329">
        <f t="shared" ref="H827" si="213">SUM(H828)</f>
        <v>330000</v>
      </c>
      <c r="I827" s="331"/>
      <c r="J827" s="331"/>
      <c r="K827" s="331"/>
      <c r="L827" s="331"/>
      <c r="M827" s="331"/>
    </row>
    <row r="828" spans="1:13">
      <c r="A828" s="604">
        <v>210201</v>
      </c>
      <c r="B828" s="604"/>
      <c r="C828" s="604"/>
      <c r="D828" s="604"/>
      <c r="E828" s="604"/>
      <c r="F828" s="606" t="s">
        <v>95</v>
      </c>
      <c r="G828" s="1329">
        <f>SUM(G829:G830)</f>
        <v>330000</v>
      </c>
      <c r="H828" s="1329">
        <f t="shared" ref="H828" si="214">SUM(H829:H830)</f>
        <v>330000</v>
      </c>
      <c r="I828" s="331"/>
      <c r="J828" s="331"/>
      <c r="K828" s="331"/>
      <c r="L828" s="331"/>
      <c r="M828" s="331"/>
    </row>
    <row r="829" spans="1:13">
      <c r="A829" s="329">
        <v>21020101</v>
      </c>
      <c r="B829" s="329"/>
      <c r="C829" s="329"/>
      <c r="D829" s="329"/>
      <c r="E829" s="329"/>
      <c r="F829" s="330" t="s">
        <v>96</v>
      </c>
      <c r="G829" s="1329">
        <v>0</v>
      </c>
      <c r="H829" s="1329">
        <f>G829</f>
        <v>0</v>
      </c>
      <c r="I829" s="331"/>
      <c r="J829" s="331"/>
      <c r="K829" s="331"/>
      <c r="L829" s="331"/>
      <c r="M829" s="331"/>
    </row>
    <row r="830" spans="1:13">
      <c r="A830" s="329">
        <v>21020102</v>
      </c>
      <c r="B830" s="329"/>
      <c r="C830" s="329"/>
      <c r="D830" s="329"/>
      <c r="E830" s="329"/>
      <c r="F830" s="330" t="s">
        <v>482</v>
      </c>
      <c r="G830" s="1329">
        <f>'ECON SEC PERSONNEL COST'!I600</f>
        <v>330000</v>
      </c>
      <c r="H830" s="1329">
        <f>G830</f>
        <v>330000</v>
      </c>
      <c r="I830" s="331"/>
      <c r="J830" s="331"/>
      <c r="K830" s="331"/>
      <c r="L830" s="331"/>
      <c r="M830" s="331"/>
    </row>
    <row r="831" spans="1:13" ht="18" customHeight="1">
      <c r="A831" s="604">
        <v>2202</v>
      </c>
      <c r="B831" s="604"/>
      <c r="C831" s="604"/>
      <c r="D831" s="604"/>
      <c r="E831" s="604"/>
      <c r="F831" s="606" t="s">
        <v>5</v>
      </c>
      <c r="G831" s="1329">
        <f>SUM(G832,G835,G839)</f>
        <v>20000000</v>
      </c>
      <c r="H831" s="1329">
        <f>SUM(H832,H835,H839)</f>
        <v>4871987.8499999996</v>
      </c>
      <c r="I831" s="331"/>
      <c r="J831" s="331"/>
      <c r="K831" s="331"/>
      <c r="L831" s="331"/>
      <c r="M831" s="331"/>
    </row>
    <row r="832" spans="1:13" ht="25.5">
      <c r="A832" s="604">
        <v>220201</v>
      </c>
      <c r="B832" s="604"/>
      <c r="C832" s="604"/>
      <c r="D832" s="604"/>
      <c r="E832" s="604"/>
      <c r="F832" s="606" t="s">
        <v>661</v>
      </c>
      <c r="G832" s="1330">
        <f>SUM(G833:G834)</f>
        <v>14000000</v>
      </c>
      <c r="H832" s="1330">
        <f>SUM(H833:H834)</f>
        <v>3000000</v>
      </c>
      <c r="I832" s="615"/>
      <c r="J832" s="331"/>
      <c r="K832" s="331"/>
      <c r="L832" s="331"/>
      <c r="M832" s="331"/>
    </row>
    <row r="833" spans="1:13" ht="25.5">
      <c r="A833" s="329">
        <v>22020102</v>
      </c>
      <c r="B833" s="329"/>
      <c r="C833" s="329"/>
      <c r="D833" s="329"/>
      <c r="E833" s="329"/>
      <c r="F833" s="330" t="s">
        <v>108</v>
      </c>
      <c r="G833" s="1330">
        <v>7000000</v>
      </c>
      <c r="H833" s="1330">
        <v>1500000</v>
      </c>
      <c r="I833" s="615"/>
      <c r="J833" s="615"/>
      <c r="K833" s="615"/>
      <c r="L833" s="615"/>
      <c r="M833" s="615"/>
    </row>
    <row r="834" spans="1:13" ht="25.5">
      <c r="A834" s="329">
        <v>22020102</v>
      </c>
      <c r="B834" s="329"/>
      <c r="C834" s="329"/>
      <c r="D834" s="329"/>
      <c r="E834" s="329"/>
      <c r="F834" s="330" t="s">
        <v>109</v>
      </c>
      <c r="G834" s="1330">
        <v>7000000</v>
      </c>
      <c r="H834" s="1330">
        <v>1500000</v>
      </c>
      <c r="I834" s="615"/>
      <c r="J834" s="615"/>
      <c r="K834" s="615"/>
      <c r="L834" s="615"/>
      <c r="M834" s="615"/>
    </row>
    <row r="835" spans="1:13" ht="25.5">
      <c r="A835" s="604">
        <v>220203</v>
      </c>
      <c r="B835" s="604"/>
      <c r="C835" s="604"/>
      <c r="D835" s="604"/>
      <c r="E835" s="604"/>
      <c r="F835" s="606" t="s">
        <v>1021</v>
      </c>
      <c r="G835" s="1330">
        <f>SUM(G836)</f>
        <v>2000000</v>
      </c>
      <c r="H835" s="1330">
        <f>SUM(H836)</f>
        <v>1000000</v>
      </c>
      <c r="I835" s="615"/>
      <c r="J835" s="331"/>
      <c r="K835" s="331"/>
      <c r="L835" s="331"/>
      <c r="M835" s="331"/>
    </row>
    <row r="836" spans="1:13" ht="38.25">
      <c r="A836" s="329">
        <v>22020501</v>
      </c>
      <c r="B836" s="329"/>
      <c r="C836" s="329"/>
      <c r="D836" s="329"/>
      <c r="E836" s="329"/>
      <c r="F836" s="330" t="s">
        <v>1022</v>
      </c>
      <c r="G836" s="1330">
        <v>2000000</v>
      </c>
      <c r="H836" s="1330">
        <v>1000000</v>
      </c>
      <c r="I836" s="615"/>
      <c r="J836" s="615"/>
      <c r="K836" s="331"/>
      <c r="L836" s="331"/>
      <c r="M836" s="331"/>
    </row>
    <row r="837" spans="1:13">
      <c r="A837" s="604">
        <v>220205</v>
      </c>
      <c r="B837" s="604"/>
      <c r="C837" s="604"/>
      <c r="D837" s="604"/>
      <c r="E837" s="604"/>
      <c r="F837" s="606" t="s">
        <v>662</v>
      </c>
      <c r="G837" s="1330">
        <f>SUM(G838)</f>
        <v>0</v>
      </c>
      <c r="H837" s="1330">
        <f>SUM(H838)</f>
        <v>0</v>
      </c>
      <c r="I837" s="615"/>
      <c r="J837" s="331"/>
      <c r="K837" s="331"/>
      <c r="L837" s="331"/>
      <c r="M837" s="331"/>
    </row>
    <row r="838" spans="1:13">
      <c r="A838" s="329">
        <v>22020501</v>
      </c>
      <c r="B838" s="329"/>
      <c r="C838" s="329"/>
      <c r="D838" s="329"/>
      <c r="E838" s="329"/>
      <c r="F838" s="330" t="s">
        <v>146</v>
      </c>
      <c r="G838" s="1330"/>
      <c r="H838" s="1330"/>
      <c r="I838" s="615"/>
      <c r="J838" s="615"/>
      <c r="K838" s="995"/>
      <c r="L838" s="331"/>
      <c r="M838" s="331"/>
    </row>
    <row r="839" spans="1:13" ht="25.5">
      <c r="A839" s="604">
        <v>220210</v>
      </c>
      <c r="B839" s="604"/>
      <c r="C839" s="604"/>
      <c r="D839" s="604"/>
      <c r="E839" s="604"/>
      <c r="F839" s="606" t="s">
        <v>173</v>
      </c>
      <c r="G839" s="1329">
        <f t="shared" ref="G839:H839" si="215">SUM(G840:G840)</f>
        <v>4000000</v>
      </c>
      <c r="H839" s="1329">
        <f t="shared" si="215"/>
        <v>871987.85</v>
      </c>
      <c r="I839" s="331"/>
      <c r="J839" s="331"/>
      <c r="K839" s="331"/>
      <c r="L839" s="331"/>
      <c r="M839" s="331"/>
    </row>
    <row r="840" spans="1:13">
      <c r="A840" s="329">
        <v>22021021</v>
      </c>
      <c r="B840" s="329"/>
      <c r="C840" s="329"/>
      <c r="D840" s="329"/>
      <c r="E840" s="329"/>
      <c r="F840" s="330" t="s">
        <v>185</v>
      </c>
      <c r="G840" s="1330">
        <v>4000000</v>
      </c>
      <c r="H840" s="1330">
        <v>871987.85</v>
      </c>
      <c r="I840" s="615"/>
      <c r="J840" s="615"/>
      <c r="K840" s="615"/>
      <c r="L840" s="615"/>
      <c r="M840" s="615"/>
    </row>
    <row r="841" spans="1:13">
      <c r="A841" s="329"/>
      <c r="B841" s="329"/>
      <c r="C841" s="329"/>
      <c r="D841" s="329"/>
      <c r="E841" s="329"/>
      <c r="F841" s="330"/>
      <c r="G841" s="1330"/>
      <c r="H841" s="1330"/>
      <c r="I841" s="615"/>
      <c r="J841" s="615"/>
      <c r="K841" s="615"/>
      <c r="L841" s="615"/>
      <c r="M841" s="615"/>
    </row>
    <row r="842" spans="1:13">
      <c r="A842" s="604">
        <v>23</v>
      </c>
      <c r="B842" s="604"/>
      <c r="C842" s="604"/>
      <c r="D842" s="604"/>
      <c r="E842" s="604"/>
      <c r="F842" s="606" t="s">
        <v>198</v>
      </c>
      <c r="G842" s="1329">
        <f t="shared" ref="G842:H842" si="216">SUM(G843,G846)</f>
        <v>0</v>
      </c>
      <c r="H842" s="1329">
        <f t="shared" si="216"/>
        <v>0</v>
      </c>
      <c r="I842" s="331"/>
      <c r="J842" s="331"/>
      <c r="K842" s="331"/>
      <c r="L842" s="331"/>
      <c r="M842" s="331"/>
    </row>
    <row r="843" spans="1:13">
      <c r="A843" s="604">
        <v>2302</v>
      </c>
      <c r="B843" s="604"/>
      <c r="C843" s="604"/>
      <c r="D843" s="604"/>
      <c r="E843" s="604"/>
      <c r="F843" s="743" t="s">
        <v>229</v>
      </c>
      <c r="G843" s="1329">
        <f t="shared" ref="G843:H843" si="217">G844</f>
        <v>0</v>
      </c>
      <c r="H843" s="1329">
        <f t="shared" si="217"/>
        <v>0</v>
      </c>
      <c r="I843" s="331"/>
      <c r="J843" s="331"/>
      <c r="K843" s="331"/>
      <c r="L843" s="331"/>
      <c r="M843" s="331"/>
    </row>
    <row r="844" spans="1:13" ht="25.5">
      <c r="A844" s="604">
        <v>230201</v>
      </c>
      <c r="B844" s="604"/>
      <c r="C844" s="604"/>
      <c r="D844" s="604"/>
      <c r="E844" s="604"/>
      <c r="F844" s="743" t="s">
        <v>230</v>
      </c>
      <c r="G844" s="1329">
        <f t="shared" ref="G844:H844" si="218">SUM(G845:G845)</f>
        <v>0</v>
      </c>
      <c r="H844" s="1329">
        <f t="shared" si="218"/>
        <v>0</v>
      </c>
      <c r="I844" s="331"/>
      <c r="J844" s="331"/>
      <c r="K844" s="331"/>
      <c r="L844" s="331"/>
      <c r="M844" s="331"/>
    </row>
    <row r="845" spans="1:13" ht="24.75" customHeight="1">
      <c r="A845" s="329">
        <v>23020127</v>
      </c>
      <c r="B845" s="329"/>
      <c r="C845" s="329"/>
      <c r="D845" s="329"/>
      <c r="E845" s="329"/>
      <c r="F845" s="613" t="s">
        <v>251</v>
      </c>
      <c r="G845" s="1330"/>
      <c r="H845" s="1330"/>
      <c r="I845" s="615"/>
      <c r="J845" s="615"/>
      <c r="K845" s="615"/>
      <c r="L845" s="615"/>
      <c r="M845" s="615"/>
    </row>
    <row r="846" spans="1:13">
      <c r="A846" s="604">
        <v>2305</v>
      </c>
      <c r="B846" s="604"/>
      <c r="C846" s="604"/>
      <c r="D846" s="604"/>
      <c r="E846" s="604"/>
      <c r="F846" s="606" t="s">
        <v>274</v>
      </c>
      <c r="G846" s="1329">
        <f t="shared" ref="G846:H846" si="219">G847</f>
        <v>0</v>
      </c>
      <c r="H846" s="1329">
        <f t="shared" si="219"/>
        <v>0</v>
      </c>
      <c r="I846" s="331"/>
      <c r="J846" s="331"/>
      <c r="K846" s="331"/>
      <c r="L846" s="331"/>
      <c r="M846" s="331"/>
    </row>
    <row r="847" spans="1:13" ht="24.75" customHeight="1">
      <c r="A847" s="604">
        <v>230501</v>
      </c>
      <c r="B847" s="604"/>
      <c r="C847" s="604"/>
      <c r="D847" s="604"/>
      <c r="E847" s="604"/>
      <c r="F847" s="606" t="s">
        <v>275</v>
      </c>
      <c r="G847" s="1329">
        <f t="shared" ref="G847" si="220">SUM(G848:G849)</f>
        <v>0</v>
      </c>
      <c r="H847" s="1329">
        <f>SUM(H848:H849)</f>
        <v>0</v>
      </c>
      <c r="I847" s="331"/>
      <c r="J847" s="331"/>
      <c r="K847" s="331"/>
      <c r="L847" s="331"/>
      <c r="M847" s="331"/>
    </row>
    <row r="848" spans="1:13" ht="25.5">
      <c r="A848" s="329">
        <v>23050102</v>
      </c>
      <c r="B848" s="329"/>
      <c r="C848" s="329"/>
      <c r="D848" s="329"/>
      <c r="E848" s="329"/>
      <c r="F848" s="330" t="s">
        <v>277</v>
      </c>
      <c r="G848" s="1330"/>
      <c r="H848" s="1330"/>
      <c r="I848" s="615"/>
      <c r="J848" s="615"/>
      <c r="K848" s="995"/>
      <c r="L848" s="654"/>
      <c r="M848" s="654"/>
    </row>
    <row r="849" spans="1:13" ht="25.5">
      <c r="A849" s="329">
        <v>23050103</v>
      </c>
      <c r="B849" s="329"/>
      <c r="C849" s="329"/>
      <c r="D849" s="329"/>
      <c r="E849" s="329"/>
      <c r="F849" s="330" t="s">
        <v>278</v>
      </c>
      <c r="G849" s="1309"/>
      <c r="H849" s="1309"/>
      <c r="I849" s="654"/>
      <c r="J849" s="615"/>
      <c r="K849" s="996"/>
      <c r="L849" s="654"/>
      <c r="M849" s="654"/>
    </row>
    <row r="850" spans="1:13">
      <c r="A850" s="329"/>
      <c r="B850" s="329"/>
      <c r="C850" s="329"/>
      <c r="D850" s="329"/>
      <c r="E850" s="329"/>
      <c r="F850" s="330"/>
      <c r="G850" s="1331"/>
      <c r="H850" s="1331"/>
      <c r="I850" s="613"/>
      <c r="J850" s="613"/>
      <c r="K850" s="614"/>
      <c r="L850" s="614"/>
      <c r="M850" s="614"/>
    </row>
    <row r="851" spans="1:13">
      <c r="A851" s="329"/>
      <c r="B851" s="329"/>
      <c r="C851" s="329"/>
      <c r="D851" s="329"/>
      <c r="E851" s="329"/>
      <c r="F851" s="604" t="s">
        <v>570</v>
      </c>
      <c r="G851" s="1332"/>
      <c r="H851" s="1332"/>
      <c r="I851" s="604"/>
      <c r="J851" s="604"/>
      <c r="K851" s="604"/>
      <c r="L851" s="604"/>
      <c r="M851" s="677"/>
    </row>
    <row r="852" spans="1:13" ht="15.75" customHeight="1">
      <c r="A852" s="329"/>
      <c r="B852" s="329"/>
      <c r="C852" s="329"/>
      <c r="D852" s="329"/>
      <c r="E852" s="329"/>
      <c r="F852" s="993" t="s">
        <v>519</v>
      </c>
      <c r="G852" s="1329">
        <f t="shared" ref="G852:H852" si="221">G825</f>
        <v>14477325</v>
      </c>
      <c r="H852" s="1329">
        <f t="shared" si="221"/>
        <v>14477325</v>
      </c>
      <c r="I852" s="331"/>
      <c r="J852" s="331"/>
      <c r="K852" s="331"/>
      <c r="L852" s="331"/>
      <c r="M852" s="331"/>
    </row>
    <row r="853" spans="1:13">
      <c r="A853" s="329"/>
      <c r="B853" s="329"/>
      <c r="C853" s="329"/>
      <c r="D853" s="329"/>
      <c r="E853" s="329"/>
      <c r="F853" s="993" t="s">
        <v>520</v>
      </c>
      <c r="G853" s="1329">
        <f t="shared" ref="G853:H853" si="222">G831</f>
        <v>20000000</v>
      </c>
      <c r="H853" s="1329">
        <f t="shared" si="222"/>
        <v>4871987.8499999996</v>
      </c>
      <c r="I853" s="331"/>
      <c r="J853" s="331"/>
      <c r="K853" s="331"/>
      <c r="L853" s="331"/>
      <c r="M853" s="331"/>
    </row>
    <row r="854" spans="1:13">
      <c r="A854" s="329"/>
      <c r="B854" s="329"/>
      <c r="C854" s="329"/>
      <c r="D854" s="329"/>
      <c r="E854" s="329"/>
      <c r="F854" s="993" t="s">
        <v>198</v>
      </c>
      <c r="G854" s="1329">
        <f t="shared" ref="G854:H854" si="223">G842</f>
        <v>0</v>
      </c>
      <c r="H854" s="1329">
        <f t="shared" si="223"/>
        <v>0</v>
      </c>
      <c r="I854" s="331"/>
      <c r="J854" s="331"/>
      <c r="K854" s="331"/>
      <c r="L854" s="331"/>
      <c r="M854" s="331"/>
    </row>
    <row r="855" spans="1:13">
      <c r="A855" s="329"/>
      <c r="B855" s="329"/>
      <c r="C855" s="329"/>
      <c r="D855" s="329"/>
      <c r="E855" s="329"/>
      <c r="F855" s="993" t="s">
        <v>3</v>
      </c>
      <c r="G855" s="1329">
        <f t="shared" ref="G855:H855" si="224">SUM(G852:G854)</f>
        <v>34477325</v>
      </c>
      <c r="H855" s="1329">
        <f t="shared" si="224"/>
        <v>19349312.850000001</v>
      </c>
      <c r="I855" s="331"/>
      <c r="J855" s="331"/>
      <c r="K855" s="331"/>
      <c r="L855" s="331"/>
      <c r="M855" s="331"/>
    </row>
    <row r="856" spans="1:13">
      <c r="A856" s="117"/>
      <c r="B856" s="117"/>
      <c r="C856" s="117"/>
      <c r="D856" s="117"/>
      <c r="E856" s="117"/>
      <c r="F856" s="118"/>
      <c r="G856" s="119"/>
      <c r="H856" s="119"/>
      <c r="I856" s="119"/>
    </row>
    <row r="857" spans="1:13">
      <c r="A857" s="117"/>
      <c r="B857" s="117"/>
      <c r="C857" s="117"/>
      <c r="D857" s="117"/>
      <c r="E857" s="117"/>
      <c r="F857" s="118"/>
      <c r="G857" s="119"/>
      <c r="H857" s="119"/>
      <c r="I857" s="119"/>
    </row>
    <row r="858" spans="1:13">
      <c r="A858" s="117"/>
      <c r="B858" s="117"/>
      <c r="C858" s="117"/>
      <c r="D858" s="117"/>
      <c r="E858" s="117"/>
      <c r="F858" s="118"/>
      <c r="G858" s="119"/>
      <c r="H858" s="119"/>
      <c r="I858" s="119"/>
    </row>
    <row r="859" spans="1:13" ht="15">
      <c r="A859" s="117"/>
      <c r="B859" s="117"/>
      <c r="C859" s="117"/>
      <c r="D859" s="117"/>
      <c r="E859" s="117"/>
      <c r="F859" s="120"/>
      <c r="G859" s="121"/>
      <c r="H859" s="121"/>
      <c r="I859" s="121"/>
    </row>
    <row r="860" spans="1:13">
      <c r="A860" s="30"/>
      <c r="B860" s="30"/>
      <c r="C860" s="30"/>
      <c r="D860" s="30"/>
      <c r="E860" s="30"/>
      <c r="F860" s="39"/>
      <c r="G860" s="30"/>
      <c r="H860" s="30"/>
      <c r="I860" s="30"/>
    </row>
    <row r="861" spans="1:13">
      <c r="A861" s="30"/>
      <c r="B861" s="30"/>
      <c r="C861" s="30"/>
      <c r="D861" s="30"/>
      <c r="E861" s="30"/>
      <c r="F861" s="39"/>
      <c r="G861" s="30"/>
      <c r="H861" s="30"/>
      <c r="I861" s="30"/>
    </row>
    <row r="862" spans="1:13" ht="18">
      <c r="A862" s="1442" t="s">
        <v>0</v>
      </c>
      <c r="B862" s="1442"/>
      <c r="C862" s="1442"/>
      <c r="D862" s="1442"/>
      <c r="E862" s="1442"/>
      <c r="F862" s="1442"/>
      <c r="G862" s="1442"/>
      <c r="H862" s="1442"/>
      <c r="I862" s="1442"/>
      <c r="J862" s="1442"/>
      <c r="K862" s="1442"/>
      <c r="L862" s="1442"/>
      <c r="M862" s="435"/>
    </row>
    <row r="863" spans="1:13" ht="18">
      <c r="A863" s="1442" t="s">
        <v>1251</v>
      </c>
      <c r="B863" s="1442"/>
      <c r="C863" s="1442"/>
      <c r="D863" s="1442"/>
      <c r="E863" s="1442"/>
      <c r="F863" s="1442"/>
      <c r="G863" s="1442"/>
      <c r="H863" s="1442"/>
      <c r="I863" s="1442"/>
      <c r="J863" s="1442"/>
      <c r="K863" s="1442"/>
      <c r="L863" s="1442"/>
      <c r="M863" s="435"/>
    </row>
    <row r="864" spans="1:13" ht="73.5">
      <c r="A864" s="1270" t="s">
        <v>518</v>
      </c>
      <c r="B864" s="768" t="s">
        <v>514</v>
      </c>
      <c r="C864" s="768" t="s">
        <v>559</v>
      </c>
      <c r="D864" s="768" t="s">
        <v>560</v>
      </c>
      <c r="E864" s="768" t="s">
        <v>515</v>
      </c>
      <c r="F864" s="478" t="s">
        <v>483</v>
      </c>
      <c r="G864" s="574" t="s">
        <v>656</v>
      </c>
      <c r="H864" s="856" t="s">
        <v>1353</v>
      </c>
      <c r="I864" s="574"/>
      <c r="J864" s="915"/>
      <c r="K864" s="574"/>
      <c r="L864" s="306"/>
      <c r="M864" s="306"/>
    </row>
    <row r="865" spans="1:13">
      <c r="A865" s="1271"/>
      <c r="B865" s="997"/>
      <c r="C865" s="769"/>
      <c r="D865" s="442"/>
      <c r="E865" s="442"/>
      <c r="F865" s="326"/>
      <c r="G865" s="321"/>
      <c r="H865" s="321"/>
      <c r="I865" s="321"/>
      <c r="J865" s="441"/>
      <c r="K865" s="321"/>
      <c r="L865" s="321"/>
      <c r="M865" s="768"/>
    </row>
    <row r="866" spans="1:13">
      <c r="A866" s="442">
        <v>2</v>
      </c>
      <c r="B866" s="997"/>
      <c r="C866" s="770"/>
      <c r="D866" s="442"/>
      <c r="E866" s="442"/>
      <c r="F866" s="1270" t="s">
        <v>90</v>
      </c>
      <c r="G866" s="855">
        <f t="shared" ref="G866:H866" si="225">SUM(G867,G874,G925)</f>
        <v>690662558</v>
      </c>
      <c r="H866" s="855">
        <f t="shared" si="225"/>
        <v>198494854.28</v>
      </c>
      <c r="I866" s="446"/>
      <c r="J866" s="446"/>
      <c r="K866" s="446"/>
      <c r="L866" s="446"/>
      <c r="M866" s="446"/>
    </row>
    <row r="867" spans="1:13">
      <c r="A867" s="442">
        <v>21</v>
      </c>
      <c r="B867" s="997"/>
      <c r="C867" s="769"/>
      <c r="D867" s="442"/>
      <c r="E867" s="442"/>
      <c r="F867" s="994" t="s">
        <v>4</v>
      </c>
      <c r="G867" s="930">
        <f>SUM(G868,G870)</f>
        <v>63662558</v>
      </c>
      <c r="H867" s="930">
        <f t="shared" ref="H867" si="226">SUM(H868,H870)</f>
        <v>63662558</v>
      </c>
      <c r="I867" s="449"/>
      <c r="J867" s="449"/>
      <c r="K867" s="449"/>
      <c r="L867" s="449"/>
      <c r="M867" s="449"/>
    </row>
    <row r="868" spans="1:13">
      <c r="A868" s="1271">
        <v>21010101</v>
      </c>
      <c r="B868" s="997"/>
      <c r="C868" s="769"/>
      <c r="D868" s="442"/>
      <c r="E868" s="442"/>
      <c r="F868" s="324" t="s">
        <v>91</v>
      </c>
      <c r="G868" s="930">
        <f>'ECON SEC PERSONNEL COST'!H636</f>
        <v>54113321</v>
      </c>
      <c r="H868" s="930">
        <f>G868</f>
        <v>54113321</v>
      </c>
      <c r="I868" s="449"/>
      <c r="J868" s="464"/>
      <c r="K868" s="735"/>
      <c r="L868" s="449"/>
      <c r="M868" s="449"/>
    </row>
    <row r="869" spans="1:13">
      <c r="A869" s="1271">
        <v>21010102</v>
      </c>
      <c r="B869" s="997"/>
      <c r="C869" s="769"/>
      <c r="D869" s="442"/>
      <c r="E869" s="442"/>
      <c r="F869" s="324" t="s">
        <v>92</v>
      </c>
      <c r="G869" s="930"/>
      <c r="H869" s="930"/>
      <c r="I869" s="449"/>
      <c r="J869" s="464"/>
      <c r="K869" s="449"/>
      <c r="L869" s="446"/>
      <c r="M869" s="768"/>
    </row>
    <row r="870" spans="1:13" ht="25.5">
      <c r="A870" s="442">
        <v>2102</v>
      </c>
      <c r="B870" s="997"/>
      <c r="C870" s="769"/>
      <c r="D870" s="442"/>
      <c r="E870" s="442"/>
      <c r="F870" s="443" t="s">
        <v>664</v>
      </c>
      <c r="G870" s="930">
        <f>SUM(G871)</f>
        <v>9549237</v>
      </c>
      <c r="H870" s="930">
        <f t="shared" ref="H870" si="227">SUM(H871)</f>
        <v>9549237</v>
      </c>
      <c r="I870" s="449"/>
      <c r="J870" s="449"/>
      <c r="K870" s="449"/>
      <c r="L870" s="449"/>
      <c r="M870" s="449"/>
    </row>
    <row r="871" spans="1:13">
      <c r="A871" s="442">
        <v>210201</v>
      </c>
      <c r="B871" s="997"/>
      <c r="C871" s="769"/>
      <c r="D871" s="442"/>
      <c r="E871" s="442"/>
      <c r="F871" s="443" t="s">
        <v>95</v>
      </c>
      <c r="G871" s="930">
        <f>SUM(G872:G873)</f>
        <v>9549237</v>
      </c>
      <c r="H871" s="930">
        <f t="shared" ref="H871" si="228">SUM(H872:H873)</f>
        <v>9549237</v>
      </c>
      <c r="I871" s="449"/>
      <c r="J871" s="464"/>
      <c r="K871" s="449"/>
      <c r="L871" s="321"/>
      <c r="M871" s="998"/>
    </row>
    <row r="872" spans="1:13">
      <c r="A872" s="1271">
        <v>21020101</v>
      </c>
      <c r="B872" s="997"/>
      <c r="C872" s="769"/>
      <c r="D872" s="442"/>
      <c r="E872" s="442"/>
      <c r="F872" s="324" t="s">
        <v>96</v>
      </c>
      <c r="G872" s="930">
        <f>'ECON SEC PERSONNEL COST'!J636</f>
        <v>7914876</v>
      </c>
      <c r="H872" s="930">
        <f>G872</f>
        <v>7914876</v>
      </c>
      <c r="I872" s="449"/>
      <c r="J872" s="464"/>
      <c r="K872" s="449"/>
      <c r="L872" s="449"/>
      <c r="M872" s="449"/>
    </row>
    <row r="873" spans="1:13" ht="18.75" customHeight="1">
      <c r="A873" s="1271">
        <v>21020102</v>
      </c>
      <c r="B873" s="997"/>
      <c r="C873" s="769"/>
      <c r="D873" s="442"/>
      <c r="E873" s="442"/>
      <c r="F873" s="324" t="s">
        <v>482</v>
      </c>
      <c r="G873" s="930">
        <f>'ECON SEC PERSONNEL COST'!I636</f>
        <v>1634361</v>
      </c>
      <c r="H873" s="930">
        <f>G873</f>
        <v>1634361</v>
      </c>
      <c r="I873" s="449"/>
      <c r="J873" s="464"/>
      <c r="K873" s="449"/>
      <c r="L873" s="449"/>
      <c r="M873" s="449"/>
    </row>
    <row r="874" spans="1:13">
      <c r="A874" s="442">
        <v>2202</v>
      </c>
      <c r="B874" s="997"/>
      <c r="C874" s="769"/>
      <c r="D874" s="442"/>
      <c r="E874" s="442"/>
      <c r="F874" s="771" t="s">
        <v>5</v>
      </c>
      <c r="G874" s="930">
        <f>SUM(G875,G878,G885,G891,G898,G900,G906,G910,G912)</f>
        <v>427000000</v>
      </c>
      <c r="H874" s="930">
        <f>SUM(H875,H878,H885,H891,H898,H900,H906,H910,H912)</f>
        <v>104867940.53</v>
      </c>
      <c r="I874" s="449"/>
      <c r="J874" s="449"/>
      <c r="K874" s="449"/>
      <c r="L874" s="449"/>
      <c r="M874" s="449"/>
    </row>
    <row r="875" spans="1:13" ht="25.5">
      <c r="A875" s="442">
        <v>220201</v>
      </c>
      <c r="B875" s="997"/>
      <c r="C875" s="769"/>
      <c r="D875" s="442"/>
      <c r="E875" s="442"/>
      <c r="F875" s="443" t="s">
        <v>661</v>
      </c>
      <c r="G875" s="930">
        <f>SUM(G876:G877)</f>
        <v>50000000</v>
      </c>
      <c r="H875" s="930">
        <f>SUM(H876:H877)</f>
        <v>12000000</v>
      </c>
      <c r="I875" s="449"/>
      <c r="J875" s="464"/>
      <c r="K875" s="449"/>
      <c r="L875" s="321"/>
      <c r="M875" s="768"/>
    </row>
    <row r="876" spans="1:13" ht="25.5">
      <c r="A876" s="1271">
        <v>22020101</v>
      </c>
      <c r="B876" s="442">
        <v>70490</v>
      </c>
      <c r="C876" s="769"/>
      <c r="D876" s="1479" t="s">
        <v>561</v>
      </c>
      <c r="E876" s="1480">
        <v>50610801</v>
      </c>
      <c r="F876" s="324" t="s">
        <v>108</v>
      </c>
      <c r="G876" s="930">
        <v>25000000</v>
      </c>
      <c r="H876" s="930">
        <v>5000000</v>
      </c>
      <c r="I876" s="449"/>
      <c r="J876" s="464"/>
      <c r="K876" s="449"/>
      <c r="L876" s="446"/>
      <c r="M876" s="768"/>
    </row>
    <row r="877" spans="1:13" ht="25.5">
      <c r="A877" s="1271">
        <v>22020102</v>
      </c>
      <c r="B877" s="442">
        <v>70490</v>
      </c>
      <c r="C877" s="769"/>
      <c r="D877" s="1479"/>
      <c r="E877" s="1480"/>
      <c r="F877" s="324" t="s">
        <v>109</v>
      </c>
      <c r="G877" s="930">
        <v>25000000</v>
      </c>
      <c r="H877" s="930">
        <v>7000000</v>
      </c>
      <c r="I877" s="449"/>
      <c r="J877" s="464"/>
      <c r="K877" s="449"/>
      <c r="L877" s="446"/>
      <c r="M877" s="768"/>
    </row>
    <row r="878" spans="1:13">
      <c r="A878" s="442">
        <v>220202</v>
      </c>
      <c r="B878" s="442"/>
      <c r="C878" s="769"/>
      <c r="D878" s="1272" t="s">
        <v>561</v>
      </c>
      <c r="E878" s="1273">
        <v>50610801</v>
      </c>
      <c r="F878" s="443" t="s">
        <v>666</v>
      </c>
      <c r="G878" s="930">
        <f>SUM(G879:G884)</f>
        <v>2250000</v>
      </c>
      <c r="H878" s="930">
        <f>SUM(H879:H884)</f>
        <v>1017940.53</v>
      </c>
      <c r="I878" s="449"/>
      <c r="J878" s="464"/>
      <c r="K878" s="449"/>
      <c r="L878" s="321"/>
      <c r="M878" s="768"/>
    </row>
    <row r="879" spans="1:13">
      <c r="A879" s="1271">
        <v>22020201</v>
      </c>
      <c r="B879" s="442">
        <v>70490</v>
      </c>
      <c r="C879" s="769"/>
      <c r="D879" s="1272" t="s">
        <v>561</v>
      </c>
      <c r="E879" s="1273">
        <v>50610801</v>
      </c>
      <c r="F879" s="324" t="s">
        <v>113</v>
      </c>
      <c r="G879" s="930">
        <v>2000000</v>
      </c>
      <c r="H879" s="930">
        <v>767940.53</v>
      </c>
      <c r="I879" s="449"/>
      <c r="J879" s="464"/>
      <c r="K879" s="449"/>
      <c r="L879" s="446"/>
      <c r="M879" s="768"/>
    </row>
    <row r="880" spans="1:13">
      <c r="A880" s="1271">
        <v>22020202</v>
      </c>
      <c r="B880" s="442">
        <v>70490</v>
      </c>
      <c r="C880" s="769"/>
      <c r="D880" s="1272" t="s">
        <v>561</v>
      </c>
      <c r="E880" s="1273">
        <v>50610801</v>
      </c>
      <c r="F880" s="324" t="s">
        <v>114</v>
      </c>
      <c r="G880" s="930"/>
      <c r="H880" s="930"/>
      <c r="I880" s="449"/>
      <c r="J880" s="464"/>
      <c r="K880" s="449"/>
      <c r="L880" s="446"/>
      <c r="M880" s="768"/>
    </row>
    <row r="881" spans="1:13">
      <c r="A881" s="1271">
        <v>22020203</v>
      </c>
      <c r="B881" s="442">
        <v>70490</v>
      </c>
      <c r="C881" s="769"/>
      <c r="D881" s="1272" t="s">
        <v>561</v>
      </c>
      <c r="E881" s="1273">
        <v>50610801</v>
      </c>
      <c r="F881" s="324" t="s">
        <v>115</v>
      </c>
      <c r="G881" s="930"/>
      <c r="H881" s="930"/>
      <c r="I881" s="449"/>
      <c r="J881" s="464"/>
      <c r="K881" s="449"/>
      <c r="L881" s="446"/>
      <c r="M881" s="768"/>
    </row>
    <row r="882" spans="1:13" ht="25.5">
      <c r="A882" s="1271">
        <v>22020204</v>
      </c>
      <c r="B882" s="442">
        <v>70490</v>
      </c>
      <c r="C882" s="769"/>
      <c r="D882" s="1272" t="s">
        <v>561</v>
      </c>
      <c r="E882" s="1273">
        <v>50610801</v>
      </c>
      <c r="F882" s="324" t="s">
        <v>116</v>
      </c>
      <c r="G882" s="930"/>
      <c r="H882" s="930"/>
      <c r="I882" s="449"/>
      <c r="J882" s="464"/>
      <c r="K882" s="449"/>
      <c r="L882" s="446"/>
      <c r="M882" s="768"/>
    </row>
    <row r="883" spans="1:13">
      <c r="A883" s="1271">
        <v>22020205</v>
      </c>
      <c r="B883" s="442"/>
      <c r="C883" s="769"/>
      <c r="D883" s="1272" t="s">
        <v>561</v>
      </c>
      <c r="E883" s="1273">
        <v>50610801</v>
      </c>
      <c r="F883" s="324" t="s">
        <v>117</v>
      </c>
      <c r="G883" s="930"/>
      <c r="H883" s="930"/>
      <c r="I883" s="449"/>
      <c r="J883" s="464"/>
      <c r="K883" s="449"/>
      <c r="L883" s="446"/>
      <c r="M883" s="768"/>
    </row>
    <row r="884" spans="1:13">
      <c r="A884" s="1271">
        <v>22020206</v>
      </c>
      <c r="B884" s="442">
        <v>70490</v>
      </c>
      <c r="C884" s="769"/>
      <c r="D884" s="1272" t="s">
        <v>561</v>
      </c>
      <c r="E884" s="1273">
        <v>50610801</v>
      </c>
      <c r="F884" s="324" t="s">
        <v>681</v>
      </c>
      <c r="G884" s="930">
        <v>250000</v>
      </c>
      <c r="H884" s="930">
        <v>250000</v>
      </c>
      <c r="I884" s="449"/>
      <c r="J884" s="464"/>
      <c r="K884" s="449"/>
      <c r="L884" s="446"/>
      <c r="M884" s="768"/>
    </row>
    <row r="885" spans="1:13" ht="25.5">
      <c r="A885" s="442">
        <v>220203</v>
      </c>
      <c r="B885" s="442"/>
      <c r="C885" s="769"/>
      <c r="D885" s="772" t="s">
        <v>561</v>
      </c>
      <c r="E885" s="773">
        <v>50610801</v>
      </c>
      <c r="F885" s="443" t="s">
        <v>663</v>
      </c>
      <c r="G885" s="930">
        <f>SUM(G886:G890)</f>
        <v>33550000</v>
      </c>
      <c r="H885" s="930">
        <f>SUM(H886:H890)</f>
        <v>9050000</v>
      </c>
      <c r="I885" s="449"/>
      <c r="J885" s="464"/>
      <c r="K885" s="449"/>
      <c r="L885" s="321"/>
      <c r="M885" s="768"/>
    </row>
    <row r="886" spans="1:13" ht="25.5">
      <c r="A886" s="1271">
        <v>22020301</v>
      </c>
      <c r="B886" s="442"/>
      <c r="C886" s="769"/>
      <c r="D886" s="772"/>
      <c r="E886" s="773"/>
      <c r="F886" s="324" t="s">
        <v>122</v>
      </c>
      <c r="G886" s="930">
        <v>2000000</v>
      </c>
      <c r="H886" s="930">
        <v>2000000</v>
      </c>
      <c r="I886" s="449"/>
      <c r="J886" s="464"/>
      <c r="K886" s="449"/>
      <c r="L886" s="446"/>
      <c r="M886" s="768"/>
    </row>
    <row r="887" spans="1:13">
      <c r="A887" s="1271">
        <v>22020302</v>
      </c>
      <c r="B887" s="442">
        <v>70160</v>
      </c>
      <c r="C887" s="769"/>
      <c r="D887" s="772" t="s">
        <v>561</v>
      </c>
      <c r="E887" s="773">
        <v>50610801</v>
      </c>
      <c r="F887" s="324" t="s">
        <v>123</v>
      </c>
      <c r="G887" s="930">
        <v>50000</v>
      </c>
      <c r="H887" s="930">
        <v>50000</v>
      </c>
      <c r="I887" s="449"/>
      <c r="J887" s="464"/>
      <c r="K887" s="449"/>
      <c r="L887" s="446"/>
      <c r="M887" s="768"/>
    </row>
    <row r="888" spans="1:13">
      <c r="A888" s="1271">
        <v>22020303</v>
      </c>
      <c r="B888" s="442">
        <v>70160</v>
      </c>
      <c r="C888" s="769"/>
      <c r="D888" s="772" t="s">
        <v>561</v>
      </c>
      <c r="E888" s="773">
        <v>50610801</v>
      </c>
      <c r="F888" s="324" t="s">
        <v>124</v>
      </c>
      <c r="G888" s="930">
        <v>1000000</v>
      </c>
      <c r="H888" s="930"/>
      <c r="I888" s="449"/>
      <c r="J888" s="464"/>
      <c r="K888" s="449"/>
      <c r="L888" s="446"/>
      <c r="M888" s="768"/>
    </row>
    <row r="889" spans="1:13">
      <c r="A889" s="1271">
        <v>22020304</v>
      </c>
      <c r="B889" s="442">
        <v>70160</v>
      </c>
      <c r="C889" s="769"/>
      <c r="D889" s="772" t="s">
        <v>561</v>
      </c>
      <c r="E889" s="773">
        <v>50610801</v>
      </c>
      <c r="F889" s="324" t="s">
        <v>125</v>
      </c>
      <c r="G889" s="930">
        <v>500000</v>
      </c>
      <c r="H889" s="930"/>
      <c r="I889" s="449"/>
      <c r="J889" s="464"/>
      <c r="K889" s="449"/>
      <c r="L889" s="446"/>
      <c r="M889" s="768"/>
    </row>
    <row r="890" spans="1:13" ht="25.5">
      <c r="A890" s="1271">
        <v>22020305</v>
      </c>
      <c r="B890" s="442">
        <v>70160</v>
      </c>
      <c r="C890" s="769"/>
      <c r="D890" s="772" t="s">
        <v>561</v>
      </c>
      <c r="E890" s="773">
        <v>50610801</v>
      </c>
      <c r="F890" s="324" t="s">
        <v>126</v>
      </c>
      <c r="G890" s="930">
        <v>30000000</v>
      </c>
      <c r="H890" s="930">
        <v>7000000</v>
      </c>
      <c r="I890" s="449"/>
      <c r="J890" s="464"/>
      <c r="K890" s="449"/>
      <c r="L890" s="446"/>
      <c r="M890" s="768"/>
    </row>
    <row r="891" spans="1:13" ht="25.5">
      <c r="A891" s="442">
        <v>220204</v>
      </c>
      <c r="B891" s="997"/>
      <c r="C891" s="769"/>
      <c r="D891" s="772"/>
      <c r="E891" s="773"/>
      <c r="F891" s="443" t="s">
        <v>645</v>
      </c>
      <c r="G891" s="930">
        <f>SUM(G892:G896)</f>
        <v>10500000</v>
      </c>
      <c r="H891" s="930">
        <f>SUM(H892:H896)</f>
        <v>6000000</v>
      </c>
      <c r="I891" s="449"/>
      <c r="J891" s="464"/>
      <c r="K891" s="449"/>
      <c r="L891" s="321"/>
      <c r="M891" s="768"/>
    </row>
    <row r="892" spans="1:13" ht="38.25">
      <c r="A892" s="1271">
        <v>22020401</v>
      </c>
      <c r="B892" s="442">
        <v>70490</v>
      </c>
      <c r="C892" s="769"/>
      <c r="D892" s="1272" t="s">
        <v>561</v>
      </c>
      <c r="E892" s="1273">
        <v>50610801</v>
      </c>
      <c r="F892" s="324" t="s">
        <v>134</v>
      </c>
      <c r="G892" s="930"/>
      <c r="H892" s="930"/>
      <c r="I892" s="449"/>
      <c r="J892" s="464"/>
      <c r="K892" s="449"/>
      <c r="L892" s="446"/>
      <c r="M892" s="768"/>
    </row>
    <row r="893" spans="1:13" ht="25.5">
      <c r="A893" s="1271">
        <v>22020402</v>
      </c>
      <c r="B893" s="442">
        <v>70160</v>
      </c>
      <c r="C893" s="769"/>
      <c r="D893" s="1272" t="s">
        <v>561</v>
      </c>
      <c r="E893" s="1273">
        <v>50610801</v>
      </c>
      <c r="F893" s="324" t="s">
        <v>135</v>
      </c>
      <c r="G893" s="930">
        <v>1000000</v>
      </c>
      <c r="H893" s="930">
        <v>1000000</v>
      </c>
      <c r="I893" s="449"/>
      <c r="J893" s="464"/>
      <c r="K893" s="449"/>
      <c r="L893" s="446"/>
      <c r="M893" s="768"/>
    </row>
    <row r="894" spans="1:13" ht="25.5">
      <c r="A894" s="1271">
        <v>22020403</v>
      </c>
      <c r="B894" s="442">
        <v>70490</v>
      </c>
      <c r="C894" s="769"/>
      <c r="D894" s="1272" t="s">
        <v>561</v>
      </c>
      <c r="E894" s="1273">
        <v>50610801</v>
      </c>
      <c r="F894" s="324" t="s">
        <v>136</v>
      </c>
      <c r="G894" s="930">
        <v>1500000</v>
      </c>
      <c r="H894" s="930">
        <v>1000000</v>
      </c>
      <c r="I894" s="449"/>
      <c r="J894" s="464"/>
      <c r="K894" s="449"/>
      <c r="L894" s="446"/>
      <c r="M894" s="768"/>
    </row>
    <row r="895" spans="1:13" ht="25.5">
      <c r="A895" s="1271">
        <v>22020404</v>
      </c>
      <c r="B895" s="442">
        <v>70490</v>
      </c>
      <c r="C895" s="769"/>
      <c r="D895" s="1272" t="s">
        <v>561</v>
      </c>
      <c r="E895" s="1273">
        <v>50610801</v>
      </c>
      <c r="F895" s="324" t="s">
        <v>137</v>
      </c>
      <c r="G895" s="930">
        <v>3000000</v>
      </c>
      <c r="H895" s="930">
        <v>1000000</v>
      </c>
      <c r="I895" s="449"/>
      <c r="J895" s="464"/>
      <c r="K895" s="449"/>
      <c r="L895" s="446"/>
      <c r="M895" s="768"/>
    </row>
    <row r="896" spans="1:13" ht="25.5">
      <c r="A896" s="1271">
        <v>22020405</v>
      </c>
      <c r="B896" s="442">
        <v>70490</v>
      </c>
      <c r="C896" s="769"/>
      <c r="D896" s="1272" t="s">
        <v>561</v>
      </c>
      <c r="E896" s="1273">
        <v>50610801</v>
      </c>
      <c r="F896" s="324" t="s">
        <v>138</v>
      </c>
      <c r="G896" s="930">
        <v>5000000</v>
      </c>
      <c r="H896" s="930">
        <v>3000000</v>
      </c>
      <c r="I896" s="449"/>
      <c r="J896" s="464"/>
      <c r="K896" s="449"/>
      <c r="L896" s="446"/>
      <c r="M896" s="768"/>
    </row>
    <row r="897" spans="1:13" ht="25.5">
      <c r="A897" s="1271">
        <v>22020406</v>
      </c>
      <c r="B897" s="442">
        <v>70490</v>
      </c>
      <c r="C897" s="769"/>
      <c r="D897" s="1272" t="s">
        <v>561</v>
      </c>
      <c r="E897" s="1273">
        <v>50610801</v>
      </c>
      <c r="F897" s="324" t="s">
        <v>139</v>
      </c>
      <c r="G897" s="930"/>
      <c r="H897" s="930"/>
      <c r="I897" s="449"/>
      <c r="J897" s="464"/>
      <c r="K897" s="449"/>
      <c r="L897" s="446"/>
      <c r="M897" s="768"/>
    </row>
    <row r="898" spans="1:13">
      <c r="A898" s="442">
        <v>220205</v>
      </c>
      <c r="B898" s="442"/>
      <c r="C898" s="769"/>
      <c r="D898" s="1272" t="s">
        <v>561</v>
      </c>
      <c r="E898" s="1273">
        <v>50610801</v>
      </c>
      <c r="F898" s="443" t="s">
        <v>662</v>
      </c>
      <c r="G898" s="930">
        <f>SUM(G899:G899)</f>
        <v>200000000</v>
      </c>
      <c r="H898" s="930">
        <f>SUM(H899:H899)</f>
        <v>40000000</v>
      </c>
      <c r="I898" s="449"/>
      <c r="J898" s="464"/>
      <c r="K898" s="449"/>
      <c r="L898" s="321"/>
      <c r="M898" s="768"/>
    </row>
    <row r="899" spans="1:13">
      <c r="A899" s="1271">
        <v>22020501</v>
      </c>
      <c r="B899" s="442">
        <v>70980</v>
      </c>
      <c r="C899" s="769"/>
      <c r="D899" s="1272" t="s">
        <v>561</v>
      </c>
      <c r="E899" s="1273">
        <v>50610801</v>
      </c>
      <c r="F899" s="324" t="s">
        <v>146</v>
      </c>
      <c r="G899" s="930">
        <v>200000000</v>
      </c>
      <c r="H899" s="930">
        <v>40000000</v>
      </c>
      <c r="I899" s="449"/>
      <c r="J899" s="464"/>
      <c r="K899" s="449"/>
      <c r="L899" s="446"/>
      <c r="M899" s="768"/>
    </row>
    <row r="900" spans="1:13">
      <c r="A900" s="442">
        <v>220206</v>
      </c>
      <c r="B900" s="442"/>
      <c r="C900" s="769"/>
      <c r="D900" s="1272" t="s">
        <v>561</v>
      </c>
      <c r="E900" s="1273">
        <v>50610801</v>
      </c>
      <c r="F900" s="443" t="s">
        <v>643</v>
      </c>
      <c r="G900" s="930">
        <f>SUM(G901)</f>
        <v>1000000</v>
      </c>
      <c r="H900" s="930">
        <f>SUM(H901)</f>
        <v>1000000</v>
      </c>
      <c r="I900" s="449"/>
      <c r="J900" s="464"/>
      <c r="K900" s="449"/>
      <c r="L900" s="446"/>
      <c r="M900" s="768"/>
    </row>
    <row r="901" spans="1:13">
      <c r="A901" s="1271">
        <v>22020601</v>
      </c>
      <c r="B901" s="442">
        <v>70360</v>
      </c>
      <c r="C901" s="769"/>
      <c r="D901" s="1272" t="s">
        <v>561</v>
      </c>
      <c r="E901" s="1273">
        <v>50610801</v>
      </c>
      <c r="F901" s="324" t="s">
        <v>1073</v>
      </c>
      <c r="G901" s="930">
        <v>1000000</v>
      </c>
      <c r="H901" s="930">
        <v>1000000</v>
      </c>
      <c r="I901" s="449"/>
      <c r="J901" s="464"/>
      <c r="K901" s="735"/>
      <c r="L901" s="446"/>
      <c r="M901" s="768"/>
    </row>
    <row r="902" spans="1:13" ht="28.5" customHeight="1">
      <c r="A902" s="442">
        <v>220207</v>
      </c>
      <c r="B902" s="442"/>
      <c r="C902" s="769"/>
      <c r="D902" s="1272" t="s">
        <v>561</v>
      </c>
      <c r="E902" s="1273">
        <v>50610801</v>
      </c>
      <c r="F902" s="443" t="s">
        <v>673</v>
      </c>
      <c r="G902" s="930">
        <f>SUM(G903:G905)</f>
        <v>0</v>
      </c>
      <c r="H902" s="930">
        <f>SUM(H903:H905)</f>
        <v>0</v>
      </c>
      <c r="I902" s="449"/>
      <c r="J902" s="464"/>
      <c r="K902" s="449"/>
      <c r="L902" s="321"/>
      <c r="M902" s="768"/>
    </row>
    <row r="903" spans="1:13">
      <c r="A903" s="1271">
        <v>22020701</v>
      </c>
      <c r="B903" s="442"/>
      <c r="C903" s="769"/>
      <c r="D903" s="1272" t="s">
        <v>561</v>
      </c>
      <c r="E903" s="1273">
        <v>50610801</v>
      </c>
      <c r="F903" s="324" t="s">
        <v>155</v>
      </c>
      <c r="G903" s="930"/>
      <c r="H903" s="930"/>
      <c r="I903" s="449"/>
      <c r="J903" s="464"/>
      <c r="K903" s="449"/>
      <c r="L903" s="446"/>
      <c r="M903" s="768"/>
    </row>
    <row r="904" spans="1:13" ht="24" customHeight="1">
      <c r="A904" s="1271">
        <v>22020702</v>
      </c>
      <c r="B904" s="442">
        <v>70490</v>
      </c>
      <c r="C904" s="769"/>
      <c r="D904" s="1272" t="s">
        <v>561</v>
      </c>
      <c r="E904" s="1273">
        <v>50610801</v>
      </c>
      <c r="F904" s="324" t="s">
        <v>156</v>
      </c>
      <c r="G904" s="930"/>
      <c r="H904" s="930"/>
      <c r="I904" s="449"/>
      <c r="J904" s="464"/>
      <c r="K904" s="449"/>
      <c r="L904" s="446"/>
      <c r="M904" s="768"/>
    </row>
    <row r="905" spans="1:13" ht="19.5" customHeight="1">
      <c r="A905" s="1271">
        <v>22020703</v>
      </c>
      <c r="B905" s="442"/>
      <c r="C905" s="769"/>
      <c r="D905" s="1272" t="s">
        <v>561</v>
      </c>
      <c r="E905" s="1273">
        <v>50610801</v>
      </c>
      <c r="F905" s="324" t="s">
        <v>157</v>
      </c>
      <c r="G905" s="930"/>
      <c r="H905" s="930"/>
      <c r="I905" s="449"/>
      <c r="J905" s="464"/>
      <c r="K905" s="449"/>
      <c r="L905" s="446"/>
      <c r="M905" s="768"/>
    </row>
    <row r="906" spans="1:13" ht="25.5">
      <c r="A906" s="442">
        <v>220208</v>
      </c>
      <c r="B906" s="442"/>
      <c r="C906" s="769"/>
      <c r="D906" s="1272" t="s">
        <v>561</v>
      </c>
      <c r="E906" s="1273">
        <v>50610801</v>
      </c>
      <c r="F906" s="443" t="s">
        <v>644</v>
      </c>
      <c r="G906" s="930">
        <f>SUM(G907:G909)</f>
        <v>10000000</v>
      </c>
      <c r="H906" s="930">
        <f>SUM(H907:H909)</f>
        <v>5000000</v>
      </c>
      <c r="I906" s="449"/>
      <c r="J906" s="464"/>
      <c r="K906" s="449"/>
      <c r="L906" s="321"/>
      <c r="M906" s="768"/>
    </row>
    <row r="907" spans="1:13" ht="20.25" customHeight="1">
      <c r="A907" s="1271">
        <v>22020801</v>
      </c>
      <c r="B907" s="442">
        <v>70490</v>
      </c>
      <c r="C907" s="769"/>
      <c r="D907" s="1272" t="s">
        <v>561</v>
      </c>
      <c r="E907" s="1273">
        <v>50610801</v>
      </c>
      <c r="F907" s="324" t="s">
        <v>164</v>
      </c>
      <c r="G907" s="930"/>
      <c r="H907" s="930"/>
      <c r="I907" s="449"/>
      <c r="J907" s="464"/>
      <c r="K907" s="449"/>
      <c r="L907" s="446"/>
      <c r="M907" s="768"/>
    </row>
    <row r="908" spans="1:13">
      <c r="A908" s="1271"/>
      <c r="B908" s="442"/>
      <c r="C908" s="769"/>
      <c r="D908" s="1272" t="s">
        <v>561</v>
      </c>
      <c r="E908" s="1273">
        <v>50610801</v>
      </c>
      <c r="F908" s="324"/>
      <c r="G908" s="930"/>
      <c r="H908" s="930"/>
      <c r="I908" s="449"/>
      <c r="J908" s="464"/>
      <c r="K908" s="449"/>
      <c r="L908" s="446"/>
      <c r="M908" s="768"/>
    </row>
    <row r="909" spans="1:13" ht="25.5">
      <c r="A909" s="1271">
        <v>22020803</v>
      </c>
      <c r="B909" s="442">
        <v>70490</v>
      </c>
      <c r="C909" s="769"/>
      <c r="D909" s="448" t="s">
        <v>561</v>
      </c>
      <c r="E909" s="442">
        <v>50610801</v>
      </c>
      <c r="F909" s="324" t="s">
        <v>166</v>
      </c>
      <c r="G909" s="930">
        <v>10000000</v>
      </c>
      <c r="H909" s="930">
        <v>5000000</v>
      </c>
      <c r="I909" s="449"/>
      <c r="J909" s="464"/>
      <c r="K909" s="449"/>
      <c r="L909" s="446"/>
      <c r="M909" s="768"/>
    </row>
    <row r="910" spans="1:13" ht="25.5">
      <c r="A910" s="442">
        <v>220209</v>
      </c>
      <c r="B910" s="442"/>
      <c r="C910" s="769"/>
      <c r="D910" s="448" t="s">
        <v>561</v>
      </c>
      <c r="E910" s="442">
        <v>50610801</v>
      </c>
      <c r="F910" s="443" t="s">
        <v>646</v>
      </c>
      <c r="G910" s="930">
        <v>200000</v>
      </c>
      <c r="H910" s="930">
        <v>200000</v>
      </c>
      <c r="I910" s="449"/>
      <c r="J910" s="464"/>
      <c r="K910" s="449"/>
      <c r="L910" s="321"/>
      <c r="M910" s="768"/>
    </row>
    <row r="911" spans="1:13" ht="25.5">
      <c r="A911" s="1271">
        <v>22020901</v>
      </c>
      <c r="B911" s="442">
        <v>70133</v>
      </c>
      <c r="C911" s="769"/>
      <c r="D911" s="1272"/>
      <c r="E911" s="1273"/>
      <c r="F911" s="324" t="s">
        <v>170</v>
      </c>
      <c r="G911" s="930">
        <v>1000000</v>
      </c>
      <c r="H911" s="930">
        <v>200000</v>
      </c>
      <c r="I911" s="449"/>
      <c r="J911" s="464"/>
      <c r="K911" s="449"/>
      <c r="L911" s="446"/>
      <c r="M911" s="768"/>
    </row>
    <row r="912" spans="1:13" ht="25.5">
      <c r="A912" s="442">
        <v>220210</v>
      </c>
      <c r="B912" s="442"/>
      <c r="C912" s="769"/>
      <c r="D912" s="1272"/>
      <c r="E912" s="1273"/>
      <c r="F912" s="443" t="s">
        <v>173</v>
      </c>
      <c r="G912" s="930">
        <f>SUM(G913,G914,G915,G916,G917,G918,G919,G921,G922,G923)</f>
        <v>119500000</v>
      </c>
      <c r="H912" s="930">
        <f>SUM(H913,H914,H915,H916,H917,H918,H919,H921,H922,H923)</f>
        <v>30600000</v>
      </c>
      <c r="I912" s="449"/>
      <c r="J912" s="464"/>
      <c r="K912" s="449"/>
      <c r="L912" s="321"/>
      <c r="M912" s="768"/>
    </row>
    <row r="913" spans="1:13">
      <c r="A913" s="1271">
        <v>22021001</v>
      </c>
      <c r="B913" s="442">
        <v>70160</v>
      </c>
      <c r="C913" s="769"/>
      <c r="D913" s="1272"/>
      <c r="E913" s="1273"/>
      <c r="F913" s="324" t="s">
        <v>174</v>
      </c>
      <c r="G913" s="930">
        <v>2400000</v>
      </c>
      <c r="H913" s="930">
        <v>2000000</v>
      </c>
      <c r="I913" s="449"/>
      <c r="J913" s="464"/>
      <c r="K913" s="449"/>
      <c r="L913" s="446"/>
      <c r="M913" s="768"/>
    </row>
    <row r="914" spans="1:13" ht="25.5">
      <c r="A914" s="1271">
        <v>22021002</v>
      </c>
      <c r="B914" s="442">
        <v>70160</v>
      </c>
      <c r="C914" s="769"/>
      <c r="D914" s="1272"/>
      <c r="E914" s="1273"/>
      <c r="F914" s="324" t="s">
        <v>175</v>
      </c>
      <c r="G914" s="930">
        <v>10000000</v>
      </c>
      <c r="H914" s="930">
        <v>4000000</v>
      </c>
      <c r="I914" s="449"/>
      <c r="J914" s="464"/>
      <c r="K914" s="449"/>
      <c r="L914" s="446"/>
      <c r="M914" s="768"/>
    </row>
    <row r="915" spans="1:13">
      <c r="A915" s="1271">
        <v>22021003</v>
      </c>
      <c r="B915" s="442">
        <v>70490</v>
      </c>
      <c r="C915" s="769"/>
      <c r="D915" s="1272"/>
      <c r="E915" s="1273"/>
      <c r="F915" s="324" t="s">
        <v>176</v>
      </c>
      <c r="G915" s="930">
        <v>1000000</v>
      </c>
      <c r="H915" s="930">
        <v>1000000</v>
      </c>
      <c r="I915" s="449"/>
      <c r="J915" s="464"/>
      <c r="K915" s="449"/>
      <c r="L915" s="446"/>
      <c r="M915" s="768"/>
    </row>
    <row r="916" spans="1:13" ht="15.75" customHeight="1">
      <c r="A916" s="1271">
        <v>22021006</v>
      </c>
      <c r="B916" s="442">
        <v>70160</v>
      </c>
      <c r="C916" s="769"/>
      <c r="D916" s="448" t="s">
        <v>561</v>
      </c>
      <c r="E916" s="442">
        <v>50610801</v>
      </c>
      <c r="F916" s="324" t="s">
        <v>178</v>
      </c>
      <c r="G916" s="930">
        <v>200000</v>
      </c>
      <c r="H916" s="930">
        <v>200000</v>
      </c>
      <c r="I916" s="449"/>
      <c r="J916" s="464"/>
      <c r="K916" s="449"/>
      <c r="L916" s="446"/>
      <c r="M916" s="768"/>
    </row>
    <row r="917" spans="1:13">
      <c r="A917" s="1271">
        <v>22021007</v>
      </c>
      <c r="B917" s="442">
        <v>70160</v>
      </c>
      <c r="C917" s="769"/>
      <c r="D917" s="1272" t="s">
        <v>561</v>
      </c>
      <c r="E917" s="1273">
        <v>50610801</v>
      </c>
      <c r="F917" s="324" t="s">
        <v>179</v>
      </c>
      <c r="G917" s="930">
        <v>40000000</v>
      </c>
      <c r="H917" s="930">
        <v>8000000</v>
      </c>
      <c r="I917" s="449"/>
      <c r="J917" s="464"/>
      <c r="K917" s="449"/>
      <c r="L917" s="446"/>
      <c r="M917" s="768"/>
    </row>
    <row r="918" spans="1:13" ht="25.5">
      <c r="A918" s="1271">
        <v>22021014</v>
      </c>
      <c r="B918" s="442">
        <v>70490</v>
      </c>
      <c r="C918" s="769"/>
      <c r="D918" s="1272" t="s">
        <v>561</v>
      </c>
      <c r="E918" s="1273">
        <v>50610801</v>
      </c>
      <c r="F918" s="324" t="s">
        <v>668</v>
      </c>
      <c r="G918" s="930">
        <v>100000</v>
      </c>
      <c r="H918" s="930">
        <v>100000</v>
      </c>
      <c r="I918" s="449"/>
      <c r="J918" s="464"/>
      <c r="K918" s="449"/>
      <c r="L918" s="446"/>
      <c r="M918" s="768"/>
    </row>
    <row r="919" spans="1:13">
      <c r="A919" s="1271">
        <v>22021021</v>
      </c>
      <c r="B919" s="442">
        <v>70490</v>
      </c>
      <c r="C919" s="769"/>
      <c r="D919" s="1272" t="s">
        <v>561</v>
      </c>
      <c r="E919" s="1273">
        <v>50610801</v>
      </c>
      <c r="F919" s="324" t="s">
        <v>185</v>
      </c>
      <c r="G919" s="930">
        <v>25000000</v>
      </c>
      <c r="H919" s="930">
        <v>5000000</v>
      </c>
      <c r="I919" s="449"/>
      <c r="J919" s="464"/>
      <c r="K919" s="449"/>
      <c r="L919" s="446"/>
      <c r="M919" s="768"/>
    </row>
    <row r="920" spans="1:13">
      <c r="A920" s="1271">
        <v>22021037</v>
      </c>
      <c r="B920" s="442">
        <v>70490</v>
      </c>
      <c r="C920" s="769"/>
      <c r="D920" s="1272" t="s">
        <v>561</v>
      </c>
      <c r="E920" s="1273">
        <v>50610801</v>
      </c>
      <c r="F920" s="324" t="s">
        <v>1327</v>
      </c>
      <c r="G920" s="930"/>
      <c r="H920" s="930"/>
      <c r="I920" s="449"/>
      <c r="J920" s="464"/>
      <c r="K920" s="449"/>
      <c r="L920" s="446"/>
      <c r="M920" s="768"/>
    </row>
    <row r="921" spans="1:13">
      <c r="A921" s="1271">
        <v>22021037</v>
      </c>
      <c r="B921" s="442">
        <v>70490</v>
      </c>
      <c r="C921" s="769"/>
      <c r="D921" s="1272" t="s">
        <v>561</v>
      </c>
      <c r="E921" s="1273">
        <v>50610801</v>
      </c>
      <c r="F921" s="324" t="s">
        <v>1074</v>
      </c>
      <c r="G921" s="930">
        <v>300000</v>
      </c>
      <c r="H921" s="930">
        <v>300000</v>
      </c>
      <c r="I921" s="449"/>
      <c r="J921" s="464"/>
      <c r="K921" s="449"/>
      <c r="L921" s="446"/>
      <c r="M921" s="768"/>
    </row>
    <row r="922" spans="1:13">
      <c r="A922" s="1271">
        <v>22021033</v>
      </c>
      <c r="B922" s="442">
        <v>70490</v>
      </c>
      <c r="C922" s="769"/>
      <c r="D922" s="1272">
        <v>2101</v>
      </c>
      <c r="E922" s="1273">
        <v>50610801</v>
      </c>
      <c r="F922" s="324" t="s">
        <v>1075</v>
      </c>
      <c r="G922" s="930">
        <v>20500000</v>
      </c>
      <c r="H922" s="930">
        <v>5000000</v>
      </c>
      <c r="I922" s="449"/>
      <c r="J922" s="464"/>
      <c r="K922" s="449"/>
      <c r="L922" s="446"/>
      <c r="M922" s="768"/>
    </row>
    <row r="923" spans="1:13">
      <c r="A923" s="1271">
        <v>22021034</v>
      </c>
      <c r="B923" s="442">
        <v>70490</v>
      </c>
      <c r="C923" s="769"/>
      <c r="D923" s="1272">
        <v>2101</v>
      </c>
      <c r="E923" s="1273"/>
      <c r="F923" s="324" t="s">
        <v>675</v>
      </c>
      <c r="G923" s="930">
        <v>20000000</v>
      </c>
      <c r="H923" s="930">
        <v>5000000</v>
      </c>
      <c r="I923" s="449"/>
      <c r="J923" s="464"/>
      <c r="K923" s="449"/>
      <c r="L923" s="446"/>
      <c r="M923" s="768"/>
    </row>
    <row r="924" spans="1:13">
      <c r="A924" s="1271"/>
      <c r="B924" s="442"/>
      <c r="C924" s="769"/>
      <c r="D924" s="1272"/>
      <c r="E924" s="1273"/>
      <c r="F924" s="324"/>
      <c r="G924" s="930"/>
      <c r="H924" s="930"/>
      <c r="I924" s="449"/>
      <c r="J924" s="464"/>
      <c r="K924" s="449"/>
      <c r="L924" s="446"/>
      <c r="M924" s="768"/>
    </row>
    <row r="925" spans="1:13">
      <c r="A925" s="442">
        <v>23</v>
      </c>
      <c r="B925" s="442"/>
      <c r="C925" s="774" t="s">
        <v>800</v>
      </c>
      <c r="D925" s="1272"/>
      <c r="E925" s="1273"/>
      <c r="F925" s="443" t="s">
        <v>198</v>
      </c>
      <c r="G925" s="930">
        <f t="shared" ref="G925:H925" si="229">SUM(G926,G936)</f>
        <v>200000000</v>
      </c>
      <c r="H925" s="930">
        <f t="shared" si="229"/>
        <v>29964355.75</v>
      </c>
      <c r="I925" s="449"/>
      <c r="J925" s="449"/>
      <c r="K925" s="449"/>
      <c r="L925" s="449"/>
      <c r="M925" s="449"/>
    </row>
    <row r="926" spans="1:13">
      <c r="A926" s="442">
        <v>2301</v>
      </c>
      <c r="B926" s="442"/>
      <c r="C926" s="774" t="s">
        <v>800</v>
      </c>
      <c r="D926" s="1272"/>
      <c r="E926" s="1273"/>
      <c r="F926" s="443" t="s">
        <v>199</v>
      </c>
      <c r="G926" s="930">
        <f>G927</f>
        <v>80000000</v>
      </c>
      <c r="H926" s="930">
        <f>H927</f>
        <v>21000000</v>
      </c>
      <c r="I926" s="449"/>
      <c r="J926" s="464"/>
      <c r="K926" s="449"/>
      <c r="L926" s="321"/>
      <c r="M926" s="768"/>
    </row>
    <row r="927" spans="1:13" ht="25.5">
      <c r="A927" s="442">
        <v>230101</v>
      </c>
      <c r="B927" s="442"/>
      <c r="C927" s="774" t="s">
        <v>800</v>
      </c>
      <c r="D927" s="1272"/>
      <c r="E927" s="1273"/>
      <c r="F927" s="443" t="s">
        <v>200</v>
      </c>
      <c r="G927" s="930">
        <f>SUM(G928:G935)</f>
        <v>80000000</v>
      </c>
      <c r="H927" s="930">
        <f>SUM(H928:H935)</f>
        <v>21000000</v>
      </c>
      <c r="I927" s="449"/>
      <c r="J927" s="464"/>
      <c r="K927" s="449"/>
      <c r="L927" s="321"/>
      <c r="M927" s="768"/>
    </row>
    <row r="928" spans="1:13" ht="25.5">
      <c r="A928" s="1271">
        <v>23010112</v>
      </c>
      <c r="B928" s="442">
        <v>70490</v>
      </c>
      <c r="C928" s="774" t="s">
        <v>800</v>
      </c>
      <c r="D928" s="1272" t="s">
        <v>561</v>
      </c>
      <c r="E928" s="1273">
        <v>50610801</v>
      </c>
      <c r="F928" s="324" t="s">
        <v>208</v>
      </c>
      <c r="G928" s="930">
        <v>20000000</v>
      </c>
      <c r="H928" s="930">
        <v>4000000</v>
      </c>
      <c r="I928" s="449"/>
      <c r="J928" s="464"/>
      <c r="K928" s="449"/>
      <c r="L928" s="446"/>
      <c r="M928" s="768"/>
    </row>
    <row r="929" spans="1:13">
      <c r="A929" s="1271">
        <v>23010113</v>
      </c>
      <c r="B929" s="442">
        <v>70490</v>
      </c>
      <c r="C929" s="774" t="s">
        <v>800</v>
      </c>
      <c r="D929" s="1272" t="s">
        <v>561</v>
      </c>
      <c r="E929" s="1273">
        <v>50610801</v>
      </c>
      <c r="F929" s="324" t="s">
        <v>209</v>
      </c>
      <c r="G929" s="930">
        <v>20000000</v>
      </c>
      <c r="H929" s="930">
        <v>3000000</v>
      </c>
      <c r="I929" s="449"/>
      <c r="J929" s="464"/>
      <c r="K929" s="449"/>
      <c r="L929" s="446"/>
      <c r="M929" s="768"/>
    </row>
    <row r="930" spans="1:13" ht="25.5">
      <c r="A930" s="1271">
        <v>23010114</v>
      </c>
      <c r="B930" s="442">
        <v>70490</v>
      </c>
      <c r="C930" s="774" t="s">
        <v>800</v>
      </c>
      <c r="D930" s="1272" t="s">
        <v>561</v>
      </c>
      <c r="E930" s="1273">
        <v>50610801</v>
      </c>
      <c r="F930" s="324" t="s">
        <v>210</v>
      </c>
      <c r="G930" s="930">
        <v>7000000</v>
      </c>
      <c r="H930" s="930">
        <v>2000000</v>
      </c>
      <c r="I930" s="449"/>
      <c r="J930" s="464"/>
      <c r="K930" s="449"/>
      <c r="L930" s="446"/>
      <c r="M930" s="768"/>
    </row>
    <row r="931" spans="1:13" ht="25.5">
      <c r="A931" s="1271">
        <v>23010115</v>
      </c>
      <c r="B931" s="442">
        <v>70490</v>
      </c>
      <c r="C931" s="774" t="s">
        <v>800</v>
      </c>
      <c r="D931" s="1272" t="s">
        <v>561</v>
      </c>
      <c r="E931" s="1273">
        <v>50610801</v>
      </c>
      <c r="F931" s="324" t="s">
        <v>211</v>
      </c>
      <c r="G931" s="930">
        <v>7000000</v>
      </c>
      <c r="H931" s="930">
        <v>2000000</v>
      </c>
      <c r="I931" s="449"/>
      <c r="J931" s="464"/>
      <c r="K931" s="449"/>
      <c r="L931" s="446"/>
      <c r="M931" s="768"/>
    </row>
    <row r="932" spans="1:13">
      <c r="A932" s="1271">
        <v>23010116</v>
      </c>
      <c r="B932" s="442">
        <v>70490</v>
      </c>
      <c r="C932" s="774" t="s">
        <v>800</v>
      </c>
      <c r="D932" s="1272" t="s">
        <v>561</v>
      </c>
      <c r="E932" s="1273">
        <v>50610801</v>
      </c>
      <c r="F932" s="324" t="s">
        <v>212</v>
      </c>
      <c r="G932" s="930"/>
      <c r="H932" s="930"/>
      <c r="I932" s="449"/>
      <c r="J932" s="464"/>
      <c r="K932" s="449"/>
      <c r="L932" s="446"/>
      <c r="M932" s="768"/>
    </row>
    <row r="933" spans="1:13" ht="25.5">
      <c r="A933" s="1271">
        <v>23010117</v>
      </c>
      <c r="B933" s="442">
        <v>70490</v>
      </c>
      <c r="C933" s="774" t="s">
        <v>800</v>
      </c>
      <c r="D933" s="1272" t="s">
        <v>561</v>
      </c>
      <c r="E933" s="1273">
        <v>50610801</v>
      </c>
      <c r="F933" s="324" t="s">
        <v>213</v>
      </c>
      <c r="G933" s="930">
        <v>6000000</v>
      </c>
      <c r="H933" s="930"/>
      <c r="I933" s="449"/>
      <c r="J933" s="464"/>
      <c r="K933" s="449"/>
      <c r="L933" s="446"/>
      <c r="M933" s="768"/>
    </row>
    <row r="934" spans="1:13">
      <c r="A934" s="1271">
        <v>23010118</v>
      </c>
      <c r="B934" s="442">
        <v>70490</v>
      </c>
      <c r="C934" s="774" t="s">
        <v>800</v>
      </c>
      <c r="D934" s="1272" t="s">
        <v>561</v>
      </c>
      <c r="E934" s="1273">
        <v>50610801</v>
      </c>
      <c r="F934" s="324" t="s">
        <v>214</v>
      </c>
      <c r="G934" s="930"/>
      <c r="H934" s="930"/>
      <c r="I934" s="449"/>
      <c r="J934" s="464"/>
      <c r="K934" s="449"/>
      <c r="L934" s="446"/>
      <c r="M934" s="768"/>
    </row>
    <row r="935" spans="1:13" ht="25.5">
      <c r="A935" s="1271">
        <v>23010119</v>
      </c>
      <c r="B935" s="442">
        <v>70490</v>
      </c>
      <c r="C935" s="774" t="s">
        <v>800</v>
      </c>
      <c r="D935" s="1272" t="s">
        <v>561</v>
      </c>
      <c r="E935" s="1273">
        <v>50610801</v>
      </c>
      <c r="F935" s="324" t="s">
        <v>801</v>
      </c>
      <c r="G935" s="930">
        <v>20000000</v>
      </c>
      <c r="H935" s="930">
        <v>10000000</v>
      </c>
      <c r="I935" s="449"/>
      <c r="J935" s="464"/>
      <c r="K935" s="449"/>
      <c r="L935" s="446"/>
      <c r="M935" s="768"/>
    </row>
    <row r="936" spans="1:13">
      <c r="A936" s="442">
        <v>2302</v>
      </c>
      <c r="B936" s="442"/>
      <c r="C936" s="774" t="s">
        <v>800</v>
      </c>
      <c r="D936" s="1272" t="s">
        <v>561</v>
      </c>
      <c r="E936" s="1273">
        <v>50610801</v>
      </c>
      <c r="F936" s="325" t="s">
        <v>229</v>
      </c>
      <c r="G936" s="1333">
        <f>G937</f>
        <v>120000000</v>
      </c>
      <c r="H936" s="1333">
        <f>H937</f>
        <v>8964355.75</v>
      </c>
      <c r="I936" s="936"/>
      <c r="J936" s="464"/>
      <c r="K936" s="449"/>
      <c r="L936" s="321"/>
      <c r="M936" s="768"/>
    </row>
    <row r="937" spans="1:13" ht="25.5">
      <c r="A937" s="442">
        <v>230201</v>
      </c>
      <c r="B937" s="442"/>
      <c r="C937" s="774" t="s">
        <v>800</v>
      </c>
      <c r="D937" s="1272" t="s">
        <v>561</v>
      </c>
      <c r="E937" s="1273">
        <v>50610801</v>
      </c>
      <c r="F937" s="325" t="s">
        <v>230</v>
      </c>
      <c r="G937" s="930">
        <f>SUM(G938:G942)</f>
        <v>120000000</v>
      </c>
      <c r="H937" s="930">
        <f>SUM(H938:H942)</f>
        <v>8964355.75</v>
      </c>
      <c r="I937" s="449"/>
      <c r="J937" s="464"/>
      <c r="K937" s="449"/>
      <c r="L937" s="321"/>
      <c r="M937" s="768"/>
    </row>
    <row r="938" spans="1:13" ht="25.5">
      <c r="A938" s="1271">
        <v>23020101</v>
      </c>
      <c r="B938" s="442">
        <v>70443</v>
      </c>
      <c r="C938" s="774" t="s">
        <v>800</v>
      </c>
      <c r="D938" s="1272" t="s">
        <v>561</v>
      </c>
      <c r="E938" s="1273">
        <v>50610801</v>
      </c>
      <c r="F938" s="326" t="s">
        <v>231</v>
      </c>
      <c r="G938" s="930">
        <v>120000000</v>
      </c>
      <c r="H938" s="930">
        <v>8964355.75</v>
      </c>
      <c r="I938" s="449"/>
      <c r="J938" s="464"/>
      <c r="K938" s="449"/>
      <c r="L938" s="446"/>
      <c r="M938" s="768"/>
    </row>
    <row r="939" spans="1:13" ht="25.5">
      <c r="A939" s="1271">
        <v>23020102</v>
      </c>
      <c r="B939" s="442">
        <v>70443</v>
      </c>
      <c r="C939" s="774" t="s">
        <v>800</v>
      </c>
      <c r="D939" s="1272" t="s">
        <v>561</v>
      </c>
      <c r="E939" s="1273">
        <v>50610801</v>
      </c>
      <c r="F939" s="326" t="s">
        <v>232</v>
      </c>
      <c r="G939" s="930"/>
      <c r="H939" s="930"/>
      <c r="I939" s="449"/>
      <c r="J939" s="464"/>
      <c r="K939" s="449"/>
      <c r="L939" s="446"/>
      <c r="M939" s="768"/>
    </row>
    <row r="940" spans="1:13" ht="25.5">
      <c r="A940" s="1271">
        <v>23020103</v>
      </c>
      <c r="B940" s="442">
        <v>70443</v>
      </c>
      <c r="C940" s="774" t="s">
        <v>800</v>
      </c>
      <c r="D940" s="1272" t="s">
        <v>561</v>
      </c>
      <c r="E940" s="1273">
        <v>50610801</v>
      </c>
      <c r="F940" s="326" t="s">
        <v>233</v>
      </c>
      <c r="G940" s="930"/>
      <c r="H940" s="930"/>
      <c r="I940" s="449"/>
      <c r="J940" s="464"/>
      <c r="K940" s="449"/>
      <c r="L940" s="446"/>
      <c r="M940" s="768"/>
    </row>
    <row r="941" spans="1:13" ht="25.5">
      <c r="A941" s="1271">
        <v>23020104</v>
      </c>
      <c r="B941" s="442">
        <v>70443</v>
      </c>
      <c r="C941" s="774" t="s">
        <v>800</v>
      </c>
      <c r="D941" s="1272" t="s">
        <v>561</v>
      </c>
      <c r="E941" s="1273">
        <v>50610801</v>
      </c>
      <c r="F941" s="326" t="s">
        <v>234</v>
      </c>
      <c r="G941" s="930"/>
      <c r="H941" s="930"/>
      <c r="I941" s="449"/>
      <c r="J941" s="464"/>
      <c r="K941" s="449"/>
      <c r="L941" s="446"/>
      <c r="M941" s="768"/>
    </row>
    <row r="942" spans="1:13" ht="25.5">
      <c r="A942" s="1271">
        <v>23020105</v>
      </c>
      <c r="B942" s="442">
        <v>70443</v>
      </c>
      <c r="C942" s="774" t="s">
        <v>800</v>
      </c>
      <c r="D942" s="1272" t="s">
        <v>561</v>
      </c>
      <c r="E942" s="1273">
        <v>50610801</v>
      </c>
      <c r="F942" s="326" t="s">
        <v>235</v>
      </c>
      <c r="G942" s="930"/>
      <c r="H942" s="930"/>
      <c r="I942" s="449"/>
      <c r="J942" s="464"/>
      <c r="K942" s="449"/>
      <c r="L942" s="446"/>
      <c r="M942" s="768"/>
    </row>
    <row r="943" spans="1:13">
      <c r="A943" s="1271"/>
      <c r="B943" s="997"/>
      <c r="C943" s="769"/>
      <c r="D943" s="442"/>
      <c r="E943" s="442"/>
      <c r="F943" s="582"/>
      <c r="G943" s="930"/>
      <c r="H943" s="930"/>
      <c r="I943" s="449"/>
      <c r="J943" s="464"/>
      <c r="K943" s="449"/>
      <c r="L943" s="449"/>
      <c r="M943" s="999"/>
    </row>
    <row r="944" spans="1:13">
      <c r="A944" s="1481" t="s">
        <v>570</v>
      </c>
      <c r="B944" s="1481"/>
      <c r="C944" s="1481"/>
      <c r="D944" s="1481"/>
      <c r="E944" s="1481"/>
      <c r="F944" s="1481"/>
      <c r="G944" s="1481"/>
      <c r="H944" s="1481"/>
      <c r="I944" s="1481"/>
      <c r="J944" s="1481"/>
      <c r="K944" s="1481"/>
      <c r="L944" s="1481"/>
      <c r="M944" s="999"/>
    </row>
    <row r="945" spans="1:13">
      <c r="A945" s="442"/>
      <c r="B945" s="997"/>
      <c r="C945" s="770"/>
      <c r="D945" s="442"/>
      <c r="E945" s="442"/>
      <c r="F945" s="922"/>
      <c r="G945" s="449"/>
      <c r="H945" s="449"/>
      <c r="I945" s="449"/>
      <c r="J945" s="464"/>
      <c r="K945" s="449"/>
      <c r="L945" s="449"/>
      <c r="M945" s="999"/>
    </row>
    <row r="946" spans="1:13">
      <c r="A946" s="442"/>
      <c r="B946" s="997"/>
      <c r="C946" s="770"/>
      <c r="D946" s="442"/>
      <c r="E946" s="442"/>
      <c r="F946" s="922" t="s">
        <v>519</v>
      </c>
      <c r="G946" s="449">
        <f>G867</f>
        <v>63662558</v>
      </c>
      <c r="H946" s="449">
        <f>H867</f>
        <v>63662558</v>
      </c>
      <c r="I946" s="449">
        <f>I867</f>
        <v>0</v>
      </c>
      <c r="J946" s="464">
        <f>G946+H946+I946</f>
        <v>127325116</v>
      </c>
      <c r="K946" s="449">
        <f>SUM(K867)</f>
        <v>0</v>
      </c>
      <c r="L946" s="449">
        <f>L867</f>
        <v>0</v>
      </c>
      <c r="M946" s="999"/>
    </row>
    <row r="947" spans="1:13">
      <c r="A947" s="442"/>
      <c r="B947" s="997"/>
      <c r="C947" s="770"/>
      <c r="D947" s="442"/>
      <c r="E947" s="442"/>
      <c r="F947" s="922" t="s">
        <v>520</v>
      </c>
      <c r="G947" s="449">
        <f>G874</f>
        <v>427000000</v>
      </c>
      <c r="H947" s="449">
        <f>H874</f>
        <v>104867940.53</v>
      </c>
      <c r="I947" s="449">
        <f>I874</f>
        <v>0</v>
      </c>
      <c r="J947" s="464">
        <f>G947+H947+I947</f>
        <v>531867940.52999997</v>
      </c>
      <c r="K947" s="449">
        <f>K874</f>
        <v>0</v>
      </c>
      <c r="L947" s="449">
        <f>L874</f>
        <v>0</v>
      </c>
      <c r="M947" s="999"/>
    </row>
    <row r="948" spans="1:13">
      <c r="A948" s="442"/>
      <c r="B948" s="997"/>
      <c r="C948" s="770"/>
      <c r="D948" s="442"/>
      <c r="E948" s="442"/>
      <c r="F948" s="922" t="s">
        <v>198</v>
      </c>
      <c r="G948" s="449">
        <f>G925</f>
        <v>200000000</v>
      </c>
      <c r="H948" s="449">
        <f>H925</f>
        <v>29964355.75</v>
      </c>
      <c r="I948" s="449">
        <f>I925</f>
        <v>0</v>
      </c>
      <c r="J948" s="464">
        <f>G948+H948+I948</f>
        <v>229964355.75</v>
      </c>
      <c r="K948" s="449">
        <f>K925</f>
        <v>0</v>
      </c>
      <c r="L948" s="449">
        <f>L925</f>
        <v>0</v>
      </c>
      <c r="M948" s="999"/>
    </row>
    <row r="949" spans="1:13">
      <c r="A949" s="432"/>
      <c r="B949" s="432"/>
      <c r="C949" s="432"/>
      <c r="D949" s="432"/>
      <c r="E949" s="432"/>
      <c r="F949" s="430" t="s">
        <v>3</v>
      </c>
      <c r="G949" s="439">
        <f>SUM(G946:G948)</f>
        <v>690662558</v>
      </c>
      <c r="H949" s="439">
        <f t="shared" ref="H949:M949" si="230">SUM(H946:H948)</f>
        <v>198494854.28</v>
      </c>
      <c r="I949" s="439">
        <f t="shared" si="230"/>
        <v>0</v>
      </c>
      <c r="J949" s="439">
        <f t="shared" si="230"/>
        <v>889157412.27999997</v>
      </c>
      <c r="K949" s="439">
        <f t="shared" si="230"/>
        <v>0</v>
      </c>
      <c r="L949" s="439">
        <f t="shared" si="230"/>
        <v>0</v>
      </c>
      <c r="M949" s="439">
        <f t="shared" si="230"/>
        <v>0</v>
      </c>
    </row>
    <row r="950" spans="1:13">
      <c r="A950" s="30"/>
      <c r="B950" s="30"/>
      <c r="C950" s="30"/>
      <c r="D950" s="30"/>
      <c r="E950" s="30"/>
      <c r="F950" s="39"/>
      <c r="G950" s="30"/>
      <c r="H950" s="30"/>
      <c r="I950" s="30"/>
    </row>
    <row r="951" spans="1:13">
      <c r="A951" s="30"/>
      <c r="B951" s="30"/>
      <c r="C951" s="30"/>
      <c r="D951" s="30"/>
      <c r="E951" s="30"/>
      <c r="F951" s="39"/>
      <c r="G951" s="30"/>
      <c r="H951" s="30"/>
      <c r="I951" s="30"/>
    </row>
    <row r="952" spans="1:13">
      <c r="A952" s="30"/>
      <c r="B952" s="30"/>
      <c r="C952" s="30"/>
      <c r="D952" s="30"/>
      <c r="E952" s="30"/>
      <c r="F952" s="39"/>
      <c r="G952" s="30"/>
      <c r="H952" s="30"/>
      <c r="I952" s="30"/>
    </row>
    <row r="953" spans="1:13">
      <c r="A953" s="30"/>
      <c r="B953" s="30"/>
      <c r="C953" s="30"/>
      <c r="D953" s="30"/>
      <c r="E953" s="30"/>
      <c r="F953" s="39"/>
      <c r="G953" s="30"/>
      <c r="H953" s="30"/>
      <c r="I953" s="30"/>
    </row>
    <row r="954" spans="1:13">
      <c r="A954" s="30"/>
      <c r="B954" s="30"/>
      <c r="C954" s="30"/>
      <c r="D954" s="30"/>
      <c r="E954" s="30"/>
      <c r="F954" s="39"/>
      <c r="G954" s="30"/>
      <c r="H954" s="30"/>
      <c r="I954" s="30"/>
    </row>
    <row r="955" spans="1:13">
      <c r="A955" s="30"/>
      <c r="B955" s="30"/>
      <c r="C955" s="30"/>
      <c r="D955" s="30"/>
      <c r="E955" s="30"/>
      <c r="F955" s="39"/>
      <c r="G955" s="30"/>
      <c r="H955" s="30"/>
      <c r="I955" s="30"/>
    </row>
    <row r="956" spans="1:13" ht="20.25">
      <c r="A956" s="1489" t="s">
        <v>0</v>
      </c>
      <c r="B956" s="1489"/>
      <c r="C956" s="1489"/>
      <c r="D956" s="1489"/>
      <c r="E956" s="1489"/>
      <c r="F956" s="1489"/>
      <c r="G956" s="1489"/>
      <c r="H956" s="1489"/>
      <c r="I956" s="1489"/>
    </row>
    <row r="957" spans="1:13" ht="18">
      <c r="A957" s="1482" t="s">
        <v>596</v>
      </c>
      <c r="B957" s="1482"/>
      <c r="C957" s="1482"/>
      <c r="D957" s="1482"/>
      <c r="E957" s="1482"/>
      <c r="F957" s="1482"/>
      <c r="G957" s="1482"/>
      <c r="H957" s="1482"/>
      <c r="I957" s="1482"/>
    </row>
    <row r="958" spans="1:13" ht="57.75">
      <c r="A958" s="39" t="s">
        <v>6</v>
      </c>
      <c r="B958" s="39" t="s">
        <v>514</v>
      </c>
      <c r="C958" s="39" t="s">
        <v>559</v>
      </c>
      <c r="D958" s="39" t="s">
        <v>560</v>
      </c>
      <c r="E958" s="122" t="s">
        <v>515</v>
      </c>
      <c r="F958" s="123" t="s">
        <v>483</v>
      </c>
      <c r="G958" s="66" t="s">
        <v>618</v>
      </c>
      <c r="H958" s="42" t="s">
        <v>614</v>
      </c>
      <c r="I958" s="42" t="s">
        <v>611</v>
      </c>
    </row>
    <row r="959" spans="1:13" ht="15">
      <c r="A959" s="33">
        <v>2</v>
      </c>
      <c r="B959" s="33"/>
      <c r="C959" s="33"/>
      <c r="D959" s="33"/>
      <c r="E959" s="33"/>
      <c r="F959" s="42" t="s">
        <v>90</v>
      </c>
      <c r="G959" s="36">
        <f>G960+G969</f>
        <v>23599217</v>
      </c>
      <c r="H959" s="36">
        <f>H960+H969</f>
        <v>0</v>
      </c>
      <c r="I959" s="36">
        <f>I960+I969</f>
        <v>22945830</v>
      </c>
    </row>
    <row r="960" spans="1:13" ht="15">
      <c r="A960" s="79">
        <v>21</v>
      </c>
      <c r="B960" s="79"/>
      <c r="C960" s="79"/>
      <c r="D960" s="79"/>
      <c r="E960" s="79"/>
      <c r="F960" s="82" t="s">
        <v>4</v>
      </c>
      <c r="G960" s="36">
        <f>SUM(G961:G963)</f>
        <v>22599217</v>
      </c>
      <c r="H960" s="36">
        <f>SUM(H961:H963)</f>
        <v>0</v>
      </c>
      <c r="I960" s="36">
        <f>SUM(I961:I963)</f>
        <v>20945830</v>
      </c>
    </row>
    <row r="961" spans="1:9" ht="15">
      <c r="A961" s="80">
        <v>21010101</v>
      </c>
      <c r="B961" s="80"/>
      <c r="C961" s="80"/>
      <c r="D961" s="80"/>
      <c r="E961" s="80"/>
      <c r="F961" s="67" t="s">
        <v>91</v>
      </c>
      <c r="G961" s="94">
        <f>'ECON SEC PERSONNEL COST'!H661</f>
        <v>22059217</v>
      </c>
      <c r="H961" s="67"/>
      <c r="I961" s="36">
        <v>20435830</v>
      </c>
    </row>
    <row r="962" spans="1:9" ht="15">
      <c r="A962" s="80">
        <v>21010102</v>
      </c>
      <c r="B962" s="80"/>
      <c r="C962" s="80"/>
      <c r="D962" s="80"/>
      <c r="E962" s="80"/>
      <c r="F962" s="67" t="s">
        <v>92</v>
      </c>
      <c r="G962" s="67"/>
      <c r="H962" s="67"/>
      <c r="I962" s="36"/>
    </row>
    <row r="963" spans="1:9" ht="42.75">
      <c r="A963" s="80">
        <v>2102</v>
      </c>
      <c r="B963" s="80"/>
      <c r="C963" s="80"/>
      <c r="D963" s="80"/>
      <c r="E963" s="80"/>
      <c r="F963" s="81" t="s">
        <v>94</v>
      </c>
      <c r="G963" s="95">
        <f>SUM(G964,G967)</f>
        <v>540000</v>
      </c>
      <c r="H963" s="81">
        <f>SUM(H964,H967)</f>
        <v>0</v>
      </c>
      <c r="I963" s="36">
        <f>SUM(I964,I967)</f>
        <v>510000</v>
      </c>
    </row>
    <row r="964" spans="1:9" ht="15">
      <c r="A964" s="80">
        <v>210201</v>
      </c>
      <c r="B964" s="80"/>
      <c r="C964" s="80"/>
      <c r="D964" s="80"/>
      <c r="E964" s="80"/>
      <c r="F964" s="81" t="s">
        <v>95</v>
      </c>
      <c r="G964" s="95">
        <f>SUM(G965:G966)</f>
        <v>540000</v>
      </c>
      <c r="H964" s="81">
        <f>SUM(H965:H966)</f>
        <v>0</v>
      </c>
      <c r="I964" s="36">
        <f>SUM(I965:I966)</f>
        <v>510000</v>
      </c>
    </row>
    <row r="965" spans="1:9" ht="28.5">
      <c r="A965" s="80">
        <v>21020101</v>
      </c>
      <c r="B965" s="80"/>
      <c r="C965" s="80"/>
      <c r="D965" s="80"/>
      <c r="E965" s="80"/>
      <c r="F965" s="81" t="s">
        <v>96</v>
      </c>
      <c r="G965" s="94">
        <f>'ECON SEC PERSONNEL COST'!J661</f>
        <v>0</v>
      </c>
      <c r="H965" s="67"/>
      <c r="I965" s="36"/>
    </row>
    <row r="966" spans="1:9" ht="28.5">
      <c r="A966" s="80">
        <v>21020103</v>
      </c>
      <c r="B966" s="80"/>
      <c r="C966" s="80"/>
      <c r="D966" s="80"/>
      <c r="E966" s="80"/>
      <c r="F966" s="67" t="s">
        <v>528</v>
      </c>
      <c r="G966" s="94">
        <f>'ECON SEC PERSONNEL COST'!I661</f>
        <v>540000</v>
      </c>
      <c r="H966" s="67"/>
      <c r="I966" s="36">
        <v>510000</v>
      </c>
    </row>
    <row r="967" spans="1:9" ht="28.5">
      <c r="A967" s="80">
        <v>210202</v>
      </c>
      <c r="B967" s="80"/>
      <c r="C967" s="80"/>
      <c r="D967" s="80"/>
      <c r="E967" s="80"/>
      <c r="F967" s="67" t="s">
        <v>98</v>
      </c>
      <c r="G967" s="67">
        <f>SUM(G968:G968)</f>
        <v>0</v>
      </c>
      <c r="H967" s="67">
        <f>SUM(H968:H968)</f>
        <v>0</v>
      </c>
      <c r="I967" s="36"/>
    </row>
    <row r="968" spans="1:9" ht="15">
      <c r="A968" s="80">
        <v>21020201</v>
      </c>
      <c r="B968" s="80"/>
      <c r="C968" s="80"/>
      <c r="D968" s="80"/>
      <c r="E968" s="80"/>
      <c r="F968" s="67" t="s">
        <v>99</v>
      </c>
      <c r="G968" s="67"/>
      <c r="H968" s="67"/>
      <c r="I968" s="36"/>
    </row>
    <row r="969" spans="1:9" ht="15.75">
      <c r="A969" s="68">
        <v>2202</v>
      </c>
      <c r="B969" s="68"/>
      <c r="C969" s="68"/>
      <c r="D969" s="68"/>
      <c r="E969" s="68"/>
      <c r="F969" s="91" t="s">
        <v>5</v>
      </c>
      <c r="G969" s="76">
        <f>SUM(G970,G972,G975,G978,G982,G984,G986,G988,G990,G992)</f>
        <v>1000000</v>
      </c>
      <c r="H969" s="76">
        <f>SUM(H970,H972,H975,H978,H982,H984,H986,H988,H990,H992)</f>
        <v>0</v>
      </c>
      <c r="I969" s="76">
        <f>SUM(I970,I972,I975,I978,I982,I984,I986,I988,I990,I992)</f>
        <v>2000000</v>
      </c>
    </row>
    <row r="970" spans="1:9" ht="47.25">
      <c r="A970" s="68">
        <v>220201</v>
      </c>
      <c r="B970" s="100"/>
      <c r="C970" s="100"/>
      <c r="D970" s="100"/>
      <c r="E970" s="100"/>
      <c r="F970" s="91" t="s">
        <v>107</v>
      </c>
      <c r="G970" s="76">
        <f>SUM(G971:G971)</f>
        <v>100000</v>
      </c>
      <c r="H970" s="76">
        <f>SUM(H971:H971)</f>
        <v>0</v>
      </c>
      <c r="I970" s="76">
        <f>SUM(I971:I971)</f>
        <v>200000</v>
      </c>
    </row>
    <row r="971" spans="1:9" ht="45">
      <c r="A971" s="234">
        <v>22020101</v>
      </c>
      <c r="B971" s="234">
        <v>70451</v>
      </c>
      <c r="C971" s="234"/>
      <c r="D971" s="234"/>
      <c r="E971" s="234">
        <v>50610800</v>
      </c>
      <c r="F971" s="71" t="s">
        <v>108</v>
      </c>
      <c r="G971" s="11">
        <v>100000</v>
      </c>
      <c r="H971" s="11"/>
      <c r="I971" s="90">
        <v>200000</v>
      </c>
    </row>
    <row r="972" spans="1:9" ht="15.75">
      <c r="A972" s="68">
        <v>220202</v>
      </c>
      <c r="B972" s="68"/>
      <c r="C972" s="68"/>
      <c r="D972" s="68"/>
      <c r="E972" s="68"/>
      <c r="F972" s="91" t="s">
        <v>112</v>
      </c>
      <c r="G972" s="76">
        <f>SUM(G973:G974)</f>
        <v>100000</v>
      </c>
      <c r="H972" s="76">
        <f>SUM(H973:H974)</f>
        <v>0</v>
      </c>
      <c r="I972" s="76">
        <f>SUM(I973:I974)</f>
        <v>200000</v>
      </c>
    </row>
    <row r="973" spans="1:9" ht="30">
      <c r="A973" s="234">
        <v>22020201</v>
      </c>
      <c r="B973" s="234">
        <v>70435</v>
      </c>
      <c r="C973" s="234"/>
      <c r="D973" s="234"/>
      <c r="E973" s="234">
        <v>50610800</v>
      </c>
      <c r="F973" s="71" t="s">
        <v>113</v>
      </c>
      <c r="G973" s="11">
        <v>25000</v>
      </c>
      <c r="H973" s="11"/>
      <c r="I973" s="90">
        <v>50000</v>
      </c>
    </row>
    <row r="974" spans="1:9" ht="30">
      <c r="A974" s="234">
        <v>22020202</v>
      </c>
      <c r="B974" s="234">
        <v>70460</v>
      </c>
      <c r="C974" s="234"/>
      <c r="D974" s="234"/>
      <c r="E974" s="234">
        <v>50610800</v>
      </c>
      <c r="F974" s="71" t="s">
        <v>114</v>
      </c>
      <c r="G974" s="11">
        <v>75000</v>
      </c>
      <c r="H974" s="11"/>
      <c r="I974" s="90">
        <v>150000</v>
      </c>
    </row>
    <row r="975" spans="1:9" ht="47.25">
      <c r="A975" s="68">
        <v>220203</v>
      </c>
      <c r="B975" s="68"/>
      <c r="C975" s="68"/>
      <c r="D975" s="68"/>
      <c r="E975" s="68"/>
      <c r="F975" s="91" t="s">
        <v>121</v>
      </c>
      <c r="G975" s="76">
        <f>SUM(G976:G977)</f>
        <v>180000</v>
      </c>
      <c r="H975" s="76">
        <f>SUM(H976:H977)</f>
        <v>0</v>
      </c>
      <c r="I975" s="76">
        <f>SUM(I976:I977)</f>
        <v>360000</v>
      </c>
    </row>
    <row r="976" spans="1:9" ht="60">
      <c r="A976" s="234">
        <v>22020301</v>
      </c>
      <c r="B976" s="234">
        <v>70133</v>
      </c>
      <c r="C976" s="234"/>
      <c r="D976" s="234"/>
      <c r="E976" s="234">
        <v>50610800</v>
      </c>
      <c r="F976" s="71" t="s">
        <v>122</v>
      </c>
      <c r="G976" s="11">
        <v>100000</v>
      </c>
      <c r="H976" s="11"/>
      <c r="I976" s="78">
        <v>200000</v>
      </c>
    </row>
    <row r="977" spans="1:9" ht="45">
      <c r="A977" s="234">
        <v>22020310</v>
      </c>
      <c r="B977" s="234">
        <v>70950</v>
      </c>
      <c r="C977" s="234"/>
      <c r="D977" s="234"/>
      <c r="E977" s="234">
        <v>50610800</v>
      </c>
      <c r="F977" s="71" t="s">
        <v>131</v>
      </c>
      <c r="G977" s="11">
        <v>80000</v>
      </c>
      <c r="H977" s="11"/>
      <c r="I977" s="90">
        <v>160000</v>
      </c>
    </row>
    <row r="978" spans="1:9" ht="47.25">
      <c r="A978" s="68">
        <v>220204</v>
      </c>
      <c r="B978" s="68"/>
      <c r="C978" s="68"/>
      <c r="D978" s="68"/>
      <c r="E978" s="68"/>
      <c r="F978" s="91" t="s">
        <v>133</v>
      </c>
      <c r="G978" s="76">
        <f>SUM(G979:G981)</f>
        <v>240000</v>
      </c>
      <c r="H978" s="76">
        <f>SUM(H979:H981)</f>
        <v>0</v>
      </c>
      <c r="I978" s="76">
        <f>SUM(I979:I981)</f>
        <v>480000</v>
      </c>
    </row>
    <row r="979" spans="1:9" ht="60">
      <c r="A979" s="234">
        <v>22020401</v>
      </c>
      <c r="B979" s="234">
        <v>70133</v>
      </c>
      <c r="C979" s="234"/>
      <c r="D979" s="234"/>
      <c r="E979" s="234">
        <v>50610800</v>
      </c>
      <c r="F979" s="71" t="s">
        <v>134</v>
      </c>
      <c r="G979" s="11">
        <v>150000</v>
      </c>
      <c r="H979" s="11"/>
      <c r="I979" s="90">
        <v>300000</v>
      </c>
    </row>
    <row r="980" spans="1:9" ht="30">
      <c r="A980" s="234">
        <v>22020402</v>
      </c>
      <c r="B980" s="234">
        <v>70133</v>
      </c>
      <c r="C980" s="234"/>
      <c r="D980" s="234"/>
      <c r="E980" s="234">
        <v>50610800</v>
      </c>
      <c r="F980" s="71" t="s">
        <v>135</v>
      </c>
      <c r="G980" s="11">
        <v>35000</v>
      </c>
      <c r="H980" s="11"/>
      <c r="I980" s="90">
        <v>70000</v>
      </c>
    </row>
    <row r="981" spans="1:9" ht="18" customHeight="1">
      <c r="A981" s="234">
        <v>22020406</v>
      </c>
      <c r="B981" s="234">
        <v>70133</v>
      </c>
      <c r="C981" s="234"/>
      <c r="D981" s="234"/>
      <c r="E981" s="234">
        <v>50610800</v>
      </c>
      <c r="F981" s="71" t="s">
        <v>139</v>
      </c>
      <c r="G981" s="78">
        <v>55000</v>
      </c>
      <c r="H981" s="78"/>
      <c r="I981" s="78">
        <v>110000</v>
      </c>
    </row>
    <row r="982" spans="1:9" ht="31.5">
      <c r="A982" s="68">
        <v>220205</v>
      </c>
      <c r="B982" s="68"/>
      <c r="C982" s="68"/>
      <c r="D982" s="68"/>
      <c r="E982" s="68"/>
      <c r="F982" s="91" t="s">
        <v>145</v>
      </c>
      <c r="G982" s="76">
        <f>SUM(G983:G983)</f>
        <v>150000</v>
      </c>
      <c r="H982" s="76">
        <f>SUM(H983:H983)</f>
        <v>0</v>
      </c>
      <c r="I982" s="76">
        <f>SUM(I983:I983)</f>
        <v>300000</v>
      </c>
    </row>
    <row r="983" spans="1:9" ht="15">
      <c r="A983" s="234">
        <v>22020501</v>
      </c>
      <c r="B983" s="234">
        <v>70133</v>
      </c>
      <c r="C983" s="234"/>
      <c r="D983" s="234"/>
      <c r="E983" s="234">
        <v>50610800</v>
      </c>
      <c r="F983" s="71" t="s">
        <v>146</v>
      </c>
      <c r="G983" s="11">
        <v>150000</v>
      </c>
      <c r="H983" s="11"/>
      <c r="I983" s="11">
        <v>300000</v>
      </c>
    </row>
    <row r="984" spans="1:9" ht="31.5">
      <c r="A984" s="68">
        <v>220206</v>
      </c>
      <c r="B984" s="68"/>
      <c r="C984" s="68"/>
      <c r="D984" s="68"/>
      <c r="E984" s="68"/>
      <c r="F984" s="91" t="s">
        <v>148</v>
      </c>
      <c r="G984" s="76">
        <f>SUM(G985:G985)</f>
        <v>50000</v>
      </c>
      <c r="H984" s="76">
        <f>SUM(H985:H985)</f>
        <v>0</v>
      </c>
      <c r="I984" s="76">
        <f>SUM(I985:I985)</f>
        <v>100000</v>
      </c>
    </row>
    <row r="985" spans="1:9" ht="45">
      <c r="A985" s="234">
        <v>22020605</v>
      </c>
      <c r="B985" s="234">
        <v>70560</v>
      </c>
      <c r="C985" s="234"/>
      <c r="D985" s="234"/>
      <c r="E985" s="234">
        <v>50610800</v>
      </c>
      <c r="F985" s="71" t="s">
        <v>153</v>
      </c>
      <c r="G985" s="11">
        <v>50000</v>
      </c>
      <c r="H985" s="11"/>
      <c r="I985" s="90">
        <v>100000</v>
      </c>
    </row>
    <row r="986" spans="1:9" ht="63">
      <c r="A986" s="68">
        <v>220207</v>
      </c>
      <c r="B986" s="68"/>
      <c r="C986" s="68"/>
      <c r="D986" s="68"/>
      <c r="E986" s="68"/>
      <c r="F986" s="91" t="s">
        <v>154</v>
      </c>
      <c r="G986" s="76">
        <f>SUM(G987:G987)</f>
        <v>0</v>
      </c>
      <c r="H986" s="76">
        <f>SUM(H987:H987)</f>
        <v>0</v>
      </c>
      <c r="I986" s="76">
        <f>SUM(I987:I987)</f>
        <v>0</v>
      </c>
    </row>
    <row r="987" spans="1:9" ht="30">
      <c r="A987" s="234">
        <v>22020701</v>
      </c>
      <c r="B987" s="234"/>
      <c r="C987" s="234"/>
      <c r="D987" s="234"/>
      <c r="E987" s="234"/>
      <c r="F987" s="71" t="s">
        <v>155</v>
      </c>
      <c r="G987" s="11"/>
      <c r="H987" s="11"/>
      <c r="I987" s="90"/>
    </row>
    <row r="988" spans="1:9" ht="16.5" customHeight="1">
      <c r="A988" s="68">
        <v>220208</v>
      </c>
      <c r="B988" s="68"/>
      <c r="C988" s="68"/>
      <c r="D988" s="68"/>
      <c r="E988" s="68"/>
      <c r="F988" s="91" t="s">
        <v>163</v>
      </c>
      <c r="G988" s="76">
        <f>SUM(G989:G989)</f>
        <v>50000</v>
      </c>
      <c r="H988" s="76">
        <f>SUM(H989:H989)</f>
        <v>0</v>
      </c>
      <c r="I988" s="76">
        <f>SUM(I989:I989)</f>
        <v>100000</v>
      </c>
    </row>
    <row r="989" spans="1:9" ht="18" customHeight="1">
      <c r="A989" s="234">
        <v>22020803</v>
      </c>
      <c r="B989" s="234">
        <v>70432</v>
      </c>
      <c r="C989" s="234"/>
      <c r="D989" s="234"/>
      <c r="E989" s="234">
        <v>50610800</v>
      </c>
      <c r="F989" s="71" t="s">
        <v>166</v>
      </c>
      <c r="G989" s="11">
        <v>50000</v>
      </c>
      <c r="H989" s="11"/>
      <c r="I989" s="11">
        <v>100000</v>
      </c>
    </row>
    <row r="990" spans="1:9" ht="17.25" customHeight="1">
      <c r="A990" s="68">
        <v>220209</v>
      </c>
      <c r="B990" s="68"/>
      <c r="C990" s="68"/>
      <c r="D990" s="68"/>
      <c r="E990" s="68"/>
      <c r="F990" s="91" t="s">
        <v>169</v>
      </c>
      <c r="G990" s="76">
        <f>SUM(G991:G991)</f>
        <v>5000</v>
      </c>
      <c r="H990" s="76">
        <f>SUM(H991:H991)</f>
        <v>0</v>
      </c>
      <c r="I990" s="76">
        <f>SUM(I991:I991)</f>
        <v>10000</v>
      </c>
    </row>
    <row r="991" spans="1:9" ht="45">
      <c r="A991" s="234">
        <v>22020901</v>
      </c>
      <c r="B991" s="234"/>
      <c r="C991" s="234"/>
      <c r="D991" s="234"/>
      <c r="E991" s="234">
        <v>50610800</v>
      </c>
      <c r="F991" s="71" t="s">
        <v>170</v>
      </c>
      <c r="G991" s="11">
        <v>5000</v>
      </c>
      <c r="H991" s="11"/>
      <c r="I991" s="90">
        <v>10000</v>
      </c>
    </row>
    <row r="992" spans="1:9" ht="47.25">
      <c r="A992" s="68">
        <v>220210</v>
      </c>
      <c r="B992" s="68"/>
      <c r="C992" s="68"/>
      <c r="D992" s="68"/>
      <c r="E992" s="68"/>
      <c r="F992" s="91" t="s">
        <v>173</v>
      </c>
      <c r="G992" s="76">
        <f>SUM(G993:G994)</f>
        <v>125000</v>
      </c>
      <c r="H992" s="76">
        <f>SUM(H993:H994)</f>
        <v>0</v>
      </c>
      <c r="I992" s="76">
        <f>SUM(I993:I994)</f>
        <v>250000</v>
      </c>
    </row>
    <row r="993" spans="1:13" ht="30">
      <c r="A993" s="234">
        <v>22021001</v>
      </c>
      <c r="B993" s="234">
        <v>70133</v>
      </c>
      <c r="C993" s="234"/>
      <c r="D993" s="234"/>
      <c r="E993" s="234">
        <v>50610800</v>
      </c>
      <c r="F993" s="71" t="s">
        <v>174</v>
      </c>
      <c r="G993" s="11">
        <v>25000</v>
      </c>
      <c r="H993" s="11"/>
      <c r="I993" s="90">
        <v>50000</v>
      </c>
    </row>
    <row r="994" spans="1:13" ht="30">
      <c r="A994" s="234">
        <v>22021007</v>
      </c>
      <c r="B994" s="234">
        <v>70133</v>
      </c>
      <c r="C994" s="234"/>
      <c r="D994" s="234"/>
      <c r="E994" s="234">
        <v>50610800</v>
      </c>
      <c r="F994" s="71" t="s">
        <v>179</v>
      </c>
      <c r="G994" s="11">
        <v>100000</v>
      </c>
      <c r="H994" s="11"/>
      <c r="I994" s="90">
        <v>200000</v>
      </c>
    </row>
    <row r="995" spans="1:13" ht="15">
      <c r="A995" s="33"/>
      <c r="B995" s="33"/>
      <c r="C995" s="33"/>
      <c r="D995" s="33"/>
      <c r="E995" s="33"/>
      <c r="F995" s="42"/>
      <c r="G995" s="33"/>
      <c r="H995" s="33"/>
      <c r="I995" s="36"/>
    </row>
    <row r="996" spans="1:13" ht="15">
      <c r="A996" s="33"/>
      <c r="B996" s="33"/>
      <c r="C996" s="33"/>
      <c r="D996" s="33"/>
      <c r="E996" s="33"/>
      <c r="F996" s="42"/>
      <c r="G996" s="33"/>
      <c r="H996" s="33"/>
      <c r="I996" s="36"/>
    </row>
    <row r="997" spans="1:13">
      <c r="A997" s="33"/>
      <c r="B997" s="33"/>
      <c r="C997" s="33"/>
      <c r="D997" s="33"/>
      <c r="E997" s="33"/>
      <c r="F997" s="42"/>
      <c r="G997" s="33"/>
      <c r="H997" s="33"/>
      <c r="I997" s="33"/>
    </row>
    <row r="998" spans="1:13" ht="15">
      <c r="A998" s="1490" t="s">
        <v>284</v>
      </c>
      <c r="B998" s="1490"/>
      <c r="C998" s="1490"/>
      <c r="D998" s="1490"/>
      <c r="E998" s="1490"/>
      <c r="F998" s="1490"/>
      <c r="G998" s="1490"/>
      <c r="H998" s="1490"/>
      <c r="I998" s="1490"/>
    </row>
    <row r="999" spans="1:13" ht="15">
      <c r="A999" s="35"/>
      <c r="B999" s="35"/>
      <c r="C999" s="35"/>
      <c r="D999" s="35"/>
      <c r="E999" s="35"/>
      <c r="F999" s="48" t="s">
        <v>4</v>
      </c>
      <c r="G999" s="56">
        <f>G960</f>
        <v>22599217</v>
      </c>
      <c r="H999" s="56">
        <f>H960</f>
        <v>0</v>
      </c>
      <c r="I999" s="56">
        <f>I960</f>
        <v>20945830</v>
      </c>
    </row>
    <row r="1000" spans="1:13" ht="15">
      <c r="A1000" s="35"/>
      <c r="B1000" s="35"/>
      <c r="C1000" s="35"/>
      <c r="D1000" s="35"/>
      <c r="E1000" s="35"/>
      <c r="F1000" s="48" t="s">
        <v>5</v>
      </c>
      <c r="G1000" s="56">
        <f>G969</f>
        <v>1000000</v>
      </c>
      <c r="H1000" s="56">
        <f>H969</f>
        <v>0</v>
      </c>
      <c r="I1000" s="56">
        <f>I969</f>
        <v>2000000</v>
      </c>
    </row>
    <row r="1001" spans="1:13" ht="15">
      <c r="A1001" s="35"/>
      <c r="B1001" s="35"/>
      <c r="C1001" s="35"/>
      <c r="D1001" s="35"/>
      <c r="E1001" s="35"/>
      <c r="F1001" s="48" t="s">
        <v>285</v>
      </c>
      <c r="G1001" s="35"/>
      <c r="H1001" s="35"/>
      <c r="I1001" s="35"/>
    </row>
    <row r="1002" spans="1:13" ht="30">
      <c r="A1002" s="35"/>
      <c r="B1002" s="35"/>
      <c r="C1002" s="35"/>
      <c r="D1002" s="35"/>
      <c r="E1002" s="35"/>
      <c r="F1002" s="48" t="s">
        <v>198</v>
      </c>
      <c r="G1002" s="35"/>
      <c r="H1002" s="35"/>
      <c r="I1002" s="35"/>
    </row>
    <row r="1003" spans="1:13" ht="15.75">
      <c r="A1003" s="35"/>
      <c r="B1003" s="35"/>
      <c r="C1003" s="35"/>
      <c r="D1003" s="35"/>
      <c r="E1003" s="35"/>
      <c r="F1003" s="48" t="s">
        <v>3</v>
      </c>
      <c r="G1003" s="97">
        <f>SUM(G999:G1002)</f>
        <v>23599217</v>
      </c>
      <c r="H1003" s="97">
        <f>SUM(H999:H1002)</f>
        <v>0</v>
      </c>
      <c r="I1003" s="97">
        <f>SUM(I999:I1002)</f>
        <v>22945830</v>
      </c>
    </row>
    <row r="1004" spans="1:13">
      <c r="A1004" s="30"/>
      <c r="B1004" s="30"/>
      <c r="C1004" s="30"/>
      <c r="D1004" s="30"/>
      <c r="E1004" s="30"/>
      <c r="F1004" s="39"/>
      <c r="G1004" s="30"/>
      <c r="H1004" s="30"/>
      <c r="I1004" s="30"/>
    </row>
    <row r="1005" spans="1:13" ht="20.25">
      <c r="A1005" s="1443" t="s">
        <v>0</v>
      </c>
      <c r="B1005" s="1444"/>
      <c r="C1005" s="1444"/>
      <c r="D1005" s="1444"/>
      <c r="E1005" s="1444"/>
      <c r="F1005" s="1444"/>
      <c r="G1005" s="1444"/>
      <c r="H1005" s="1444"/>
      <c r="I1005" s="1444"/>
      <c r="J1005" s="1444"/>
      <c r="K1005" s="1444"/>
      <c r="L1005" s="1444"/>
      <c r="M1005" s="1445"/>
    </row>
    <row r="1006" spans="1:13" ht="15.75">
      <c r="A1006" s="1471" t="s">
        <v>1252</v>
      </c>
      <c r="B1006" s="1472"/>
      <c r="C1006" s="1472"/>
      <c r="D1006" s="1472"/>
      <c r="E1006" s="1472"/>
      <c r="F1006" s="1472"/>
      <c r="G1006" s="1472"/>
      <c r="H1006" s="1472"/>
      <c r="I1006" s="1472"/>
      <c r="J1006" s="1472"/>
      <c r="K1006" s="1472"/>
      <c r="L1006" s="1473"/>
      <c r="M1006" s="462"/>
    </row>
    <row r="1007" spans="1:13" ht="42.75" customHeight="1">
      <c r="A1007" s="945" t="s">
        <v>518</v>
      </c>
      <c r="B1007" s="945" t="s">
        <v>514</v>
      </c>
      <c r="C1007" s="945" t="s">
        <v>559</v>
      </c>
      <c r="D1007" s="945" t="s">
        <v>560</v>
      </c>
      <c r="E1007" s="945" t="s">
        <v>515</v>
      </c>
      <c r="F1007" s="478" t="s">
        <v>483</v>
      </c>
      <c r="G1007" s="479" t="s">
        <v>656</v>
      </c>
      <c r="H1007" s="856" t="s">
        <v>1353</v>
      </c>
      <c r="I1007" s="480"/>
      <c r="J1007" s="325"/>
      <c r="K1007" s="480"/>
      <c r="L1007" s="481"/>
      <c r="M1007" s="482"/>
    </row>
    <row r="1008" spans="1:13">
      <c r="A1008" s="987"/>
      <c r="B1008" s="987"/>
      <c r="C1008" s="987"/>
      <c r="D1008" s="987"/>
      <c r="E1008" s="987"/>
      <c r="F1008" s="326"/>
      <c r="G1008" s="483"/>
      <c r="H1008" s="484"/>
      <c r="I1008" s="484"/>
      <c r="J1008" s="334"/>
      <c r="K1008" s="484"/>
      <c r="L1008" s="484"/>
      <c r="M1008" s="404"/>
    </row>
    <row r="1009" spans="1:13">
      <c r="A1009" s="442">
        <v>2</v>
      </c>
      <c r="B1009" s="442"/>
      <c r="C1009" s="442"/>
      <c r="D1009" s="442"/>
      <c r="E1009" s="442"/>
      <c r="F1009" s="945" t="s">
        <v>90</v>
      </c>
      <c r="G1009" s="332">
        <f t="shared" ref="G1009:H1009" si="231">SUM(G1010,G1017,G1034)</f>
        <v>172546319</v>
      </c>
      <c r="H1009" s="332">
        <f t="shared" si="231"/>
        <v>102143178.77</v>
      </c>
      <c r="I1009" s="485"/>
      <c r="J1009" s="485"/>
      <c r="K1009" s="485"/>
      <c r="L1009" s="485"/>
      <c r="M1009" s="485"/>
    </row>
    <row r="1010" spans="1:13">
      <c r="A1010" s="442">
        <v>21</v>
      </c>
      <c r="B1010" s="442"/>
      <c r="C1010" s="442"/>
      <c r="D1010" s="442">
        <v>2101</v>
      </c>
      <c r="E1010" s="442">
        <v>50610801</v>
      </c>
      <c r="F1010" s="443" t="s">
        <v>4</v>
      </c>
      <c r="G1010" s="332">
        <f t="shared" ref="G1010:H1010" si="232">SUM(G1011,G1013)</f>
        <v>74546319</v>
      </c>
      <c r="H1010" s="332">
        <f t="shared" si="232"/>
        <v>74546319</v>
      </c>
      <c r="I1010" s="485"/>
      <c r="J1010" s="485"/>
      <c r="K1010" s="485"/>
      <c r="L1010" s="485"/>
      <c r="M1010" s="485"/>
    </row>
    <row r="1011" spans="1:13">
      <c r="A1011" s="987">
        <v>21010101</v>
      </c>
      <c r="B1011" s="987"/>
      <c r="C1011" s="987"/>
      <c r="D1011" s="442">
        <v>2101</v>
      </c>
      <c r="E1011" s="442">
        <v>50610801</v>
      </c>
      <c r="F1011" s="324" t="s">
        <v>91</v>
      </c>
      <c r="G1011" s="332">
        <f>'ECON SEC PERSONNEL COST'!H689</f>
        <v>64787082</v>
      </c>
      <c r="H1011" s="332">
        <f>G1011</f>
        <v>64787082</v>
      </c>
      <c r="I1011" s="485"/>
      <c r="J1011" s="485"/>
      <c r="K1011" s="485"/>
      <c r="L1011" s="485"/>
      <c r="M1011" s="485"/>
    </row>
    <row r="1012" spans="1:13">
      <c r="A1012" s="987">
        <v>21010102</v>
      </c>
      <c r="B1012" s="987"/>
      <c r="C1012" s="987"/>
      <c r="D1012" s="987"/>
      <c r="E1012" s="987"/>
      <c r="F1012" s="324" t="s">
        <v>92</v>
      </c>
      <c r="G1012" s="332"/>
      <c r="H1012" s="332"/>
      <c r="I1012" s="485"/>
      <c r="J1012" s="485"/>
      <c r="K1012" s="485"/>
      <c r="L1012" s="485"/>
      <c r="M1012" s="485"/>
    </row>
    <row r="1013" spans="1:13" ht="25.5">
      <c r="A1013" s="442">
        <v>2102</v>
      </c>
      <c r="B1013" s="442"/>
      <c r="C1013" s="442"/>
      <c r="D1013" s="442">
        <v>2101</v>
      </c>
      <c r="E1013" s="442">
        <v>50610801</v>
      </c>
      <c r="F1013" s="443" t="s">
        <v>664</v>
      </c>
      <c r="G1013" s="332">
        <f>SUM(G1014)</f>
        <v>9759237</v>
      </c>
      <c r="H1013" s="332">
        <f t="shared" ref="H1013" si="233">SUM(H1014)</f>
        <v>9759237</v>
      </c>
      <c r="I1013" s="485"/>
      <c r="J1013" s="485"/>
      <c r="K1013" s="485"/>
      <c r="L1013" s="485"/>
      <c r="M1013" s="485"/>
    </row>
    <row r="1014" spans="1:13" ht="18" customHeight="1">
      <c r="A1014" s="442">
        <v>210201</v>
      </c>
      <c r="B1014" s="442"/>
      <c r="C1014" s="442"/>
      <c r="D1014" s="442">
        <v>2101</v>
      </c>
      <c r="E1014" s="442">
        <v>50610801</v>
      </c>
      <c r="F1014" s="443" t="s">
        <v>95</v>
      </c>
      <c r="G1014" s="332">
        <f t="shared" ref="G1014:H1014" si="234">SUM(G1015:G1016)</f>
        <v>9759237</v>
      </c>
      <c r="H1014" s="332">
        <f t="shared" si="234"/>
        <v>9759237</v>
      </c>
      <c r="I1014" s="485"/>
      <c r="J1014" s="485"/>
      <c r="K1014" s="485"/>
      <c r="L1014" s="485"/>
      <c r="M1014" s="485"/>
    </row>
    <row r="1015" spans="1:13">
      <c r="A1015" s="987">
        <v>21020101</v>
      </c>
      <c r="B1015" s="987"/>
      <c r="C1015" s="987"/>
      <c r="D1015" s="442">
        <v>2101</v>
      </c>
      <c r="E1015" s="442">
        <v>50610801</v>
      </c>
      <c r="F1015" s="324" t="s">
        <v>96</v>
      </c>
      <c r="G1015" s="332">
        <f>'ECON SEC PERSONNEL COST'!J689</f>
        <v>7914876</v>
      </c>
      <c r="H1015" s="332">
        <f>G1015</f>
        <v>7914876</v>
      </c>
      <c r="I1015" s="485"/>
      <c r="J1015" s="485"/>
      <c r="K1015" s="485"/>
      <c r="L1015" s="485"/>
      <c r="M1015" s="485"/>
    </row>
    <row r="1016" spans="1:13">
      <c r="A1016" s="987">
        <v>21020102</v>
      </c>
      <c r="B1016" s="987"/>
      <c r="C1016" s="987"/>
      <c r="D1016" s="442">
        <v>2101</v>
      </c>
      <c r="E1016" s="442">
        <v>50610801</v>
      </c>
      <c r="F1016" s="324" t="s">
        <v>482</v>
      </c>
      <c r="G1016" s="332">
        <f>'ECON SEC PERSONNEL COST'!I689</f>
        <v>1844361</v>
      </c>
      <c r="H1016" s="332">
        <f>'ECON SEC PERSONNEL COST'!I689</f>
        <v>1844361</v>
      </c>
      <c r="I1016" s="485"/>
      <c r="J1016" s="485"/>
      <c r="K1016" s="485"/>
      <c r="L1016" s="485"/>
      <c r="M1016" s="485"/>
    </row>
    <row r="1017" spans="1:13">
      <c r="A1017" s="442">
        <v>2202</v>
      </c>
      <c r="B1017" s="442"/>
      <c r="C1017" s="442"/>
      <c r="D1017" s="442">
        <v>2101</v>
      </c>
      <c r="E1017" s="442">
        <v>50610801</v>
      </c>
      <c r="F1017" s="443" t="s">
        <v>5</v>
      </c>
      <c r="G1017" s="332">
        <f t="shared" ref="G1017:H1017" si="235">SUM(G1018,G1021,G1023,G1026,G1029,G1031)</f>
        <v>48000000</v>
      </c>
      <c r="H1017" s="332">
        <f t="shared" si="235"/>
        <v>12405770.83</v>
      </c>
      <c r="I1017" s="485"/>
      <c r="J1017" s="485"/>
      <c r="K1017" s="485"/>
      <c r="L1017" s="485"/>
      <c r="M1017" s="485"/>
    </row>
    <row r="1018" spans="1:13" ht="25.5">
      <c r="A1018" s="442">
        <v>220201</v>
      </c>
      <c r="B1018" s="442"/>
      <c r="C1018" s="442"/>
      <c r="D1018" s="442">
        <v>2101</v>
      </c>
      <c r="E1018" s="442">
        <v>50610801</v>
      </c>
      <c r="F1018" s="443" t="s">
        <v>661</v>
      </c>
      <c r="G1018" s="332">
        <f t="shared" ref="G1018:H1018" si="236">SUM(G1019:G1020)</f>
        <v>13000000</v>
      </c>
      <c r="H1018" s="332">
        <f t="shared" si="236"/>
        <v>3500000</v>
      </c>
      <c r="I1018" s="485"/>
      <c r="J1018" s="485"/>
      <c r="K1018" s="485"/>
      <c r="L1018" s="485"/>
      <c r="M1018" s="485"/>
    </row>
    <row r="1019" spans="1:13" ht="25.5">
      <c r="A1019" s="987">
        <v>22020101</v>
      </c>
      <c r="B1019" s="987">
        <v>70133</v>
      </c>
      <c r="C1019" s="987">
        <v>20000010115</v>
      </c>
      <c r="D1019" s="442">
        <v>2101</v>
      </c>
      <c r="E1019" s="442">
        <v>50610801</v>
      </c>
      <c r="F1019" s="324" t="s">
        <v>108</v>
      </c>
      <c r="G1019" s="332">
        <v>9000000</v>
      </c>
      <c r="H1019" s="332">
        <v>2000000</v>
      </c>
      <c r="I1019" s="485"/>
      <c r="J1019" s="485"/>
      <c r="K1019" s="485"/>
      <c r="L1019" s="485"/>
      <c r="M1019" s="485"/>
    </row>
    <row r="1020" spans="1:13" ht="33" customHeight="1">
      <c r="A1020" s="987">
        <v>22020102</v>
      </c>
      <c r="B1020" s="987">
        <v>70133</v>
      </c>
      <c r="C1020" s="987">
        <v>20000010115</v>
      </c>
      <c r="D1020" s="442">
        <v>2101</v>
      </c>
      <c r="E1020" s="442">
        <v>50610801</v>
      </c>
      <c r="F1020" s="324" t="s">
        <v>109</v>
      </c>
      <c r="G1020" s="332">
        <v>4000000</v>
      </c>
      <c r="H1020" s="332">
        <v>1500000</v>
      </c>
      <c r="I1020" s="485"/>
      <c r="J1020" s="485"/>
      <c r="K1020" s="485"/>
      <c r="L1020" s="485"/>
      <c r="M1020" s="485"/>
    </row>
    <row r="1021" spans="1:13" ht="25.5">
      <c r="A1021" s="442">
        <v>220203</v>
      </c>
      <c r="B1021" s="442"/>
      <c r="C1021" s="442"/>
      <c r="D1021" s="442">
        <v>2101</v>
      </c>
      <c r="E1021" s="442">
        <v>50610801</v>
      </c>
      <c r="F1021" s="443" t="s">
        <v>663</v>
      </c>
      <c r="G1021" s="332">
        <f>SUM(G1022:G1022)</f>
        <v>600000</v>
      </c>
      <c r="H1021" s="332">
        <f>SUM(H1022:H1022)</f>
        <v>105770.83</v>
      </c>
      <c r="I1021" s="485"/>
      <c r="J1021" s="485"/>
      <c r="K1021" s="485"/>
      <c r="L1021" s="485"/>
      <c r="M1021" s="485"/>
    </row>
    <row r="1022" spans="1:13" ht="25.5">
      <c r="A1022" s="987">
        <v>22020301</v>
      </c>
      <c r="B1022" s="987">
        <v>70133</v>
      </c>
      <c r="C1022" s="987"/>
      <c r="D1022" s="442">
        <v>2101</v>
      </c>
      <c r="E1022" s="442">
        <v>50610801</v>
      </c>
      <c r="F1022" s="324" t="s">
        <v>122</v>
      </c>
      <c r="G1022" s="332">
        <v>600000</v>
      </c>
      <c r="H1022" s="332">
        <v>105770.83</v>
      </c>
      <c r="I1022" s="485"/>
      <c r="J1022" s="485"/>
      <c r="K1022" s="485"/>
      <c r="L1022" s="485"/>
      <c r="M1022" s="485"/>
    </row>
    <row r="1023" spans="1:13" ht="25.5">
      <c r="A1023" s="442">
        <v>220204</v>
      </c>
      <c r="B1023" s="442"/>
      <c r="C1023" s="442"/>
      <c r="D1023" s="442">
        <v>2101</v>
      </c>
      <c r="E1023" s="442">
        <v>50610801</v>
      </c>
      <c r="F1023" s="443" t="s">
        <v>645</v>
      </c>
      <c r="G1023" s="332">
        <f>SUM(G1024:G1025)</f>
        <v>2900000</v>
      </c>
      <c r="H1023" s="332">
        <f>SUM(H1024:H1025)</f>
        <v>1500000</v>
      </c>
      <c r="I1023" s="485"/>
      <c r="J1023" s="485"/>
      <c r="K1023" s="485"/>
      <c r="L1023" s="485"/>
      <c r="M1023" s="485"/>
    </row>
    <row r="1024" spans="1:13" ht="25.5">
      <c r="A1024" s="987">
        <v>22020404</v>
      </c>
      <c r="B1024" s="987">
        <v>70483</v>
      </c>
      <c r="C1024" s="987"/>
      <c r="D1024" s="442">
        <v>2101</v>
      </c>
      <c r="E1024" s="442">
        <v>50610801</v>
      </c>
      <c r="F1024" s="324" t="s">
        <v>137</v>
      </c>
      <c r="G1024" s="332">
        <v>2300000</v>
      </c>
      <c r="H1024" s="332">
        <v>1000000</v>
      </c>
      <c r="I1024" s="485"/>
      <c r="J1024" s="485"/>
      <c r="K1024" s="485"/>
      <c r="L1024" s="485"/>
      <c r="M1024" s="485"/>
    </row>
    <row r="1025" spans="1:13" ht="25.5">
      <c r="A1025" s="987">
        <v>22020405</v>
      </c>
      <c r="B1025" s="987">
        <v>70484</v>
      </c>
      <c r="C1025" s="987"/>
      <c r="D1025" s="442">
        <v>2101</v>
      </c>
      <c r="E1025" s="442">
        <v>50610801</v>
      </c>
      <c r="F1025" s="324" t="s">
        <v>138</v>
      </c>
      <c r="G1025" s="332">
        <v>600000</v>
      </c>
      <c r="H1025" s="332">
        <v>500000</v>
      </c>
      <c r="I1025" s="485"/>
      <c r="J1025" s="485"/>
      <c r="K1025" s="485"/>
      <c r="L1025" s="485"/>
      <c r="M1025" s="485"/>
    </row>
    <row r="1026" spans="1:13">
      <c r="A1026" s="442">
        <v>220205</v>
      </c>
      <c r="B1026" s="442"/>
      <c r="C1026" s="442"/>
      <c r="D1026" s="442">
        <v>2101</v>
      </c>
      <c r="E1026" s="442">
        <v>50610801</v>
      </c>
      <c r="F1026" s="443" t="s">
        <v>662</v>
      </c>
      <c r="G1026" s="332">
        <f>SUM(G1027:G1028)</f>
        <v>10000000</v>
      </c>
      <c r="H1026" s="332">
        <f>SUM(H1027:H1028)</f>
        <v>3000000</v>
      </c>
      <c r="I1026" s="485"/>
      <c r="J1026" s="485"/>
      <c r="K1026" s="485"/>
      <c r="L1026" s="485"/>
      <c r="M1026" s="485"/>
    </row>
    <row r="1027" spans="1:13">
      <c r="A1027" s="987">
        <v>22020501</v>
      </c>
      <c r="B1027" s="486">
        <v>70950</v>
      </c>
      <c r="C1027" s="987">
        <v>20000010113</v>
      </c>
      <c r="D1027" s="442">
        <v>2101</v>
      </c>
      <c r="E1027" s="442">
        <v>50610801</v>
      </c>
      <c r="F1027" s="324" t="s">
        <v>146</v>
      </c>
      <c r="G1027" s="332">
        <v>10000000</v>
      </c>
      <c r="H1027" s="332">
        <v>3000000</v>
      </c>
      <c r="I1027" s="485"/>
      <c r="J1027" s="485"/>
      <c r="K1027" s="485"/>
      <c r="L1027" s="485"/>
      <c r="M1027" s="485"/>
    </row>
    <row r="1028" spans="1:13">
      <c r="A1028" s="987">
        <v>22020502</v>
      </c>
      <c r="B1028" s="987"/>
      <c r="C1028" s="987"/>
      <c r="D1028" s="987"/>
      <c r="E1028" s="987"/>
      <c r="F1028" s="324" t="s">
        <v>147</v>
      </c>
      <c r="G1028" s="332">
        <v>0</v>
      </c>
      <c r="H1028" s="332">
        <v>0</v>
      </c>
      <c r="I1028" s="485"/>
      <c r="J1028" s="485"/>
      <c r="K1028" s="485"/>
      <c r="L1028" s="485"/>
      <c r="M1028" s="485"/>
    </row>
    <row r="1029" spans="1:13" ht="25.5">
      <c r="A1029" s="442">
        <v>220208</v>
      </c>
      <c r="B1029" s="442"/>
      <c r="C1029" s="442"/>
      <c r="D1029" s="442">
        <v>2101</v>
      </c>
      <c r="E1029" s="442">
        <v>50610801</v>
      </c>
      <c r="F1029" s="443" t="s">
        <v>644</v>
      </c>
      <c r="G1029" s="332">
        <f>SUM(G1030:G1030)</f>
        <v>2000000</v>
      </c>
      <c r="H1029" s="332">
        <f>SUM(H1030:H1030)</f>
        <v>1300000</v>
      </c>
      <c r="I1029" s="485"/>
      <c r="J1029" s="485"/>
      <c r="K1029" s="485"/>
      <c r="L1029" s="485"/>
      <c r="M1029" s="485"/>
    </row>
    <row r="1030" spans="1:13" ht="25.5">
      <c r="A1030" s="987">
        <v>22020803</v>
      </c>
      <c r="B1030" s="987">
        <v>70483</v>
      </c>
      <c r="C1030" s="987"/>
      <c r="D1030" s="442">
        <v>2101</v>
      </c>
      <c r="E1030" s="442">
        <v>50610801</v>
      </c>
      <c r="F1030" s="324" t="s">
        <v>166</v>
      </c>
      <c r="G1030" s="332">
        <v>2000000</v>
      </c>
      <c r="H1030" s="332">
        <v>1300000</v>
      </c>
      <c r="I1030" s="485"/>
      <c r="J1030" s="485"/>
      <c r="K1030" s="485"/>
      <c r="L1030" s="485"/>
      <c r="M1030" s="485"/>
    </row>
    <row r="1031" spans="1:13" ht="25.5">
      <c r="A1031" s="442">
        <v>220210</v>
      </c>
      <c r="B1031" s="442"/>
      <c r="C1031" s="442"/>
      <c r="D1031" s="442">
        <v>2101</v>
      </c>
      <c r="E1031" s="442">
        <v>50610801</v>
      </c>
      <c r="F1031" s="443" t="s">
        <v>173</v>
      </c>
      <c r="G1031" s="332">
        <f>SUM(G1032:G1033)</f>
        <v>19500000</v>
      </c>
      <c r="H1031" s="332">
        <f>SUM(H1032:H1032)</f>
        <v>3000000</v>
      </c>
      <c r="I1031" s="485"/>
      <c r="J1031" s="485"/>
      <c r="K1031" s="485"/>
      <c r="L1031" s="485"/>
      <c r="M1031" s="485"/>
    </row>
    <row r="1032" spans="1:13" ht="17.25" customHeight="1">
      <c r="A1032" s="987">
        <v>22021033</v>
      </c>
      <c r="B1032" s="987">
        <v>70133</v>
      </c>
      <c r="C1032" s="987">
        <v>20000010115</v>
      </c>
      <c r="D1032" s="442">
        <v>2101</v>
      </c>
      <c r="E1032" s="442">
        <v>50610801</v>
      </c>
      <c r="F1032" s="324" t="s">
        <v>1119</v>
      </c>
      <c r="G1032" s="332">
        <v>18000000</v>
      </c>
      <c r="H1032" s="332">
        <v>3000000</v>
      </c>
      <c r="I1032" s="485"/>
      <c r="J1032" s="485"/>
      <c r="K1032" s="485"/>
      <c r="L1032" s="485"/>
      <c r="M1032" s="485"/>
    </row>
    <row r="1033" spans="1:13" ht="17.25" customHeight="1">
      <c r="A1033" s="987">
        <v>22021026</v>
      </c>
      <c r="B1033" s="987"/>
      <c r="C1033" s="987"/>
      <c r="D1033" s="442"/>
      <c r="E1033" s="442"/>
      <c r="F1033" s="324" t="s">
        <v>1253</v>
      </c>
      <c r="G1033" s="332">
        <v>1500000</v>
      </c>
      <c r="H1033" s="332"/>
      <c r="I1033" s="485"/>
      <c r="J1033" s="485"/>
      <c r="K1033" s="485"/>
      <c r="L1033" s="485"/>
      <c r="M1033" s="485"/>
    </row>
    <row r="1034" spans="1:13" ht="18" customHeight="1">
      <c r="A1034" s="442">
        <v>23</v>
      </c>
      <c r="B1034" s="442"/>
      <c r="C1034" s="442"/>
      <c r="D1034" s="442">
        <v>2101</v>
      </c>
      <c r="E1034" s="442">
        <v>50610801</v>
      </c>
      <c r="F1034" s="443" t="s">
        <v>198</v>
      </c>
      <c r="G1034" s="332">
        <f t="shared" ref="G1034:H1034" si="237">SUM(G1035,G1050,G1059,G1062)</f>
        <v>50000000</v>
      </c>
      <c r="H1034" s="332">
        <f t="shared" si="237"/>
        <v>15191088.939999999</v>
      </c>
      <c r="I1034" s="485"/>
      <c r="J1034" s="485"/>
      <c r="K1034" s="485"/>
      <c r="L1034" s="485"/>
      <c r="M1034" s="485"/>
    </row>
    <row r="1035" spans="1:13" ht="16.5" customHeight="1">
      <c r="A1035" s="442">
        <v>2301</v>
      </c>
      <c r="B1035" s="442"/>
      <c r="C1035" s="442"/>
      <c r="D1035" s="442">
        <v>2101</v>
      </c>
      <c r="E1035" s="442">
        <v>50610801</v>
      </c>
      <c r="F1035" s="443" t="s">
        <v>199</v>
      </c>
      <c r="G1035" s="332">
        <f>G1036</f>
        <v>18500000</v>
      </c>
      <c r="H1035" s="332">
        <f t="shared" ref="H1035" si="238">H1036</f>
        <v>14191088.939999999</v>
      </c>
      <c r="I1035" s="485"/>
      <c r="J1035" s="485"/>
      <c r="K1035" s="485"/>
      <c r="L1035" s="485"/>
      <c r="M1035" s="485"/>
    </row>
    <row r="1036" spans="1:13" ht="25.5">
      <c r="A1036" s="442">
        <v>230101</v>
      </c>
      <c r="B1036" s="442"/>
      <c r="C1036" s="442"/>
      <c r="D1036" s="442">
        <v>2101</v>
      </c>
      <c r="E1036" s="442">
        <v>50610801</v>
      </c>
      <c r="F1036" s="443" t="s">
        <v>200</v>
      </c>
      <c r="G1036" s="332">
        <f>SUM(G1037:G1048)</f>
        <v>18500000</v>
      </c>
      <c r="H1036" s="332">
        <f>SUM(H1037:H1048)</f>
        <v>14191088.939999999</v>
      </c>
      <c r="I1036" s="485"/>
      <c r="J1036" s="485"/>
      <c r="K1036" s="485"/>
      <c r="L1036" s="485"/>
      <c r="M1036" s="485"/>
    </row>
    <row r="1037" spans="1:13" ht="25.5">
      <c r="A1037" s="987">
        <v>23010112</v>
      </c>
      <c r="B1037" s="987">
        <v>70133</v>
      </c>
      <c r="C1037" s="987">
        <v>130000010138</v>
      </c>
      <c r="D1037" s="987">
        <v>2101</v>
      </c>
      <c r="E1037" s="987">
        <v>50610801</v>
      </c>
      <c r="F1037" s="324" t="s">
        <v>208</v>
      </c>
      <c r="G1037" s="332">
        <v>4000000</v>
      </c>
      <c r="H1037" s="332">
        <v>2691088.94</v>
      </c>
      <c r="I1037" s="488"/>
      <c r="J1037" s="485"/>
      <c r="K1037" s="485"/>
      <c r="L1037" s="485"/>
      <c r="M1037" s="485"/>
    </row>
    <row r="1038" spans="1:13">
      <c r="A1038" s="987">
        <v>23010113</v>
      </c>
      <c r="B1038" s="987">
        <v>70460</v>
      </c>
      <c r="C1038" s="987">
        <v>110000010101</v>
      </c>
      <c r="D1038" s="987">
        <v>2101</v>
      </c>
      <c r="E1038" s="987">
        <v>50610801</v>
      </c>
      <c r="F1038" s="324" t="s">
        <v>209</v>
      </c>
      <c r="G1038" s="332">
        <v>6000000</v>
      </c>
      <c r="H1038" s="332">
        <v>3000000</v>
      </c>
      <c r="I1038" s="485"/>
      <c r="J1038" s="485"/>
      <c r="K1038" s="485"/>
      <c r="L1038" s="485"/>
      <c r="M1038" s="485"/>
    </row>
    <row r="1039" spans="1:13" ht="25.5">
      <c r="A1039" s="987">
        <v>23010114</v>
      </c>
      <c r="B1039" s="987">
        <v>70460</v>
      </c>
      <c r="C1039" s="987">
        <v>110000010102</v>
      </c>
      <c r="D1039" s="442">
        <v>2101</v>
      </c>
      <c r="E1039" s="442">
        <v>50610801</v>
      </c>
      <c r="F1039" s="324" t="s">
        <v>210</v>
      </c>
      <c r="G1039" s="332">
        <v>4500000</v>
      </c>
      <c r="H1039" s="332">
        <v>2000000</v>
      </c>
      <c r="I1039" s="485"/>
      <c r="J1039" s="485"/>
      <c r="K1039" s="485"/>
      <c r="L1039" s="485"/>
      <c r="M1039" s="485"/>
    </row>
    <row r="1040" spans="1:13" ht="25.5">
      <c r="A1040" s="987">
        <v>23010115</v>
      </c>
      <c r="B1040" s="987">
        <v>70133</v>
      </c>
      <c r="C1040" s="987">
        <v>80000010111</v>
      </c>
      <c r="D1040" s="987">
        <v>2101</v>
      </c>
      <c r="E1040" s="987"/>
      <c r="F1040" s="324" t="s">
        <v>211</v>
      </c>
      <c r="G1040" s="332"/>
      <c r="H1040" s="332">
        <v>800000</v>
      </c>
      <c r="I1040" s="485"/>
      <c r="J1040" s="485"/>
      <c r="K1040" s="485"/>
      <c r="L1040" s="485"/>
      <c r="M1040" s="485"/>
    </row>
    <row r="1041" spans="1:13" ht="18.75" customHeight="1">
      <c r="A1041" s="987">
        <v>23010118</v>
      </c>
      <c r="B1041" s="987">
        <v>70460</v>
      </c>
      <c r="C1041" s="987">
        <v>110000010104</v>
      </c>
      <c r="D1041" s="442">
        <v>2101</v>
      </c>
      <c r="E1041" s="442">
        <v>50610801</v>
      </c>
      <c r="F1041" s="324" t="s">
        <v>214</v>
      </c>
      <c r="G1041" s="332"/>
      <c r="H1041" s="332">
        <v>200000</v>
      </c>
      <c r="I1041" s="485"/>
      <c r="J1041" s="485"/>
      <c r="K1041" s="485"/>
      <c r="L1041" s="485"/>
      <c r="M1041" s="485"/>
    </row>
    <row r="1042" spans="1:13" ht="25.5">
      <c r="A1042" s="987">
        <v>23010119</v>
      </c>
      <c r="B1042" s="987">
        <v>70133</v>
      </c>
      <c r="C1042" s="987">
        <v>800000101112</v>
      </c>
      <c r="D1042" s="442">
        <v>2101</v>
      </c>
      <c r="E1042" s="442">
        <v>50610801</v>
      </c>
      <c r="F1042" s="324" t="s">
        <v>215</v>
      </c>
      <c r="G1042" s="332"/>
      <c r="H1042" s="332"/>
      <c r="I1042" s="485"/>
      <c r="J1042" s="485"/>
      <c r="K1042" s="485"/>
      <c r="L1042" s="485"/>
      <c r="M1042" s="485"/>
    </row>
    <row r="1043" spans="1:13" ht="25.5">
      <c r="A1043" s="987">
        <v>23010123</v>
      </c>
      <c r="B1043" s="987">
        <v>70320</v>
      </c>
      <c r="C1043" s="987">
        <v>80000010113</v>
      </c>
      <c r="D1043" s="442">
        <v>2101</v>
      </c>
      <c r="E1043" s="442">
        <v>50610801</v>
      </c>
      <c r="F1043" s="324" t="s">
        <v>219</v>
      </c>
      <c r="G1043" s="332"/>
      <c r="H1043" s="332"/>
      <c r="I1043" s="485"/>
      <c r="J1043" s="485"/>
      <c r="K1043" s="485"/>
      <c r="L1043" s="485"/>
      <c r="M1043" s="485"/>
    </row>
    <row r="1044" spans="1:13" ht="25.5">
      <c r="A1044" s="987">
        <v>23010124</v>
      </c>
      <c r="B1044" s="987">
        <v>70950</v>
      </c>
      <c r="C1044" s="987">
        <v>80000020114</v>
      </c>
      <c r="D1044" s="442">
        <v>2101</v>
      </c>
      <c r="E1044" s="442">
        <v>50610801</v>
      </c>
      <c r="F1044" s="324" t="s">
        <v>220</v>
      </c>
      <c r="G1044" s="332"/>
      <c r="H1044" s="332"/>
      <c r="I1044" s="485"/>
      <c r="J1044" s="485"/>
      <c r="K1044" s="485"/>
      <c r="L1044" s="485"/>
      <c r="M1044" s="485"/>
    </row>
    <row r="1045" spans="1:13" ht="25.5">
      <c r="A1045" s="987">
        <v>23010125</v>
      </c>
      <c r="B1045" s="987">
        <v>70140</v>
      </c>
      <c r="C1045" s="987">
        <v>20000010103</v>
      </c>
      <c r="D1045" s="442">
        <v>2101</v>
      </c>
      <c r="E1045" s="442">
        <v>50610801</v>
      </c>
      <c r="F1045" s="324" t="s">
        <v>221</v>
      </c>
      <c r="G1045" s="332"/>
      <c r="H1045" s="332"/>
      <c r="I1045" s="485"/>
      <c r="J1045" s="485"/>
      <c r="K1045" s="485"/>
      <c r="L1045" s="485"/>
      <c r="M1045" s="485"/>
    </row>
    <row r="1046" spans="1:13" ht="25.5">
      <c r="A1046" s="987">
        <v>23010128</v>
      </c>
      <c r="B1046" s="987">
        <v>70474</v>
      </c>
      <c r="C1046" s="987">
        <v>20000010104</v>
      </c>
      <c r="D1046" s="442">
        <v>2101</v>
      </c>
      <c r="E1046" s="442">
        <v>50610801</v>
      </c>
      <c r="F1046" s="324" t="s">
        <v>224</v>
      </c>
      <c r="G1046" s="332"/>
      <c r="H1046" s="332">
        <v>4000000</v>
      </c>
      <c r="I1046" s="485"/>
      <c r="J1046" s="485"/>
      <c r="K1046" s="485"/>
      <c r="L1046" s="485"/>
      <c r="M1046" s="485"/>
    </row>
    <row r="1047" spans="1:13" ht="25.5">
      <c r="A1047" s="987">
        <v>23010129</v>
      </c>
      <c r="B1047" s="987">
        <v>70411</v>
      </c>
      <c r="C1047" s="987">
        <v>20000010109</v>
      </c>
      <c r="D1047" s="442">
        <v>2101</v>
      </c>
      <c r="E1047" s="442">
        <v>50610801</v>
      </c>
      <c r="F1047" s="324" t="s">
        <v>225</v>
      </c>
      <c r="G1047" s="332"/>
      <c r="H1047" s="332"/>
      <c r="I1047" s="485"/>
      <c r="J1047" s="485"/>
      <c r="K1047" s="485"/>
      <c r="L1047" s="485"/>
      <c r="M1047" s="485"/>
    </row>
    <row r="1048" spans="1:13" ht="25.5">
      <c r="A1048" s="987">
        <v>230101140</v>
      </c>
      <c r="B1048" s="987">
        <v>70133</v>
      </c>
      <c r="C1048" s="987">
        <v>80000010109</v>
      </c>
      <c r="D1048" s="987"/>
      <c r="E1048" s="987"/>
      <c r="F1048" s="326" t="s">
        <v>703</v>
      </c>
      <c r="G1048" s="332">
        <v>4000000</v>
      </c>
      <c r="H1048" s="332">
        <v>1500000</v>
      </c>
      <c r="I1048" s="485"/>
      <c r="J1048" s="485"/>
      <c r="K1048" s="485"/>
      <c r="L1048" s="485"/>
      <c r="M1048" s="485"/>
    </row>
    <row r="1049" spans="1:13">
      <c r="A1049" s="987"/>
      <c r="B1049" s="987"/>
      <c r="C1049" s="987"/>
      <c r="D1049" s="987"/>
      <c r="E1049" s="987"/>
      <c r="F1049" s="326"/>
      <c r="G1049" s="332"/>
      <c r="H1049" s="332"/>
      <c r="I1049" s="485"/>
      <c r="J1049" s="485"/>
      <c r="K1049" s="485"/>
      <c r="L1049" s="485"/>
      <c r="M1049" s="485"/>
    </row>
    <row r="1050" spans="1:13" ht="17.25" customHeight="1">
      <c r="A1050" s="442">
        <v>2302</v>
      </c>
      <c r="B1050" s="442"/>
      <c r="C1050" s="442"/>
      <c r="D1050" s="442">
        <v>2101</v>
      </c>
      <c r="E1050" s="442">
        <v>50610801</v>
      </c>
      <c r="F1050" s="325" t="s">
        <v>229</v>
      </c>
      <c r="G1050" s="332">
        <f>G1051</f>
        <v>20000000</v>
      </c>
      <c r="H1050" s="332">
        <f>H1051</f>
        <v>0</v>
      </c>
      <c r="I1050" s="485"/>
      <c r="J1050" s="485"/>
      <c r="K1050" s="485"/>
      <c r="L1050" s="485"/>
      <c r="M1050" s="485"/>
    </row>
    <row r="1051" spans="1:13" ht="25.5">
      <c r="A1051" s="442">
        <v>230201</v>
      </c>
      <c r="B1051" s="442"/>
      <c r="C1051" s="442"/>
      <c r="D1051" s="442">
        <v>2101</v>
      </c>
      <c r="E1051" s="442">
        <v>50610801</v>
      </c>
      <c r="F1051" s="325" t="s">
        <v>230</v>
      </c>
      <c r="G1051" s="332">
        <f>SUM(G1052:G1054)</f>
        <v>20000000</v>
      </c>
      <c r="H1051" s="332">
        <f>SUM(H1052:H1058)</f>
        <v>0</v>
      </c>
      <c r="I1051" s="485"/>
      <c r="J1051" s="485"/>
      <c r="K1051" s="485"/>
      <c r="L1051" s="485"/>
      <c r="M1051" s="485"/>
    </row>
    <row r="1052" spans="1:13" ht="25.5">
      <c r="A1052" s="987">
        <v>23020101</v>
      </c>
      <c r="B1052" s="987">
        <v>70443</v>
      </c>
      <c r="C1052" s="987"/>
      <c r="D1052" s="987">
        <v>2101</v>
      </c>
      <c r="E1052" s="987">
        <v>50610801</v>
      </c>
      <c r="F1052" s="326" t="s">
        <v>231</v>
      </c>
      <c r="G1052" s="332">
        <v>20000000</v>
      </c>
      <c r="H1052" s="332"/>
      <c r="I1052" s="485"/>
      <c r="J1052" s="485"/>
      <c r="K1052" s="485"/>
      <c r="L1052" s="485"/>
      <c r="M1052" s="485"/>
    </row>
    <row r="1053" spans="1:13" ht="38.25">
      <c r="A1053" s="987">
        <v>23020101</v>
      </c>
      <c r="B1053" s="987">
        <v>70443</v>
      </c>
      <c r="C1053" s="987">
        <v>20000010105</v>
      </c>
      <c r="D1053" s="987">
        <v>2101</v>
      </c>
      <c r="E1053" s="987">
        <v>50610801</v>
      </c>
      <c r="F1053" s="326" t="s">
        <v>731</v>
      </c>
      <c r="G1053" s="332"/>
      <c r="H1053" s="332"/>
      <c r="I1053" s="485"/>
      <c r="J1053" s="485"/>
      <c r="K1053" s="485"/>
      <c r="L1053" s="485"/>
      <c r="M1053" s="485"/>
    </row>
    <row r="1054" spans="1:13" ht="25.5">
      <c r="A1054" s="987">
        <v>23020101</v>
      </c>
      <c r="B1054" s="987">
        <v>70443</v>
      </c>
      <c r="C1054" s="987">
        <v>80000010105</v>
      </c>
      <c r="D1054" s="987">
        <v>2101</v>
      </c>
      <c r="E1054" s="987">
        <v>50610801</v>
      </c>
      <c r="F1054" s="326" t="s">
        <v>732</v>
      </c>
      <c r="G1054" s="332"/>
      <c r="H1054" s="332"/>
      <c r="I1054" s="485"/>
      <c r="J1054" s="485"/>
      <c r="K1054" s="485"/>
      <c r="L1054" s="485"/>
      <c r="M1054" s="485"/>
    </row>
    <row r="1055" spans="1:13" ht="25.5">
      <c r="A1055" s="987">
        <v>23020101</v>
      </c>
      <c r="B1055" s="987">
        <v>70443</v>
      </c>
      <c r="C1055" s="987">
        <v>20000010108</v>
      </c>
      <c r="D1055" s="987">
        <v>2101</v>
      </c>
      <c r="E1055" s="987">
        <v>50610801</v>
      </c>
      <c r="F1055" s="326" t="s">
        <v>733</v>
      </c>
      <c r="G1055" s="332"/>
      <c r="H1055" s="332"/>
      <c r="I1055" s="485"/>
      <c r="J1055" s="485"/>
      <c r="K1055" s="485"/>
      <c r="L1055" s="485"/>
      <c r="M1055" s="485"/>
    </row>
    <row r="1056" spans="1:13" ht="29.25" customHeight="1">
      <c r="A1056" s="987">
        <v>23020114</v>
      </c>
      <c r="B1056" s="987">
        <v>70443</v>
      </c>
      <c r="C1056" s="987">
        <v>20000010106</v>
      </c>
      <c r="D1056" s="987">
        <v>2101</v>
      </c>
      <c r="E1056" s="987"/>
      <c r="F1056" s="324" t="s">
        <v>1180</v>
      </c>
      <c r="G1056" s="404"/>
      <c r="H1056" s="404"/>
      <c r="I1056" s="489"/>
      <c r="J1056" s="489"/>
      <c r="K1056" s="489"/>
      <c r="L1056" s="489"/>
      <c r="M1056" s="489"/>
    </row>
    <row r="1057" spans="1:13" ht="25.5">
      <c r="A1057" s="987">
        <v>23020127</v>
      </c>
      <c r="B1057" s="987">
        <v>70443</v>
      </c>
      <c r="C1057" s="987">
        <v>110000010105</v>
      </c>
      <c r="D1057" s="987">
        <v>2101</v>
      </c>
      <c r="E1057" s="987">
        <v>50610801</v>
      </c>
      <c r="F1057" s="326" t="s">
        <v>251</v>
      </c>
      <c r="G1057" s="404"/>
      <c r="H1057" s="404"/>
      <c r="I1057" s="489"/>
      <c r="J1057" s="489"/>
      <c r="K1057" s="489"/>
      <c r="L1057" s="489"/>
      <c r="M1057" s="489"/>
    </row>
    <row r="1058" spans="1:13">
      <c r="A1058" s="987">
        <v>23020128</v>
      </c>
      <c r="B1058" s="987"/>
      <c r="C1058" s="987"/>
      <c r="D1058" s="987"/>
      <c r="E1058" s="987"/>
      <c r="F1058" s="326" t="s">
        <v>734</v>
      </c>
      <c r="G1058" s="404"/>
      <c r="H1058" s="404"/>
      <c r="I1058" s="489"/>
      <c r="J1058" s="489"/>
      <c r="K1058" s="489"/>
      <c r="L1058" s="489"/>
      <c r="M1058" s="489"/>
    </row>
    <row r="1059" spans="1:13">
      <c r="A1059" s="442">
        <v>2303</v>
      </c>
      <c r="B1059" s="442"/>
      <c r="C1059" s="442"/>
      <c r="D1059" s="442"/>
      <c r="E1059" s="442"/>
      <c r="F1059" s="443" t="s">
        <v>252</v>
      </c>
      <c r="G1059" s="332">
        <f>G1060</f>
        <v>0</v>
      </c>
      <c r="H1059" s="332">
        <f t="shared" ref="H1059" si="239">H1060</f>
        <v>0</v>
      </c>
      <c r="I1059" s="485"/>
      <c r="J1059" s="485"/>
      <c r="K1059" s="485"/>
      <c r="L1059" s="485"/>
      <c r="M1059" s="485"/>
    </row>
    <row r="1060" spans="1:13" ht="25.5">
      <c r="A1060" s="442">
        <v>230301</v>
      </c>
      <c r="B1060" s="987"/>
      <c r="C1060" s="987"/>
      <c r="D1060" s="987"/>
      <c r="E1060" s="987"/>
      <c r="F1060" s="443" t="s">
        <v>253</v>
      </c>
      <c r="G1060" s="332">
        <f t="shared" ref="G1060:H1060" si="240">SUM(G1061:G1061)</f>
        <v>0</v>
      </c>
      <c r="H1060" s="332">
        <f t="shared" si="240"/>
        <v>0</v>
      </c>
      <c r="I1060" s="485"/>
      <c r="J1060" s="485"/>
      <c r="K1060" s="485"/>
      <c r="L1060" s="485"/>
      <c r="M1060" s="485"/>
    </row>
    <row r="1061" spans="1:13" ht="24" customHeight="1">
      <c r="A1061" s="987">
        <v>23030127</v>
      </c>
      <c r="B1061" s="987">
        <v>70460</v>
      </c>
      <c r="C1061" s="987">
        <v>110000010112</v>
      </c>
      <c r="D1061" s="987">
        <v>2101</v>
      </c>
      <c r="E1061" s="987">
        <v>50610801</v>
      </c>
      <c r="F1061" s="326" t="s">
        <v>270</v>
      </c>
      <c r="G1061" s="404"/>
      <c r="H1061" s="404"/>
      <c r="I1061" s="489"/>
      <c r="J1061" s="489"/>
      <c r="K1061" s="489"/>
      <c r="L1061" s="489"/>
      <c r="M1061" s="489"/>
    </row>
    <row r="1062" spans="1:13" ht="21.75" customHeight="1">
      <c r="A1062" s="442">
        <v>2305</v>
      </c>
      <c r="B1062" s="442"/>
      <c r="C1062" s="442"/>
      <c r="D1062" s="442"/>
      <c r="E1062" s="442"/>
      <c r="F1062" s="443" t="s">
        <v>274</v>
      </c>
      <c r="G1062" s="332">
        <f>G1063</f>
        <v>11500000</v>
      </c>
      <c r="H1062" s="332">
        <f t="shared" ref="H1062" si="241">H1063</f>
        <v>1000000</v>
      </c>
      <c r="I1062" s="485"/>
      <c r="J1062" s="485"/>
      <c r="K1062" s="485"/>
      <c r="L1062" s="485"/>
      <c r="M1062" s="485"/>
    </row>
    <row r="1063" spans="1:13" ht="25.5">
      <c r="A1063" s="442">
        <v>230501</v>
      </c>
      <c r="B1063" s="442"/>
      <c r="C1063" s="442"/>
      <c r="D1063" s="442"/>
      <c r="E1063" s="442"/>
      <c r="F1063" s="443" t="s">
        <v>275</v>
      </c>
      <c r="G1063" s="332">
        <f>SUM(G1064:G1066)</f>
        <v>11500000</v>
      </c>
      <c r="H1063" s="332">
        <f>SUM(H1064:H1066)</f>
        <v>1000000</v>
      </c>
      <c r="I1063" s="485"/>
      <c r="J1063" s="485"/>
      <c r="K1063" s="485"/>
      <c r="L1063" s="485"/>
      <c r="M1063" s="485"/>
    </row>
    <row r="1064" spans="1:13">
      <c r="A1064" s="987">
        <v>23050101</v>
      </c>
      <c r="B1064" s="442">
        <v>70150</v>
      </c>
      <c r="C1064" s="987">
        <v>20000010110</v>
      </c>
      <c r="D1064" s="442">
        <v>2101</v>
      </c>
      <c r="E1064" s="442">
        <v>50610801</v>
      </c>
      <c r="F1064" s="324" t="s">
        <v>276</v>
      </c>
      <c r="G1064" s="1294">
        <v>5000000</v>
      </c>
      <c r="H1064" s="1294"/>
      <c r="I1064" s="490"/>
      <c r="J1064" s="485"/>
      <c r="K1064" s="490"/>
      <c r="L1064" s="485"/>
      <c r="M1064" s="485"/>
    </row>
    <row r="1065" spans="1:13" ht="25.5">
      <c r="A1065" s="987">
        <v>23050102</v>
      </c>
      <c r="B1065" s="442">
        <v>70150</v>
      </c>
      <c r="C1065" s="987">
        <v>80000010101</v>
      </c>
      <c r="D1065" s="442">
        <v>2101</v>
      </c>
      <c r="E1065" s="442">
        <v>50610801</v>
      </c>
      <c r="F1065" s="324" t="s">
        <v>277</v>
      </c>
      <c r="G1065" s="1294">
        <v>1500000</v>
      </c>
      <c r="H1065" s="1294">
        <v>1000000</v>
      </c>
      <c r="I1065" s="490"/>
      <c r="J1065" s="485"/>
      <c r="K1065" s="490"/>
      <c r="L1065" s="490"/>
      <c r="M1065" s="490"/>
    </row>
    <row r="1066" spans="1:13" ht="25.5">
      <c r="A1066" s="987">
        <v>23050103</v>
      </c>
      <c r="B1066" s="442">
        <v>70150</v>
      </c>
      <c r="C1066" s="987">
        <v>20000010101</v>
      </c>
      <c r="D1066" s="987">
        <v>2101</v>
      </c>
      <c r="E1066" s="987">
        <v>50610801</v>
      </c>
      <c r="F1066" s="324" t="s">
        <v>278</v>
      </c>
      <c r="G1066" s="1294">
        <v>5000000</v>
      </c>
      <c r="H1066" s="1294"/>
      <c r="I1066" s="490"/>
      <c r="J1066" s="485"/>
      <c r="K1066" s="490"/>
      <c r="L1066" s="490"/>
      <c r="M1066" s="490"/>
    </row>
    <row r="1067" spans="1:13" ht="25.5">
      <c r="A1067" s="329">
        <v>23050111</v>
      </c>
      <c r="B1067" s="442">
        <v>70150</v>
      </c>
      <c r="C1067" s="329">
        <v>20000010112</v>
      </c>
      <c r="D1067" s="329">
        <v>2101</v>
      </c>
      <c r="E1067" s="987">
        <v>50610801</v>
      </c>
      <c r="F1067" s="330" t="s">
        <v>700</v>
      </c>
      <c r="G1067" s="404"/>
      <c r="H1067" s="404"/>
      <c r="I1067" s="489"/>
      <c r="J1067" s="489"/>
      <c r="K1067" s="489"/>
      <c r="L1067" s="489"/>
      <c r="M1067" s="489"/>
    </row>
    <row r="1068" spans="1:13">
      <c r="A1068" s="486"/>
      <c r="B1068" s="486"/>
      <c r="C1068" s="486"/>
      <c r="D1068" s="486"/>
      <c r="E1068" s="486"/>
      <c r="F1068" s="491"/>
      <c r="G1068" s="1314"/>
      <c r="H1068" s="1334"/>
      <c r="I1068" s="492"/>
      <c r="J1068" s="493"/>
      <c r="K1068" s="492"/>
      <c r="L1068" s="492"/>
      <c r="M1068" s="492"/>
    </row>
    <row r="1069" spans="1:13">
      <c r="A1069" s="486"/>
      <c r="B1069" s="486"/>
      <c r="C1069" s="486"/>
      <c r="D1069" s="486"/>
      <c r="E1069" s="486"/>
      <c r="F1069" s="775" t="s">
        <v>570</v>
      </c>
      <c r="G1069" s="1335"/>
      <c r="H1069" s="1336"/>
      <c r="I1069" s="1000"/>
      <c r="J1069" s="775"/>
      <c r="K1069" s="1000"/>
      <c r="L1069" s="1000"/>
      <c r="M1069" s="1000"/>
    </row>
    <row r="1070" spans="1:13">
      <c r="A1070" s="486"/>
      <c r="B1070" s="486"/>
      <c r="C1070" s="486"/>
      <c r="D1070" s="486"/>
      <c r="E1070" s="486"/>
      <c r="F1070" s="571"/>
      <c r="G1070" s="590"/>
      <c r="H1070" s="1337"/>
      <c r="I1070" s="1002"/>
      <c r="J1070" s="1003"/>
      <c r="K1070" s="1002"/>
      <c r="L1070" s="1002"/>
      <c r="M1070" s="1002"/>
    </row>
    <row r="1071" spans="1:13">
      <c r="A1071" s="486"/>
      <c r="B1071" s="486"/>
      <c r="C1071" s="486"/>
      <c r="D1071" s="486"/>
      <c r="E1071" s="486"/>
      <c r="F1071" s="571" t="s">
        <v>519</v>
      </c>
      <c r="G1071" s="590">
        <f>G1010</f>
        <v>74546319</v>
      </c>
      <c r="H1071" s="590">
        <f>H1010</f>
        <v>74546319</v>
      </c>
      <c r="I1071" s="1001"/>
      <c r="J1071" s="1001"/>
      <c r="K1071" s="1001"/>
      <c r="L1071" s="1001"/>
      <c r="M1071" s="1001"/>
    </row>
    <row r="1072" spans="1:13">
      <c r="A1072" s="486"/>
      <c r="B1072" s="486"/>
      <c r="C1072" s="486"/>
      <c r="D1072" s="486"/>
      <c r="E1072" s="486"/>
      <c r="F1072" s="571" t="s">
        <v>520</v>
      </c>
      <c r="G1072" s="590">
        <f>G1017</f>
        <v>48000000</v>
      </c>
      <c r="H1072" s="590">
        <f>H1017</f>
        <v>12405770.83</v>
      </c>
      <c r="I1072" s="1001"/>
      <c r="J1072" s="1001"/>
      <c r="K1072" s="1001"/>
      <c r="L1072" s="1002"/>
      <c r="M1072" s="1002"/>
    </row>
    <row r="1073" spans="1:13">
      <c r="A1073" s="486"/>
      <c r="B1073" s="486"/>
      <c r="C1073" s="486"/>
      <c r="D1073" s="486"/>
      <c r="E1073" s="486"/>
      <c r="F1073" s="571" t="s">
        <v>198</v>
      </c>
      <c r="G1073" s="590">
        <f>G1034</f>
        <v>50000000</v>
      </c>
      <c r="H1073" s="590">
        <f>H1034</f>
        <v>15191088.939999999</v>
      </c>
      <c r="I1073" s="1001"/>
      <c r="J1073" s="1001"/>
      <c r="K1073" s="1001"/>
      <c r="L1073" s="1002"/>
      <c r="M1073" s="1002"/>
    </row>
    <row r="1074" spans="1:13">
      <c r="A1074" s="486"/>
      <c r="B1074" s="486"/>
      <c r="C1074" s="486"/>
      <c r="D1074" s="486"/>
      <c r="E1074" s="486"/>
      <c r="F1074" s="571"/>
      <c r="G1074" s="590"/>
      <c r="H1074" s="1337"/>
      <c r="I1074" s="1002"/>
      <c r="J1074" s="1001"/>
      <c r="K1074" s="1002"/>
      <c r="L1074" s="1002"/>
      <c r="M1074" s="1002"/>
    </row>
    <row r="1075" spans="1:13">
      <c r="A1075" s="486"/>
      <c r="B1075" s="486"/>
      <c r="C1075" s="486"/>
      <c r="D1075" s="486"/>
      <c r="E1075" s="486"/>
      <c r="F1075" s="571" t="s">
        <v>3</v>
      </c>
      <c r="G1075" s="590">
        <f t="shared" ref="G1075:H1075" si="242">SUM(G1071:G1074)</f>
        <v>172546319</v>
      </c>
      <c r="H1075" s="590">
        <f t="shared" si="242"/>
        <v>102143178.77</v>
      </c>
      <c r="I1075" s="1001"/>
      <c r="J1075" s="1001"/>
      <c r="K1075" s="1001"/>
      <c r="L1075" s="1001"/>
      <c r="M1075" s="1001"/>
    </row>
    <row r="1076" spans="1:13">
      <c r="A1076" s="462"/>
      <c r="B1076" s="462"/>
      <c r="C1076" s="462"/>
      <c r="D1076" s="462"/>
      <c r="E1076" s="462"/>
      <c r="F1076" s="494"/>
      <c r="G1076" s="495"/>
      <c r="H1076" s="495"/>
      <c r="I1076" s="476"/>
      <c r="J1076" s="462"/>
      <c r="K1076" s="462"/>
      <c r="L1076" s="462"/>
      <c r="M1076" s="462"/>
    </row>
    <row r="1077" spans="1:13">
      <c r="A1077" s="462"/>
      <c r="B1077" s="462"/>
      <c r="C1077" s="462"/>
      <c r="D1077" s="462"/>
      <c r="E1077" s="462"/>
      <c r="F1077" s="494"/>
      <c r="G1077" s="462"/>
      <c r="H1077" s="462"/>
      <c r="I1077" s="462"/>
      <c r="J1077" s="462"/>
      <c r="K1077" s="462"/>
      <c r="L1077" s="462"/>
      <c r="M1077" s="462"/>
    </row>
    <row r="1078" spans="1:13" ht="20.25">
      <c r="A1078" s="1466" t="s">
        <v>0</v>
      </c>
      <c r="B1078" s="1467"/>
      <c r="C1078" s="1467"/>
      <c r="D1078" s="1467"/>
      <c r="E1078" s="1467"/>
      <c r="F1078" s="1467"/>
      <c r="G1078" s="1467"/>
      <c r="H1078" s="1467"/>
      <c r="I1078" s="1467"/>
      <c r="J1078" s="1467"/>
      <c r="K1078" s="1467"/>
      <c r="L1078" s="1467"/>
      <c r="M1078" s="1468"/>
    </row>
    <row r="1079" spans="1:13" ht="18">
      <c r="A1079" s="1452" t="s">
        <v>526</v>
      </c>
      <c r="B1079" s="1453"/>
      <c r="C1079" s="1453"/>
      <c r="D1079" s="1453"/>
      <c r="E1079" s="1453"/>
      <c r="F1079" s="1453"/>
      <c r="G1079" s="1453"/>
      <c r="H1079" s="1453"/>
      <c r="I1079" s="1453"/>
      <c r="J1079" s="1453"/>
      <c r="K1079" s="1453"/>
      <c r="L1079" s="1453"/>
      <c r="M1079" s="1454"/>
    </row>
    <row r="1080" spans="1:13" ht="44.25" customHeight="1">
      <c r="A1080" s="945" t="s">
        <v>518</v>
      </c>
      <c r="B1080" s="945" t="s">
        <v>514</v>
      </c>
      <c r="C1080" s="945" t="s">
        <v>559</v>
      </c>
      <c r="D1080" s="945" t="s">
        <v>560</v>
      </c>
      <c r="E1080" s="945" t="s">
        <v>515</v>
      </c>
      <c r="F1080" s="478" t="s">
        <v>483</v>
      </c>
      <c r="G1080" s="325" t="s">
        <v>656</v>
      </c>
      <c r="H1080" s="856" t="s">
        <v>1353</v>
      </c>
      <c r="I1080" s="325"/>
      <c r="J1080" s="325"/>
      <c r="K1080" s="945"/>
      <c r="L1080" s="527"/>
      <c r="M1080" s="527"/>
    </row>
    <row r="1081" spans="1:13">
      <c r="A1081" s="987"/>
      <c r="B1081" s="987"/>
      <c r="C1081" s="987"/>
      <c r="D1081" s="987"/>
      <c r="E1081" s="987"/>
      <c r="F1081" s="326"/>
      <c r="G1081" s="334"/>
      <c r="H1081" s="334"/>
      <c r="I1081" s="334"/>
      <c r="J1081" s="334"/>
      <c r="K1081" s="334"/>
      <c r="L1081" s="334"/>
      <c r="M1081" s="334"/>
    </row>
    <row r="1082" spans="1:13">
      <c r="A1082" s="442">
        <v>2</v>
      </c>
      <c r="B1082" s="442"/>
      <c r="C1082" s="442"/>
      <c r="D1082" s="442"/>
      <c r="E1082" s="442"/>
      <c r="F1082" s="945" t="s">
        <v>90</v>
      </c>
      <c r="G1082" s="1338">
        <f>SUM(G1083,G1090)</f>
        <v>216968779</v>
      </c>
      <c r="H1082" s="1338">
        <f t="shared" ref="H1082" si="243">SUM(H1083,H1090)</f>
        <v>214343176.56999999</v>
      </c>
      <c r="I1082" s="496"/>
      <c r="J1082" s="496"/>
      <c r="K1082" s="496"/>
      <c r="L1082" s="496"/>
      <c r="M1082" s="496"/>
    </row>
    <row r="1083" spans="1:13">
      <c r="A1083" s="442">
        <v>21</v>
      </c>
      <c r="B1083" s="442">
        <v>70160</v>
      </c>
      <c r="C1083" s="442"/>
      <c r="D1083" s="448" t="s">
        <v>561</v>
      </c>
      <c r="E1083" s="442">
        <v>50610801</v>
      </c>
      <c r="F1083" s="443" t="s">
        <v>4</v>
      </c>
      <c r="G1083" s="1338">
        <f>SUM(G1084,G1087)</f>
        <v>212968779</v>
      </c>
      <c r="H1083" s="1338">
        <f>SUM(H1084,H1087)</f>
        <v>212968779</v>
      </c>
      <c r="I1083" s="496"/>
      <c r="J1083" s="496"/>
      <c r="K1083" s="496"/>
      <c r="L1083" s="496"/>
      <c r="M1083" s="496"/>
    </row>
    <row r="1084" spans="1:13">
      <c r="A1084" s="987">
        <v>21010101</v>
      </c>
      <c r="B1084" s="987">
        <v>70160</v>
      </c>
      <c r="C1084" s="987"/>
      <c r="D1084" s="444" t="s">
        <v>561</v>
      </c>
      <c r="E1084" s="987">
        <v>50610801</v>
      </c>
      <c r="F1084" s="324" t="s">
        <v>91</v>
      </c>
      <c r="G1084" s="1338">
        <f>'ECON SEC PERSONNEL COST'!H733</f>
        <v>183892209</v>
      </c>
      <c r="H1084" s="1338">
        <f>G1084</f>
        <v>183892209</v>
      </c>
      <c r="I1084" s="496"/>
      <c r="J1084" s="496"/>
      <c r="K1084" s="224"/>
      <c r="L1084" s="496"/>
      <c r="M1084" s="496"/>
    </row>
    <row r="1085" spans="1:13">
      <c r="A1085" s="987">
        <v>21010102</v>
      </c>
      <c r="B1085" s="987"/>
      <c r="C1085" s="987"/>
      <c r="D1085" s="444" t="s">
        <v>561</v>
      </c>
      <c r="E1085" s="987">
        <v>50610801</v>
      </c>
      <c r="F1085" s="324" t="s">
        <v>92</v>
      </c>
      <c r="G1085" s="1339"/>
      <c r="H1085" s="1339"/>
      <c r="I1085" s="497"/>
      <c r="J1085" s="497"/>
      <c r="K1085" s="497"/>
      <c r="L1085" s="497"/>
      <c r="M1085" s="497"/>
    </row>
    <row r="1086" spans="1:13" ht="25.5">
      <c r="A1086" s="442">
        <v>2102</v>
      </c>
      <c r="B1086" s="442"/>
      <c r="C1086" s="442"/>
      <c r="D1086" s="442"/>
      <c r="E1086" s="442"/>
      <c r="F1086" s="443" t="s">
        <v>664</v>
      </c>
      <c r="G1086" s="1338">
        <f>SUM(G1087)</f>
        <v>29076570</v>
      </c>
      <c r="H1086" s="1338">
        <f>SUM(H1087)</f>
        <v>29076570</v>
      </c>
      <c r="I1086" s="496"/>
      <c r="J1086" s="496"/>
      <c r="K1086" s="496"/>
      <c r="L1086" s="496"/>
      <c r="M1086" s="496"/>
    </row>
    <row r="1087" spans="1:13">
      <c r="A1087" s="442">
        <v>210201</v>
      </c>
      <c r="B1087" s="442"/>
      <c r="C1087" s="442"/>
      <c r="D1087" s="442"/>
      <c r="E1087" s="442"/>
      <c r="F1087" s="443" t="s">
        <v>95</v>
      </c>
      <c r="G1087" s="1338">
        <f>SUM(G1088:G1089)</f>
        <v>29076570</v>
      </c>
      <c r="H1087" s="1338">
        <f>SUM(H1088:H1089)</f>
        <v>29076570</v>
      </c>
      <c r="I1087" s="496"/>
      <c r="J1087" s="496"/>
      <c r="K1087" s="496"/>
      <c r="L1087" s="496"/>
      <c r="M1087" s="496"/>
    </row>
    <row r="1088" spans="1:13">
      <c r="A1088" s="987">
        <v>21020101</v>
      </c>
      <c r="B1088" s="987"/>
      <c r="C1088" s="987"/>
      <c r="D1088" s="987"/>
      <c r="E1088" s="987"/>
      <c r="F1088" s="324" t="s">
        <v>96</v>
      </c>
      <c r="G1088" s="1338">
        <f>'ECON SEC PERSONNEL COST'!J733</f>
        <v>22986570</v>
      </c>
      <c r="H1088" s="1338">
        <f>'ECON SEC PERSONNEL COST'!J733</f>
        <v>22986570</v>
      </c>
      <c r="I1088" s="496"/>
      <c r="J1088" s="496"/>
      <c r="K1088" s="496"/>
      <c r="L1088" s="496"/>
      <c r="M1088" s="496"/>
    </row>
    <row r="1089" spans="1:13">
      <c r="A1089" s="987">
        <v>21020102</v>
      </c>
      <c r="B1089" s="987">
        <v>70160</v>
      </c>
      <c r="C1089" s="987"/>
      <c r="D1089" s="444" t="s">
        <v>561</v>
      </c>
      <c r="E1089" s="987">
        <v>50610801</v>
      </c>
      <c r="F1089" s="324" t="s">
        <v>482</v>
      </c>
      <c r="G1089" s="1338">
        <f>'ECON SEC PERSONNEL COST'!I733</f>
        <v>6090000</v>
      </c>
      <c r="H1089" s="1338">
        <f>'ECON SEC PERSONNEL COST'!I733</f>
        <v>6090000</v>
      </c>
      <c r="I1089" s="496"/>
      <c r="J1089" s="496"/>
      <c r="K1089" s="224"/>
      <c r="L1089" s="496"/>
      <c r="M1089" s="496"/>
    </row>
    <row r="1090" spans="1:13">
      <c r="A1090" s="442">
        <v>2202</v>
      </c>
      <c r="B1090" s="442">
        <v>70160</v>
      </c>
      <c r="C1090" s="442"/>
      <c r="D1090" s="442"/>
      <c r="E1090" s="442"/>
      <c r="F1090" s="443" t="s">
        <v>5</v>
      </c>
      <c r="G1090" s="1338">
        <f>SUM(G1091,G1094,G1097,G1101,G1103,G1106)</f>
        <v>4000000</v>
      </c>
      <c r="H1090" s="1338">
        <f>SUM(H1091,H1094,H1097,H1101,H1103,H1106)</f>
        <v>1374397.57</v>
      </c>
      <c r="I1090" s="496"/>
      <c r="J1090" s="496"/>
      <c r="K1090" s="496"/>
      <c r="L1090" s="496"/>
      <c r="M1090" s="496"/>
    </row>
    <row r="1091" spans="1:13" ht="25.5">
      <c r="A1091" s="442">
        <v>220201</v>
      </c>
      <c r="B1091" s="442"/>
      <c r="C1091" s="442"/>
      <c r="D1091" s="448" t="s">
        <v>561</v>
      </c>
      <c r="E1091" s="442">
        <v>50610801</v>
      </c>
      <c r="F1091" s="443" t="s">
        <v>661</v>
      </c>
      <c r="G1091" s="1338">
        <f t="shared" ref="G1091" si="244">SUM(G1092:G1093)</f>
        <v>700000</v>
      </c>
      <c r="H1091" s="1338">
        <f>SUM(H1092:H1093)</f>
        <v>500000</v>
      </c>
      <c r="I1091" s="496"/>
      <c r="J1091" s="496"/>
      <c r="K1091" s="496"/>
      <c r="L1091" s="496"/>
      <c r="M1091" s="496"/>
    </row>
    <row r="1092" spans="1:13" ht="25.5">
      <c r="A1092" s="987">
        <v>22020101</v>
      </c>
      <c r="B1092" s="987"/>
      <c r="C1092" s="987"/>
      <c r="D1092" s="987"/>
      <c r="E1092" s="987"/>
      <c r="F1092" s="324" t="s">
        <v>108</v>
      </c>
      <c r="G1092" s="1339"/>
      <c r="H1092" s="1339"/>
      <c r="I1092" s="497"/>
      <c r="J1092" s="497"/>
      <c r="K1092" s="497"/>
      <c r="L1092" s="497"/>
      <c r="M1092" s="497"/>
    </row>
    <row r="1093" spans="1:13" ht="25.5">
      <c r="A1093" s="987">
        <v>22020102</v>
      </c>
      <c r="B1093" s="987">
        <v>70160</v>
      </c>
      <c r="C1093" s="987"/>
      <c r="D1093" s="444" t="s">
        <v>561</v>
      </c>
      <c r="E1093" s="987">
        <v>50610801</v>
      </c>
      <c r="F1093" s="324" t="s">
        <v>109</v>
      </c>
      <c r="G1093" s="1339">
        <v>700000</v>
      </c>
      <c r="H1093" s="1339">
        <v>500000</v>
      </c>
      <c r="I1093" s="497"/>
      <c r="J1093" s="497"/>
      <c r="K1093" s="497"/>
      <c r="L1093" s="497"/>
      <c r="M1093" s="497"/>
    </row>
    <row r="1094" spans="1:13" ht="25.5">
      <c r="A1094" s="442">
        <v>220203</v>
      </c>
      <c r="B1094" s="442">
        <v>70160</v>
      </c>
      <c r="C1094" s="442"/>
      <c r="D1094" s="448" t="s">
        <v>561</v>
      </c>
      <c r="E1094" s="442">
        <v>50610801</v>
      </c>
      <c r="F1094" s="443" t="s">
        <v>663</v>
      </c>
      <c r="G1094" s="1338">
        <f t="shared" ref="G1094:H1094" si="245">SUM(G1095:G1096)</f>
        <v>900000</v>
      </c>
      <c r="H1094" s="1338">
        <f t="shared" si="245"/>
        <v>300000</v>
      </c>
      <c r="I1094" s="496"/>
      <c r="J1094" s="496"/>
      <c r="K1094" s="496"/>
      <c r="L1094" s="496"/>
      <c r="M1094" s="496"/>
    </row>
    <row r="1095" spans="1:13" ht="25.5">
      <c r="A1095" s="987">
        <v>22020301</v>
      </c>
      <c r="B1095" s="987">
        <v>70160</v>
      </c>
      <c r="C1095" s="987"/>
      <c r="D1095" s="444" t="s">
        <v>561</v>
      </c>
      <c r="E1095" s="987">
        <v>50610801</v>
      </c>
      <c r="F1095" s="324" t="s">
        <v>122</v>
      </c>
      <c r="G1095" s="1339">
        <v>900000</v>
      </c>
      <c r="H1095" s="1339">
        <v>300000</v>
      </c>
      <c r="I1095" s="497"/>
      <c r="J1095" s="496"/>
      <c r="K1095" s="497"/>
      <c r="L1095" s="497"/>
      <c r="M1095" s="497"/>
    </row>
    <row r="1096" spans="1:13" ht="25.5">
      <c r="A1096" s="987">
        <v>22020305</v>
      </c>
      <c r="B1096" s="987"/>
      <c r="C1096" s="987"/>
      <c r="D1096" s="987"/>
      <c r="E1096" s="987"/>
      <c r="F1096" s="324" t="s">
        <v>126</v>
      </c>
      <c r="G1096" s="1339"/>
      <c r="H1096" s="1339"/>
      <c r="I1096" s="497"/>
      <c r="J1096" s="497"/>
      <c r="K1096" s="497"/>
      <c r="L1096" s="497"/>
      <c r="M1096" s="497"/>
    </row>
    <row r="1097" spans="1:13" ht="25.5">
      <c r="A1097" s="442">
        <v>220204</v>
      </c>
      <c r="B1097" s="442">
        <v>70160</v>
      </c>
      <c r="C1097" s="442"/>
      <c r="D1097" s="448" t="s">
        <v>561</v>
      </c>
      <c r="E1097" s="442">
        <v>50610801</v>
      </c>
      <c r="F1097" s="443" t="s">
        <v>645</v>
      </c>
      <c r="G1097" s="1338">
        <f>SUM(G1098:G1099,G1100)</f>
        <v>900000</v>
      </c>
      <c r="H1097" s="1338">
        <f>SUM(H1098:H1099,H1100)</f>
        <v>0</v>
      </c>
      <c r="I1097" s="496"/>
      <c r="J1097" s="496"/>
      <c r="K1097" s="496"/>
      <c r="L1097" s="496"/>
      <c r="M1097" s="496"/>
    </row>
    <row r="1098" spans="1:13" ht="30.75" customHeight="1">
      <c r="A1098" s="987">
        <v>22020401</v>
      </c>
      <c r="B1098" s="987">
        <v>70160</v>
      </c>
      <c r="C1098" s="987"/>
      <c r="D1098" s="444" t="s">
        <v>561</v>
      </c>
      <c r="E1098" s="987">
        <v>50610801</v>
      </c>
      <c r="F1098" s="324" t="s">
        <v>134</v>
      </c>
      <c r="G1098" s="1339">
        <v>200000</v>
      </c>
      <c r="H1098" s="1339"/>
      <c r="I1098" s="497"/>
      <c r="J1098" s="497"/>
      <c r="K1098" s="497"/>
      <c r="L1098" s="497"/>
      <c r="M1098" s="497"/>
    </row>
    <row r="1099" spans="1:13" ht="25.5">
      <c r="A1099" s="987">
        <v>22020402</v>
      </c>
      <c r="B1099" s="987">
        <v>70160</v>
      </c>
      <c r="C1099" s="987"/>
      <c r="D1099" s="444" t="s">
        <v>561</v>
      </c>
      <c r="E1099" s="987">
        <v>50610801</v>
      </c>
      <c r="F1099" s="324" t="s">
        <v>135</v>
      </c>
      <c r="G1099" s="1339">
        <v>500000</v>
      </c>
      <c r="H1099" s="1339"/>
      <c r="I1099" s="497"/>
      <c r="J1099" s="497"/>
      <c r="K1099" s="497"/>
      <c r="L1099" s="497"/>
      <c r="M1099" s="497"/>
    </row>
    <row r="1100" spans="1:13">
      <c r="A1100" s="987">
        <v>22020406</v>
      </c>
      <c r="B1100" s="987">
        <v>70160</v>
      </c>
      <c r="C1100" s="987"/>
      <c r="D1100" s="444">
        <v>2101</v>
      </c>
      <c r="E1100" s="987">
        <v>50610801</v>
      </c>
      <c r="F1100" s="324" t="s">
        <v>1115</v>
      </c>
      <c r="G1100" s="1339">
        <v>200000</v>
      </c>
      <c r="H1100" s="1339"/>
      <c r="I1100" s="497"/>
      <c r="J1100" s="497"/>
      <c r="K1100" s="497"/>
      <c r="L1100" s="497"/>
      <c r="M1100" s="497"/>
    </row>
    <row r="1101" spans="1:13">
      <c r="A1101" s="987">
        <v>220205</v>
      </c>
      <c r="B1101" s="987"/>
      <c r="C1101" s="987"/>
      <c r="D1101" s="444"/>
      <c r="E1101" s="987"/>
      <c r="F1101" s="443" t="s">
        <v>1116</v>
      </c>
      <c r="G1101" s="1339">
        <f>SUM(G1102)</f>
        <v>300000</v>
      </c>
      <c r="H1101" s="1339">
        <f>SUM(H1102)</f>
        <v>300000</v>
      </c>
      <c r="I1101" s="497"/>
      <c r="J1101" s="497"/>
      <c r="K1101" s="497"/>
      <c r="L1101" s="497"/>
      <c r="M1101" s="497"/>
    </row>
    <row r="1102" spans="1:13">
      <c r="A1102" s="987">
        <v>22020501</v>
      </c>
      <c r="B1102" s="987"/>
      <c r="C1102" s="987"/>
      <c r="D1102" s="444"/>
      <c r="E1102" s="987"/>
      <c r="F1102" s="324" t="s">
        <v>1117</v>
      </c>
      <c r="G1102" s="1339">
        <v>300000</v>
      </c>
      <c r="H1102" s="1339">
        <v>300000</v>
      </c>
      <c r="I1102" s="497"/>
      <c r="J1102" s="497"/>
      <c r="K1102" s="497"/>
      <c r="L1102" s="497"/>
      <c r="M1102" s="497"/>
    </row>
    <row r="1103" spans="1:13" ht="25.5">
      <c r="A1103" s="442">
        <v>220208</v>
      </c>
      <c r="B1103" s="442">
        <v>70160</v>
      </c>
      <c r="C1103" s="442"/>
      <c r="D1103" s="448" t="s">
        <v>561</v>
      </c>
      <c r="E1103" s="442">
        <v>50610801</v>
      </c>
      <c r="F1103" s="443" t="s">
        <v>644</v>
      </c>
      <c r="G1103" s="1338">
        <f t="shared" ref="G1103:H1103" si="246">SUM(G1104:G1104)</f>
        <v>400000</v>
      </c>
      <c r="H1103" s="1338">
        <f t="shared" si="246"/>
        <v>0</v>
      </c>
      <c r="I1103" s="496"/>
      <c r="J1103" s="496"/>
      <c r="K1103" s="496"/>
      <c r="L1103" s="496"/>
      <c r="M1103" s="496"/>
    </row>
    <row r="1104" spans="1:13" ht="19.5" customHeight="1">
      <c r="A1104" s="987">
        <v>22020801</v>
      </c>
      <c r="B1104" s="987">
        <v>70160</v>
      </c>
      <c r="C1104" s="987"/>
      <c r="D1104" s="444" t="s">
        <v>561</v>
      </c>
      <c r="E1104" s="987">
        <v>50610801</v>
      </c>
      <c r="F1104" s="324" t="s">
        <v>164</v>
      </c>
      <c r="G1104" s="1339">
        <v>400000</v>
      </c>
      <c r="H1104" s="1339"/>
      <c r="I1104" s="497"/>
      <c r="J1104" s="497"/>
      <c r="K1104" s="497"/>
      <c r="L1104" s="497"/>
      <c r="M1104" s="497"/>
    </row>
    <row r="1105" spans="1:13" ht="19.5" customHeight="1">
      <c r="A1105" s="987">
        <v>22020802</v>
      </c>
      <c r="B1105" s="987">
        <v>70160</v>
      </c>
      <c r="C1105" s="987"/>
      <c r="D1105" s="444" t="s">
        <v>561</v>
      </c>
      <c r="E1105" s="987">
        <v>50610801</v>
      </c>
      <c r="F1105" s="324" t="s">
        <v>1181</v>
      </c>
      <c r="G1105" s="1339"/>
      <c r="H1105" s="1339"/>
      <c r="I1105" s="497"/>
      <c r="J1105" s="497"/>
      <c r="K1105" s="497"/>
      <c r="L1105" s="497"/>
      <c r="M1105" s="497"/>
    </row>
    <row r="1106" spans="1:13" ht="25.5">
      <c r="A1106" s="442">
        <v>220210</v>
      </c>
      <c r="B1106" s="442">
        <v>70160</v>
      </c>
      <c r="C1106" s="442"/>
      <c r="D1106" s="442"/>
      <c r="E1106" s="442"/>
      <c r="F1106" s="443" t="s">
        <v>173</v>
      </c>
      <c r="G1106" s="1338">
        <f t="shared" ref="G1106:H1106" si="247">SUM(G1107:G1107)</f>
        <v>800000</v>
      </c>
      <c r="H1106" s="1338">
        <f t="shared" si="247"/>
        <v>274397.57</v>
      </c>
      <c r="I1106" s="496"/>
      <c r="J1106" s="496"/>
      <c r="K1106" s="496"/>
      <c r="L1106" s="496"/>
      <c r="M1106" s="496"/>
    </row>
    <row r="1107" spans="1:13">
      <c r="A1107" s="987">
        <v>22021007</v>
      </c>
      <c r="B1107" s="987">
        <v>70160</v>
      </c>
      <c r="C1107" s="987"/>
      <c r="D1107" s="444" t="s">
        <v>561</v>
      </c>
      <c r="E1107" s="987">
        <v>50610801</v>
      </c>
      <c r="F1107" s="324" t="s">
        <v>179</v>
      </c>
      <c r="G1107" s="1339">
        <v>800000</v>
      </c>
      <c r="H1107" s="1339">
        <v>274397.57</v>
      </c>
      <c r="I1107" s="497"/>
      <c r="J1107" s="497"/>
      <c r="K1107" s="497"/>
      <c r="L1107" s="497"/>
      <c r="M1107" s="497"/>
    </row>
    <row r="1108" spans="1:13">
      <c r="A1108" s="498"/>
      <c r="B1108" s="498"/>
      <c r="C1108" s="498"/>
      <c r="D1108" s="498"/>
      <c r="E1108" s="498"/>
      <c r="F1108" s="327"/>
      <c r="G1108" s="498"/>
      <c r="H1108" s="498"/>
      <c r="I1108" s="499"/>
      <c r="J1108" s="528"/>
      <c r="K1108" s="498"/>
      <c r="L1108" s="528"/>
      <c r="M1108" s="528"/>
    </row>
    <row r="1109" spans="1:13">
      <c r="A1109" s="1430" t="s">
        <v>284</v>
      </c>
      <c r="B1109" s="1431"/>
      <c r="C1109" s="1431"/>
      <c r="D1109" s="1431"/>
      <c r="E1109" s="1431"/>
      <c r="F1109" s="1431"/>
      <c r="G1109" s="1431"/>
      <c r="H1109" s="1431"/>
      <c r="I1109" s="1432"/>
      <c r="J1109" s="429"/>
      <c r="K1109" s="429"/>
      <c r="L1109" s="429"/>
      <c r="M1109" s="429"/>
    </row>
    <row r="1110" spans="1:13">
      <c r="A1110" s="429"/>
      <c r="B1110" s="429"/>
      <c r="C1110" s="429"/>
      <c r="D1110" s="429"/>
      <c r="E1110" s="429"/>
      <c r="F1110" s="430" t="s">
        <v>4</v>
      </c>
      <c r="G1110" s="439">
        <f>G1083</f>
        <v>212968779</v>
      </c>
      <c r="H1110" s="439">
        <f t="shared" ref="H1110:M1110" si="248">H1083</f>
        <v>212968779</v>
      </c>
      <c r="I1110" s="439">
        <f t="shared" si="248"/>
        <v>0</v>
      </c>
      <c r="J1110" s="439">
        <f t="shared" si="248"/>
        <v>0</v>
      </c>
      <c r="K1110" s="439">
        <f t="shared" si="248"/>
        <v>0</v>
      </c>
      <c r="L1110" s="439">
        <f t="shared" si="248"/>
        <v>0</v>
      </c>
      <c r="M1110" s="439">
        <f t="shared" si="248"/>
        <v>0</v>
      </c>
    </row>
    <row r="1111" spans="1:13">
      <c r="A1111" s="429"/>
      <c r="B1111" s="429"/>
      <c r="C1111" s="429"/>
      <c r="D1111" s="429"/>
      <c r="E1111" s="429"/>
      <c r="F1111" s="430" t="s">
        <v>5</v>
      </c>
      <c r="G1111" s="431">
        <f>G1090</f>
        <v>4000000</v>
      </c>
      <c r="H1111" s="431">
        <f t="shared" ref="H1111:M1111" si="249">H1090</f>
        <v>1374397.57</v>
      </c>
      <c r="I1111" s="431">
        <f t="shared" si="249"/>
        <v>0</v>
      </c>
      <c r="J1111" s="431">
        <f t="shared" si="249"/>
        <v>0</v>
      </c>
      <c r="K1111" s="431">
        <f t="shared" si="249"/>
        <v>0</v>
      </c>
      <c r="L1111" s="431">
        <f t="shared" si="249"/>
        <v>0</v>
      </c>
      <c r="M1111" s="431">
        <f t="shared" si="249"/>
        <v>0</v>
      </c>
    </row>
    <row r="1112" spans="1:13">
      <c r="A1112" s="429"/>
      <c r="B1112" s="429"/>
      <c r="C1112" s="429"/>
      <c r="D1112" s="429"/>
      <c r="E1112" s="429"/>
      <c r="F1112" s="430" t="s">
        <v>3</v>
      </c>
      <c r="G1112" s="439">
        <f>SUM(G1110:G1111)</f>
        <v>216968779</v>
      </c>
      <c r="H1112" s="439">
        <f t="shared" ref="H1112:M1112" si="250">SUM(H1110:H1111)</f>
        <v>214343176.56999999</v>
      </c>
      <c r="I1112" s="439">
        <f t="shared" si="250"/>
        <v>0</v>
      </c>
      <c r="J1112" s="439">
        <f t="shared" si="250"/>
        <v>0</v>
      </c>
      <c r="K1112" s="439">
        <f t="shared" si="250"/>
        <v>0</v>
      </c>
      <c r="L1112" s="439">
        <f t="shared" si="250"/>
        <v>0</v>
      </c>
      <c r="M1112" s="439">
        <f t="shared" si="250"/>
        <v>0</v>
      </c>
    </row>
    <row r="1113" spans="1:13">
      <c r="A1113" s="500"/>
      <c r="B1113" s="500"/>
      <c r="C1113" s="500"/>
      <c r="D1113" s="500"/>
      <c r="E1113" s="500"/>
      <c r="F1113" s="501"/>
      <c r="G1113" s="500"/>
      <c r="H1113" s="500"/>
      <c r="I1113" s="500"/>
      <c r="J1113" s="500"/>
      <c r="K1113" s="500"/>
      <c r="L1113" s="500"/>
      <c r="M1113" s="500"/>
    </row>
    <row r="1114" spans="1:13">
      <c r="A1114" s="500"/>
      <c r="B1114" s="500"/>
      <c r="C1114" s="500"/>
      <c r="D1114" s="500"/>
      <c r="E1114" s="500"/>
      <c r="F1114" s="501"/>
      <c r="G1114" s="500"/>
      <c r="H1114" s="500"/>
      <c r="I1114" s="500"/>
      <c r="J1114" s="500"/>
      <c r="K1114" s="500"/>
      <c r="L1114" s="500"/>
      <c r="M1114" s="500"/>
    </row>
    <row r="1115" spans="1:13">
      <c r="A1115" s="500"/>
      <c r="B1115" s="500"/>
      <c r="C1115" s="500"/>
      <c r="D1115" s="500"/>
      <c r="E1115" s="500"/>
      <c r="F1115" s="501"/>
      <c r="G1115" s="500"/>
      <c r="H1115" s="500"/>
      <c r="I1115" s="500"/>
      <c r="J1115" s="500"/>
      <c r="K1115" s="500"/>
      <c r="L1115" s="500"/>
      <c r="M1115" s="500"/>
    </row>
    <row r="1116" spans="1:13" ht="15">
      <c r="A1116" s="113"/>
      <c r="B1116" s="113"/>
      <c r="C1116" s="113"/>
      <c r="D1116" s="113"/>
      <c r="E1116" s="113"/>
      <c r="F1116" s="113"/>
      <c r="G1116" s="31"/>
      <c r="H1116" s="31"/>
      <c r="I1116" s="31"/>
    </row>
    <row r="1117" spans="1:13" ht="15">
      <c r="A1117" s="113"/>
      <c r="B1117" s="113"/>
      <c r="C1117" s="113"/>
      <c r="D1117" s="113"/>
      <c r="E1117" s="113"/>
      <c r="F1117" s="113"/>
      <c r="G1117" s="31"/>
      <c r="H1117" s="31"/>
      <c r="I1117" s="31"/>
    </row>
    <row r="1118" spans="1:13">
      <c r="A1118" s="30"/>
      <c r="B1118" s="30"/>
      <c r="C1118" s="30"/>
      <c r="D1118" s="30"/>
      <c r="E1118" s="30"/>
      <c r="F1118" s="39"/>
      <c r="G1118" s="30"/>
      <c r="H1118" s="30"/>
      <c r="I1118" s="30"/>
    </row>
    <row r="1119" spans="1:13">
      <c r="A1119" s="30"/>
      <c r="B1119" s="30"/>
      <c r="C1119" s="30"/>
      <c r="D1119" s="30"/>
      <c r="E1119" s="30"/>
      <c r="F1119" s="39"/>
      <c r="G1119" s="30"/>
      <c r="H1119" s="30"/>
      <c r="I1119" s="30"/>
    </row>
    <row r="1120" spans="1:13" ht="23.25">
      <c r="A1120" s="1446" t="s">
        <v>0</v>
      </c>
      <c r="B1120" s="1447"/>
      <c r="C1120" s="1447"/>
      <c r="D1120" s="1447"/>
      <c r="E1120" s="1447"/>
      <c r="F1120" s="1447"/>
      <c r="G1120" s="1447"/>
      <c r="H1120" s="1447"/>
      <c r="I1120" s="1447"/>
      <c r="J1120" s="1447"/>
      <c r="K1120" s="1447"/>
      <c r="L1120" s="1447"/>
      <c r="M1120" s="1448"/>
    </row>
    <row r="1121" spans="1:13" ht="23.25">
      <c r="A1121" s="1491" t="s">
        <v>1237</v>
      </c>
      <c r="B1121" s="1492"/>
      <c r="C1121" s="1492"/>
      <c r="D1121" s="1492"/>
      <c r="E1121" s="1492"/>
      <c r="F1121" s="1492"/>
      <c r="G1121" s="1492"/>
      <c r="H1121" s="1492"/>
      <c r="I1121" s="1492"/>
      <c r="J1121" s="1492"/>
      <c r="K1121" s="1492"/>
      <c r="L1121" s="1492"/>
      <c r="M1121" s="1493"/>
    </row>
    <row r="1122" spans="1:13" ht="25.5">
      <c r="A1122" s="539" t="s">
        <v>518</v>
      </c>
      <c r="B1122" s="539" t="s">
        <v>670</v>
      </c>
      <c r="C1122" s="539" t="s">
        <v>559</v>
      </c>
      <c r="D1122" s="539" t="s">
        <v>560</v>
      </c>
      <c r="E1122" s="539" t="s">
        <v>515</v>
      </c>
      <c r="F1122" s="542" t="s">
        <v>483</v>
      </c>
      <c r="G1122" s="543" t="s">
        <v>656</v>
      </c>
      <c r="H1122" s="856" t="s">
        <v>1353</v>
      </c>
      <c r="I1122" s="543"/>
      <c r="J1122" s="543"/>
      <c r="K1122" s="539"/>
      <c r="L1122" s="527"/>
      <c r="M1122" s="527"/>
    </row>
    <row r="1123" spans="1:13">
      <c r="A1123" s="323"/>
      <c r="B1123" s="323"/>
      <c r="C1123" s="323"/>
      <c r="D1123" s="323"/>
      <c r="E1123" s="323"/>
      <c r="F1123" s="326"/>
      <c r="G1123" s="334"/>
      <c r="H1123" s="334"/>
      <c r="I1123" s="334"/>
      <c r="J1123" s="334"/>
      <c r="K1123" s="334"/>
      <c r="L1123" s="334"/>
      <c r="M1123" s="334"/>
    </row>
    <row r="1124" spans="1:13">
      <c r="A1124" s="442">
        <v>2</v>
      </c>
      <c r="B1124" s="442"/>
      <c r="C1124" s="442"/>
      <c r="D1124" s="442"/>
      <c r="E1124" s="442"/>
      <c r="F1124" s="477" t="s">
        <v>90</v>
      </c>
      <c r="G1124" s="332">
        <f t="shared" ref="G1124:H1124" si="251">SUM(G1125,G1132,G1166)</f>
        <v>1328192756</v>
      </c>
      <c r="H1124" s="332">
        <f t="shared" si="251"/>
        <v>505257451.99000001</v>
      </c>
      <c r="I1124" s="328"/>
      <c r="J1124" s="328"/>
      <c r="K1124" s="328"/>
      <c r="L1124" s="328"/>
      <c r="M1124" s="328"/>
    </row>
    <row r="1125" spans="1:13">
      <c r="A1125" s="442">
        <v>21</v>
      </c>
      <c r="B1125" s="442"/>
      <c r="C1125" s="442"/>
      <c r="D1125" s="442"/>
      <c r="E1125" s="442"/>
      <c r="F1125" s="443" t="s">
        <v>4</v>
      </c>
      <c r="G1125" s="332">
        <f t="shared" ref="G1125:H1125" si="252">SUM(G1126,G1128)</f>
        <v>319192756</v>
      </c>
      <c r="H1125" s="332">
        <f t="shared" si="252"/>
        <v>319192756</v>
      </c>
      <c r="I1125" s="328"/>
      <c r="J1125" s="328"/>
      <c r="K1125" s="328"/>
      <c r="L1125" s="328"/>
      <c r="M1125" s="328"/>
    </row>
    <row r="1126" spans="1:13">
      <c r="A1126" s="323">
        <v>21010101</v>
      </c>
      <c r="B1126" s="323"/>
      <c r="C1126" s="323"/>
      <c r="D1126" s="323"/>
      <c r="E1126" s="323"/>
      <c r="F1126" s="324" t="s">
        <v>91</v>
      </c>
      <c r="G1126" s="332">
        <v>269875753</v>
      </c>
      <c r="H1126" s="332">
        <v>269875753</v>
      </c>
      <c r="I1126" s="328"/>
      <c r="J1126" s="328"/>
      <c r="K1126" s="328"/>
      <c r="L1126" s="707"/>
      <c r="M1126" s="328"/>
    </row>
    <row r="1127" spans="1:13">
      <c r="A1127" s="323">
        <v>21010102</v>
      </c>
      <c r="B1127" s="323"/>
      <c r="C1127" s="323"/>
      <c r="D1127" s="323"/>
      <c r="E1127" s="323"/>
      <c r="F1127" s="324" t="s">
        <v>92</v>
      </c>
      <c r="G1127" s="842"/>
      <c r="H1127" s="842"/>
      <c r="I1127" s="325"/>
      <c r="J1127" s="328"/>
      <c r="K1127" s="325"/>
      <c r="L1127" s="325"/>
      <c r="M1127" s="325"/>
    </row>
    <row r="1128" spans="1:13" ht="25.5">
      <c r="A1128" s="442">
        <v>2102</v>
      </c>
      <c r="B1128" s="442"/>
      <c r="C1128" s="442"/>
      <c r="D1128" s="442"/>
      <c r="E1128" s="442"/>
      <c r="F1128" s="443" t="s">
        <v>664</v>
      </c>
      <c r="G1128" s="332">
        <f t="shared" ref="G1128:H1128" si="253">SUM(G1129)</f>
        <v>49317003</v>
      </c>
      <c r="H1128" s="332">
        <f t="shared" si="253"/>
        <v>49317003</v>
      </c>
      <c r="I1128" s="328"/>
      <c r="J1128" s="328"/>
      <c r="K1128" s="328"/>
      <c r="L1128" s="328"/>
      <c r="M1128" s="328"/>
    </row>
    <row r="1129" spans="1:13">
      <c r="A1129" s="442">
        <v>210201</v>
      </c>
      <c r="B1129" s="442"/>
      <c r="C1129" s="442"/>
      <c r="D1129" s="442"/>
      <c r="E1129" s="442"/>
      <c r="F1129" s="443" t="s">
        <v>95</v>
      </c>
      <c r="G1129" s="332">
        <f t="shared" ref="G1129:H1129" si="254">SUM(G1130:G1131)</f>
        <v>49317003</v>
      </c>
      <c r="H1129" s="332">
        <f t="shared" si="254"/>
        <v>49317003</v>
      </c>
      <c r="I1129" s="328"/>
      <c r="J1129" s="328"/>
      <c r="K1129" s="328"/>
      <c r="L1129" s="328"/>
      <c r="M1129" s="328"/>
    </row>
    <row r="1130" spans="1:13">
      <c r="A1130" s="323">
        <v>21020101</v>
      </c>
      <c r="B1130" s="323"/>
      <c r="C1130" s="323"/>
      <c r="D1130" s="323"/>
      <c r="E1130" s="323"/>
      <c r="F1130" s="324" t="s">
        <v>96</v>
      </c>
      <c r="G1130" s="332">
        <v>42478281</v>
      </c>
      <c r="H1130" s="332">
        <v>42478281</v>
      </c>
      <c r="I1130" s="328"/>
      <c r="J1130" s="328"/>
      <c r="K1130" s="328"/>
      <c r="L1130" s="328"/>
      <c r="M1130" s="328"/>
    </row>
    <row r="1131" spans="1:13">
      <c r="A1131" s="323">
        <v>21020102</v>
      </c>
      <c r="B1131" s="323"/>
      <c r="C1131" s="323"/>
      <c r="D1131" s="323"/>
      <c r="E1131" s="323"/>
      <c r="F1131" s="324" t="s">
        <v>482</v>
      </c>
      <c r="G1131" s="332">
        <v>6838722</v>
      </c>
      <c r="H1131" s="332">
        <v>6838722</v>
      </c>
      <c r="I1131" s="328"/>
      <c r="J1131" s="328"/>
      <c r="K1131" s="328"/>
      <c r="L1131" s="328"/>
      <c r="M1131" s="328"/>
    </row>
    <row r="1132" spans="1:13">
      <c r="A1132" s="442">
        <v>2202</v>
      </c>
      <c r="B1132" s="442"/>
      <c r="C1132" s="442"/>
      <c r="D1132" s="442"/>
      <c r="E1132" s="442"/>
      <c r="F1132" s="443" t="s">
        <v>5</v>
      </c>
      <c r="G1132" s="332">
        <f t="shared" ref="G1132:H1132" si="255">SUM(G1133,G1136,G1139,G1142,G1149,G1151,G1153,G1155,G1157,G1159)</f>
        <v>209000000</v>
      </c>
      <c r="H1132" s="332">
        <f t="shared" si="255"/>
        <v>130887273</v>
      </c>
      <c r="I1132" s="328"/>
      <c r="J1132" s="328"/>
      <c r="K1132" s="328"/>
      <c r="L1132" s="328"/>
      <c r="M1132" s="328"/>
    </row>
    <row r="1133" spans="1:13" ht="25.5">
      <c r="A1133" s="442">
        <v>220201</v>
      </c>
      <c r="B1133" s="442"/>
      <c r="C1133" s="442"/>
      <c r="D1133" s="442"/>
      <c r="E1133" s="442"/>
      <c r="F1133" s="443" t="s">
        <v>661</v>
      </c>
      <c r="G1133" s="332">
        <f t="shared" ref="G1133:H1133" si="256">SUM(G1134:G1135)</f>
        <v>12500000</v>
      </c>
      <c r="H1133" s="332">
        <f t="shared" si="256"/>
        <v>5000000</v>
      </c>
      <c r="I1133" s="328"/>
      <c r="J1133" s="328"/>
      <c r="K1133" s="328"/>
      <c r="L1133" s="328"/>
      <c r="M1133" s="328"/>
    </row>
    <row r="1134" spans="1:13" ht="25.5">
      <c r="A1134" s="323">
        <v>22020101</v>
      </c>
      <c r="B1134" s="708">
        <v>70480</v>
      </c>
      <c r="C1134" s="708"/>
      <c r="D1134" s="708" t="s">
        <v>582</v>
      </c>
      <c r="E1134" s="708">
        <v>50610800</v>
      </c>
      <c r="F1134" s="324" t="s">
        <v>108</v>
      </c>
      <c r="G1134" s="1340">
        <v>6700000</v>
      </c>
      <c r="H1134" s="1340">
        <v>2000000</v>
      </c>
      <c r="I1134" s="709"/>
      <c r="J1134" s="709"/>
      <c r="K1134" s="710"/>
      <c r="L1134" s="711"/>
      <c r="M1134" s="711"/>
    </row>
    <row r="1135" spans="1:13" ht="25.5">
      <c r="A1135" s="323">
        <v>22020102</v>
      </c>
      <c r="B1135" s="708">
        <v>70480</v>
      </c>
      <c r="C1135" s="708"/>
      <c r="D1135" s="708" t="s">
        <v>582</v>
      </c>
      <c r="E1135" s="708">
        <v>50610800</v>
      </c>
      <c r="F1135" s="324" t="s">
        <v>109</v>
      </c>
      <c r="G1135" s="1340">
        <v>5800000</v>
      </c>
      <c r="H1135" s="1340">
        <v>3000000</v>
      </c>
      <c r="I1135" s="709"/>
      <c r="J1135" s="709"/>
      <c r="K1135" s="710"/>
      <c r="L1135" s="712"/>
      <c r="M1135" s="712"/>
    </row>
    <row r="1136" spans="1:13">
      <c r="A1136" s="442">
        <v>220202</v>
      </c>
      <c r="B1136" s="442"/>
      <c r="C1136" s="442"/>
      <c r="D1136" s="442"/>
      <c r="E1136" s="442"/>
      <c r="F1136" s="443" t="s">
        <v>666</v>
      </c>
      <c r="G1136" s="332">
        <f t="shared" ref="G1136" si="257">SUM(G1137:G1138)</f>
        <v>55420000</v>
      </c>
      <c r="H1136" s="332">
        <f>SUM(H1137:H1138)</f>
        <v>31420000</v>
      </c>
      <c r="I1136" s="328"/>
      <c r="J1136" s="328"/>
      <c r="K1136" s="328"/>
      <c r="L1136" s="328"/>
      <c r="M1136" s="328"/>
    </row>
    <row r="1137" spans="1:13">
      <c r="A1137" s="323">
        <v>22020201</v>
      </c>
      <c r="B1137" s="708"/>
      <c r="C1137" s="708"/>
      <c r="D1137" s="708" t="s">
        <v>582</v>
      </c>
      <c r="E1137" s="708">
        <v>50610800</v>
      </c>
      <c r="F1137" s="324" t="s">
        <v>113</v>
      </c>
      <c r="G1137" s="1340">
        <v>55000000</v>
      </c>
      <c r="H1137" s="1340">
        <v>31000000</v>
      </c>
      <c r="I1137" s="709"/>
      <c r="J1137" s="709"/>
      <c r="K1137" s="712"/>
      <c r="L1137" s="711"/>
      <c r="M1137" s="711"/>
    </row>
    <row r="1138" spans="1:13" ht="25.5">
      <c r="A1138" s="323">
        <v>22020204</v>
      </c>
      <c r="B1138" s="708">
        <v>70830</v>
      </c>
      <c r="C1138" s="708"/>
      <c r="D1138" s="708" t="s">
        <v>582</v>
      </c>
      <c r="E1138" s="708">
        <v>50610800</v>
      </c>
      <c r="F1138" s="324" t="s">
        <v>116</v>
      </c>
      <c r="G1138" s="1340">
        <v>420000</v>
      </c>
      <c r="H1138" s="1340">
        <v>420000</v>
      </c>
      <c r="I1138" s="709"/>
      <c r="J1138" s="709"/>
      <c r="K1138" s="710"/>
      <c r="L1138" s="712"/>
      <c r="M1138" s="712"/>
    </row>
    <row r="1139" spans="1:13" ht="25.5">
      <c r="A1139" s="442">
        <v>220203</v>
      </c>
      <c r="B1139" s="442"/>
      <c r="C1139" s="442"/>
      <c r="D1139" s="442"/>
      <c r="E1139" s="442"/>
      <c r="F1139" s="443" t="s">
        <v>663</v>
      </c>
      <c r="G1139" s="332">
        <f t="shared" ref="G1139" si="258">SUM(G1140:G1141)</f>
        <v>2250000</v>
      </c>
      <c r="H1139" s="332">
        <f>SUM(H1140:H1141)</f>
        <v>1690000</v>
      </c>
      <c r="I1139" s="328"/>
      <c r="J1139" s="328"/>
      <c r="K1139" s="328"/>
      <c r="L1139" s="328"/>
      <c r="M1139" s="328"/>
    </row>
    <row r="1140" spans="1:13" ht="25.5">
      <c r="A1140" s="323">
        <v>22020301</v>
      </c>
      <c r="B1140" s="708">
        <v>70490</v>
      </c>
      <c r="C1140" s="708"/>
      <c r="D1140" s="708" t="s">
        <v>582</v>
      </c>
      <c r="E1140" s="708">
        <v>50610800</v>
      </c>
      <c r="F1140" s="324" t="s">
        <v>122</v>
      </c>
      <c r="G1140" s="1340">
        <v>2160000</v>
      </c>
      <c r="H1140" s="1340">
        <v>1600000</v>
      </c>
      <c r="I1140" s="709"/>
      <c r="J1140" s="709"/>
      <c r="K1140" s="710"/>
      <c r="L1140" s="712"/>
      <c r="M1140" s="712"/>
    </row>
    <row r="1141" spans="1:13">
      <c r="A1141" s="323">
        <v>22020303</v>
      </c>
      <c r="B1141" s="708">
        <v>70980</v>
      </c>
      <c r="C1141" s="708"/>
      <c r="D1141" s="708" t="s">
        <v>582</v>
      </c>
      <c r="E1141" s="708">
        <v>50610800</v>
      </c>
      <c r="F1141" s="324" t="s">
        <v>124</v>
      </c>
      <c r="G1141" s="1340">
        <v>90000</v>
      </c>
      <c r="H1141" s="1340">
        <v>90000</v>
      </c>
      <c r="I1141" s="709"/>
      <c r="J1141" s="709"/>
      <c r="K1141" s="710"/>
      <c r="L1141" s="711"/>
      <c r="M1141" s="712"/>
    </row>
    <row r="1142" spans="1:13" ht="25.5">
      <c r="A1142" s="442">
        <v>220204</v>
      </c>
      <c r="B1142" s="442"/>
      <c r="C1142" s="442"/>
      <c r="D1142" s="442"/>
      <c r="E1142" s="442"/>
      <c r="F1142" s="443" t="s">
        <v>645</v>
      </c>
      <c r="G1142" s="332">
        <f t="shared" ref="G1142" si="259">SUM(G1143:G1148)</f>
        <v>70065000</v>
      </c>
      <c r="H1142" s="332">
        <f>SUM(H1143:H1148)</f>
        <v>48217273</v>
      </c>
      <c r="I1142" s="328"/>
      <c r="J1142" s="328"/>
      <c r="K1142" s="328"/>
      <c r="L1142" s="328"/>
      <c r="M1142" s="328"/>
    </row>
    <row r="1143" spans="1:13" ht="38.25">
      <c r="A1143" s="323">
        <v>22020401</v>
      </c>
      <c r="B1143" s="708">
        <v>70490</v>
      </c>
      <c r="C1143" s="708"/>
      <c r="D1143" s="708" t="s">
        <v>582</v>
      </c>
      <c r="E1143" s="708">
        <v>50610800</v>
      </c>
      <c r="F1143" s="324" t="s">
        <v>134</v>
      </c>
      <c r="G1143" s="1340">
        <v>520000</v>
      </c>
      <c r="H1143" s="1340">
        <v>512273</v>
      </c>
      <c r="I1143" s="709"/>
      <c r="J1143" s="709"/>
      <c r="K1143" s="710"/>
      <c r="L1143" s="712"/>
      <c r="M1143" s="712"/>
    </row>
    <row r="1144" spans="1:13" ht="25.5">
      <c r="A1144" s="323">
        <v>22020402</v>
      </c>
      <c r="B1144" s="708">
        <v>70490</v>
      </c>
      <c r="C1144" s="708"/>
      <c r="D1144" s="708" t="s">
        <v>582</v>
      </c>
      <c r="E1144" s="708">
        <v>50610800</v>
      </c>
      <c r="F1144" s="324" t="s">
        <v>135</v>
      </c>
      <c r="G1144" s="1340">
        <v>1020000</v>
      </c>
      <c r="H1144" s="1340">
        <v>1020000</v>
      </c>
      <c r="I1144" s="709"/>
      <c r="J1144" s="709"/>
      <c r="K1144" s="710"/>
      <c r="L1144" s="712"/>
      <c r="M1144" s="712"/>
    </row>
    <row r="1145" spans="1:13" ht="25.5">
      <c r="A1145" s="323">
        <v>22020404</v>
      </c>
      <c r="B1145" s="708">
        <v>70490</v>
      </c>
      <c r="C1145" s="708"/>
      <c r="D1145" s="708" t="s">
        <v>582</v>
      </c>
      <c r="E1145" s="708">
        <v>50610800</v>
      </c>
      <c r="F1145" s="324" t="s">
        <v>137</v>
      </c>
      <c r="G1145" s="1340">
        <v>685000</v>
      </c>
      <c r="H1145" s="1340">
        <v>685000</v>
      </c>
      <c r="I1145" s="709"/>
      <c r="J1145" s="709"/>
      <c r="K1145" s="710"/>
      <c r="L1145" s="712"/>
      <c r="M1145" s="712"/>
    </row>
    <row r="1146" spans="1:13" ht="17.25" customHeight="1">
      <c r="A1146" s="323">
        <v>22020405</v>
      </c>
      <c r="B1146" s="708">
        <v>70490</v>
      </c>
      <c r="C1146" s="708"/>
      <c r="D1146" s="708" t="s">
        <v>582</v>
      </c>
      <c r="E1146" s="708">
        <v>50610800</v>
      </c>
      <c r="F1146" s="324" t="s">
        <v>138</v>
      </c>
      <c r="G1146" s="1340">
        <v>44240000</v>
      </c>
      <c r="H1146" s="1340">
        <v>25000000</v>
      </c>
      <c r="I1146" s="709"/>
      <c r="J1146" s="709"/>
      <c r="K1146" s="710"/>
      <c r="L1146" s="711"/>
      <c r="M1146" s="711"/>
    </row>
    <row r="1147" spans="1:13" ht="25.5">
      <c r="A1147" s="323">
        <v>22020406</v>
      </c>
      <c r="B1147" s="708">
        <v>70490</v>
      </c>
      <c r="C1147" s="708"/>
      <c r="D1147" s="708" t="s">
        <v>582</v>
      </c>
      <c r="E1147" s="708">
        <v>50610800</v>
      </c>
      <c r="F1147" s="324" t="s">
        <v>139</v>
      </c>
      <c r="G1147" s="1340">
        <v>15600000</v>
      </c>
      <c r="H1147" s="1340">
        <v>13000000</v>
      </c>
      <c r="I1147" s="709"/>
      <c r="J1147" s="709"/>
      <c r="K1147" s="710"/>
      <c r="L1147" s="711"/>
      <c r="M1147" s="711"/>
    </row>
    <row r="1148" spans="1:13" ht="25.5">
      <c r="A1148" s="323">
        <v>22020410</v>
      </c>
      <c r="B1148" s="708">
        <v>70490</v>
      </c>
      <c r="C1148" s="708"/>
      <c r="D1148" s="708" t="s">
        <v>582</v>
      </c>
      <c r="E1148" s="708">
        <v>50610800</v>
      </c>
      <c r="F1148" s="324" t="s">
        <v>141</v>
      </c>
      <c r="G1148" s="1340">
        <v>8000000</v>
      </c>
      <c r="H1148" s="1340">
        <v>8000000</v>
      </c>
      <c r="I1148" s="709"/>
      <c r="J1148" s="709"/>
      <c r="K1148" s="711"/>
      <c r="L1148" s="711"/>
      <c r="M1148" s="711"/>
    </row>
    <row r="1149" spans="1:13">
      <c r="A1149" s="442">
        <v>220205</v>
      </c>
      <c r="B1149" s="442"/>
      <c r="C1149" s="442"/>
      <c r="D1149" s="442"/>
      <c r="E1149" s="442"/>
      <c r="F1149" s="443" t="s">
        <v>662</v>
      </c>
      <c r="G1149" s="332">
        <f t="shared" ref="G1149:H1149" si="260">SUM(G1150:G1150)</f>
        <v>14500000</v>
      </c>
      <c r="H1149" s="332">
        <f t="shared" si="260"/>
        <v>14500000</v>
      </c>
      <c r="I1149" s="328"/>
      <c r="J1149" s="328"/>
      <c r="K1149" s="328"/>
      <c r="L1149" s="328"/>
      <c r="M1149" s="328"/>
    </row>
    <row r="1150" spans="1:13">
      <c r="A1150" s="323">
        <v>22020501</v>
      </c>
      <c r="B1150" s="708">
        <v>70980</v>
      </c>
      <c r="C1150" s="708"/>
      <c r="D1150" s="708" t="s">
        <v>582</v>
      </c>
      <c r="E1150" s="708">
        <v>50610800</v>
      </c>
      <c r="F1150" s="324" t="s">
        <v>146</v>
      </c>
      <c r="G1150" s="1340">
        <v>14500000</v>
      </c>
      <c r="H1150" s="1340">
        <v>14500000</v>
      </c>
      <c r="I1150" s="709"/>
      <c r="J1150" s="709"/>
      <c r="K1150" s="710"/>
      <c r="L1150" s="711"/>
      <c r="M1150" s="711"/>
    </row>
    <row r="1151" spans="1:13">
      <c r="A1151" s="442">
        <v>220206</v>
      </c>
      <c r="B1151" s="442"/>
      <c r="C1151" s="442"/>
      <c r="D1151" s="442"/>
      <c r="E1151" s="442"/>
      <c r="F1151" s="443" t="s">
        <v>643</v>
      </c>
      <c r="G1151" s="332">
        <f t="shared" ref="G1151:H1151" si="261">SUM(G1152:G1152)</f>
        <v>250000</v>
      </c>
      <c r="H1151" s="332">
        <f t="shared" si="261"/>
        <v>250000</v>
      </c>
      <c r="I1151" s="328"/>
      <c r="J1151" s="328"/>
      <c r="K1151" s="328"/>
      <c r="L1151" s="328"/>
      <c r="M1151" s="328"/>
    </row>
    <row r="1152" spans="1:13" ht="19.5" customHeight="1">
      <c r="A1152" s="323">
        <v>22020605</v>
      </c>
      <c r="B1152" s="708"/>
      <c r="C1152" s="708"/>
      <c r="D1152" s="708" t="s">
        <v>582</v>
      </c>
      <c r="E1152" s="708">
        <v>50610800</v>
      </c>
      <c r="F1152" s="324" t="s">
        <v>153</v>
      </c>
      <c r="G1152" s="1340">
        <v>250000</v>
      </c>
      <c r="H1152" s="1340">
        <v>250000</v>
      </c>
      <c r="I1152" s="709"/>
      <c r="J1152" s="709"/>
      <c r="K1152" s="710"/>
      <c r="L1152" s="712"/>
      <c r="M1152" s="712"/>
    </row>
    <row r="1153" spans="1:13" ht="21.75" customHeight="1">
      <c r="A1153" s="442">
        <v>220207</v>
      </c>
      <c r="B1153" s="442"/>
      <c r="C1153" s="442"/>
      <c r="D1153" s="442"/>
      <c r="E1153" s="442"/>
      <c r="F1153" s="443" t="s">
        <v>673</v>
      </c>
      <c r="G1153" s="332">
        <f>G1154</f>
        <v>4000000</v>
      </c>
      <c r="H1153" s="332">
        <f>H1154</f>
        <v>4000000</v>
      </c>
      <c r="I1153" s="328"/>
      <c r="J1153" s="328"/>
      <c r="K1153" s="328"/>
      <c r="L1153" s="328"/>
      <c r="M1153" s="328"/>
    </row>
    <row r="1154" spans="1:13" ht="14.25" customHeight="1">
      <c r="A1154" s="323">
        <v>22020704</v>
      </c>
      <c r="B1154" s="713"/>
      <c r="C1154" s="713"/>
      <c r="D1154" s="708" t="s">
        <v>582</v>
      </c>
      <c r="E1154" s="708">
        <v>50610800</v>
      </c>
      <c r="F1154" s="324" t="s">
        <v>158</v>
      </c>
      <c r="G1154" s="1340">
        <v>4000000</v>
      </c>
      <c r="H1154" s="1340">
        <v>4000000</v>
      </c>
      <c r="I1154" s="709"/>
      <c r="J1154" s="709"/>
      <c r="K1154" s="710"/>
      <c r="L1154" s="711"/>
      <c r="M1154" s="711"/>
    </row>
    <row r="1155" spans="1:13" ht="15" customHeight="1">
      <c r="A1155" s="442">
        <v>220208</v>
      </c>
      <c r="B1155" s="442"/>
      <c r="C1155" s="442"/>
      <c r="D1155" s="442"/>
      <c r="E1155" s="442"/>
      <c r="F1155" s="443" t="s">
        <v>644</v>
      </c>
      <c r="G1155" s="332">
        <f t="shared" ref="G1155:H1155" si="262">SUM(G1156:G1156)</f>
        <v>44205000</v>
      </c>
      <c r="H1155" s="332">
        <f t="shared" si="262"/>
        <v>20000000</v>
      </c>
      <c r="I1155" s="328"/>
      <c r="J1155" s="328"/>
      <c r="K1155" s="328"/>
      <c r="L1155" s="328"/>
      <c r="M1155" s="328"/>
    </row>
    <row r="1156" spans="1:13" ht="14.25" customHeight="1">
      <c r="A1156" s="323">
        <v>22020803</v>
      </c>
      <c r="B1156" s="708">
        <v>70483</v>
      </c>
      <c r="C1156" s="708"/>
      <c r="D1156" s="708" t="s">
        <v>582</v>
      </c>
      <c r="E1156" s="708">
        <v>50610800</v>
      </c>
      <c r="F1156" s="324" t="s">
        <v>166</v>
      </c>
      <c r="G1156" s="1341">
        <v>44205000</v>
      </c>
      <c r="H1156" s="1341">
        <v>20000000</v>
      </c>
      <c r="I1156" s="714"/>
      <c r="J1156" s="714"/>
      <c r="K1156" s="710"/>
      <c r="L1156" s="712"/>
      <c r="M1156" s="328"/>
    </row>
    <row r="1157" spans="1:13" ht="25.5">
      <c r="A1157" s="442">
        <v>220209</v>
      </c>
      <c r="B1157" s="442"/>
      <c r="C1157" s="442"/>
      <c r="D1157" s="442"/>
      <c r="E1157" s="442"/>
      <c r="F1157" s="443" t="s">
        <v>646</v>
      </c>
      <c r="G1157" s="332">
        <f t="shared" ref="G1157:H1157" si="263">SUM(G1158:G1158)</f>
        <v>400000</v>
      </c>
      <c r="H1157" s="332">
        <f t="shared" si="263"/>
        <v>400000</v>
      </c>
      <c r="I1157" s="328"/>
      <c r="J1157" s="328"/>
      <c r="K1157" s="328"/>
      <c r="L1157" s="328"/>
      <c r="M1157" s="328"/>
    </row>
    <row r="1158" spans="1:13" ht="25.5">
      <c r="A1158" s="323">
        <v>22020901</v>
      </c>
      <c r="B1158" s="713"/>
      <c r="C1158" s="713"/>
      <c r="D1158" s="708" t="s">
        <v>582</v>
      </c>
      <c r="E1158" s="708">
        <v>50610800</v>
      </c>
      <c r="F1158" s="324" t="s">
        <v>170</v>
      </c>
      <c r="G1158" s="1342">
        <v>400000</v>
      </c>
      <c r="H1158" s="1342">
        <v>400000</v>
      </c>
      <c r="I1158" s="710"/>
      <c r="J1158" s="710"/>
      <c r="K1158" s="710"/>
      <c r="L1158" s="711"/>
      <c r="M1158" s="711"/>
    </row>
    <row r="1159" spans="1:13" ht="25.5">
      <c r="A1159" s="442">
        <v>220210</v>
      </c>
      <c r="B1159" s="442"/>
      <c r="C1159" s="442"/>
      <c r="D1159" s="442"/>
      <c r="E1159" s="442"/>
      <c r="F1159" s="443" t="s">
        <v>173</v>
      </c>
      <c r="G1159" s="332">
        <f t="shared" ref="G1159" si="264">SUM(G1160:G1164)</f>
        <v>5410000</v>
      </c>
      <c r="H1159" s="332">
        <f>SUM(H1160:H1164)</f>
        <v>5410000</v>
      </c>
      <c r="I1159" s="328"/>
      <c r="J1159" s="328"/>
      <c r="K1159" s="328"/>
      <c r="L1159" s="328"/>
      <c r="M1159" s="328"/>
    </row>
    <row r="1160" spans="1:13">
      <c r="A1160" s="323">
        <v>22021001</v>
      </c>
      <c r="B1160" s="708">
        <v>71090</v>
      </c>
      <c r="C1160" s="708"/>
      <c r="D1160" s="708" t="s">
        <v>582</v>
      </c>
      <c r="E1160" s="708">
        <v>50610800</v>
      </c>
      <c r="F1160" s="324" t="s">
        <v>174</v>
      </c>
      <c r="G1160" s="1340">
        <v>650000</v>
      </c>
      <c r="H1160" s="1340">
        <v>650000</v>
      </c>
      <c r="I1160" s="709"/>
      <c r="J1160" s="709"/>
      <c r="K1160" s="710"/>
      <c r="L1160" s="712"/>
      <c r="M1160" s="712"/>
    </row>
    <row r="1161" spans="1:13" ht="25.5">
      <c r="A1161" s="323">
        <v>22021006</v>
      </c>
      <c r="B1161" s="708">
        <v>70460</v>
      </c>
      <c r="C1161" s="708"/>
      <c r="D1161" s="708" t="s">
        <v>582</v>
      </c>
      <c r="E1161" s="708">
        <v>50610800</v>
      </c>
      <c r="F1161" s="324" t="s">
        <v>178</v>
      </c>
      <c r="G1161" s="1340">
        <v>60000</v>
      </c>
      <c r="H1161" s="1340">
        <v>60000</v>
      </c>
      <c r="I1161" s="709"/>
      <c r="J1161" s="709"/>
      <c r="K1161" s="710"/>
      <c r="L1161" s="712"/>
      <c r="M1161" s="712"/>
    </row>
    <row r="1162" spans="1:13">
      <c r="A1162" s="323">
        <v>22021007</v>
      </c>
      <c r="B1162" s="708">
        <v>71070</v>
      </c>
      <c r="C1162" s="708"/>
      <c r="D1162" s="708" t="s">
        <v>582</v>
      </c>
      <c r="E1162" s="708">
        <v>50610800</v>
      </c>
      <c r="F1162" s="324" t="s">
        <v>179</v>
      </c>
      <c r="G1162" s="1340">
        <v>3500000</v>
      </c>
      <c r="H1162" s="1340">
        <v>3500000</v>
      </c>
      <c r="I1162" s="709"/>
      <c r="J1162" s="709"/>
      <c r="K1162" s="710"/>
      <c r="L1162" s="712"/>
      <c r="M1162" s="712"/>
    </row>
    <row r="1163" spans="1:13" ht="25.5">
      <c r="A1163" s="323">
        <v>22021014</v>
      </c>
      <c r="B1163" s="708">
        <v>71090</v>
      </c>
      <c r="C1163" s="708"/>
      <c r="D1163" s="708" t="s">
        <v>582</v>
      </c>
      <c r="E1163" s="708">
        <v>50610800</v>
      </c>
      <c r="F1163" s="324" t="s">
        <v>668</v>
      </c>
      <c r="G1163" s="1340">
        <v>700000</v>
      </c>
      <c r="H1163" s="1340">
        <v>700000</v>
      </c>
      <c r="I1163" s="709"/>
      <c r="J1163" s="709"/>
      <c r="K1163" s="710"/>
      <c r="L1163" s="711"/>
      <c r="M1163" s="711"/>
    </row>
    <row r="1164" spans="1:13">
      <c r="A1164" s="323">
        <v>23021021</v>
      </c>
      <c r="B1164" s="323"/>
      <c r="C1164" s="323"/>
      <c r="D1164" s="708" t="s">
        <v>582</v>
      </c>
      <c r="E1164" s="708">
        <v>50610800</v>
      </c>
      <c r="F1164" s="324" t="s">
        <v>1160</v>
      </c>
      <c r="G1164" s="1342">
        <v>500000</v>
      </c>
      <c r="H1164" s="1342">
        <v>500000</v>
      </c>
      <c r="I1164" s="710"/>
      <c r="J1164" s="709"/>
      <c r="K1164" s="710"/>
      <c r="L1164" s="711"/>
      <c r="M1164" s="711"/>
    </row>
    <row r="1165" spans="1:13">
      <c r="A1165" s="323"/>
      <c r="B1165" s="323"/>
      <c r="C1165" s="323"/>
      <c r="D1165" s="323"/>
      <c r="E1165" s="323"/>
      <c r="F1165" s="324"/>
      <c r="G1165" s="842"/>
      <c r="H1165" s="842"/>
      <c r="I1165" s="325"/>
      <c r="J1165" s="325"/>
      <c r="K1165" s="325"/>
      <c r="L1165" s="325"/>
      <c r="M1165" s="325"/>
    </row>
    <row r="1166" spans="1:13">
      <c r="A1166" s="442">
        <v>23</v>
      </c>
      <c r="B1166" s="442"/>
      <c r="C1166" s="442"/>
      <c r="D1166" s="442"/>
      <c r="E1166" s="442"/>
      <c r="F1166" s="443" t="s">
        <v>198</v>
      </c>
      <c r="G1166" s="332">
        <f>SUM(G1167,G1172,G1177)</f>
        <v>800000000</v>
      </c>
      <c r="H1166" s="332">
        <f t="shared" ref="H1166" si="265">SUM(H1167,H1172,H1177)</f>
        <v>55177422.990000002</v>
      </c>
      <c r="I1166" s="328"/>
      <c r="J1166" s="328"/>
      <c r="K1166" s="328"/>
      <c r="L1166" s="328"/>
      <c r="M1166" s="328"/>
    </row>
    <row r="1167" spans="1:13">
      <c r="A1167" s="442">
        <v>2301</v>
      </c>
      <c r="B1167" s="442"/>
      <c r="C1167" s="442"/>
      <c r="D1167" s="442"/>
      <c r="E1167" s="442"/>
      <c r="F1167" s="443" t="s">
        <v>199</v>
      </c>
      <c r="G1167" s="332">
        <f>G1168</f>
        <v>50000000</v>
      </c>
      <c r="H1167" s="332">
        <f t="shared" ref="H1167" si="266">H1168</f>
        <v>10000000</v>
      </c>
      <c r="I1167" s="328"/>
      <c r="J1167" s="328"/>
      <c r="K1167" s="328"/>
      <c r="L1167" s="328"/>
      <c r="M1167" s="328"/>
    </row>
    <row r="1168" spans="1:13" ht="25.5">
      <c r="A1168" s="442">
        <v>230101</v>
      </c>
      <c r="B1168" s="442"/>
      <c r="C1168" s="442"/>
      <c r="D1168" s="442"/>
      <c r="E1168" s="442"/>
      <c r="F1168" s="443" t="s">
        <v>200</v>
      </c>
      <c r="G1168" s="332">
        <f t="shared" ref="G1168:H1168" si="267">SUM(G1169:G1171)</f>
        <v>50000000</v>
      </c>
      <c r="H1168" s="332">
        <f t="shared" si="267"/>
        <v>10000000</v>
      </c>
      <c r="I1168" s="328"/>
      <c r="J1168" s="328"/>
      <c r="K1168" s="328"/>
      <c r="L1168" s="328"/>
      <c r="M1168" s="328"/>
    </row>
    <row r="1169" spans="1:13" ht="25.5">
      <c r="A1169" s="323">
        <v>23010119</v>
      </c>
      <c r="B1169" s="708"/>
      <c r="C1169" s="715" t="s">
        <v>729</v>
      </c>
      <c r="D1169" s="708" t="s">
        <v>582</v>
      </c>
      <c r="E1169" s="708">
        <v>50610800</v>
      </c>
      <c r="F1169" s="324" t="s">
        <v>215</v>
      </c>
      <c r="G1169" s="1340">
        <v>50000000</v>
      </c>
      <c r="H1169" s="1340"/>
      <c r="I1169" s="710"/>
      <c r="J1169" s="710"/>
      <c r="K1169" s="716"/>
      <c r="L1169" s="716"/>
      <c r="M1169" s="717"/>
    </row>
    <row r="1170" spans="1:13" ht="25.5">
      <c r="A1170" s="323">
        <v>23010129</v>
      </c>
      <c r="B1170" s="708"/>
      <c r="C1170" s="715" t="s">
        <v>729</v>
      </c>
      <c r="D1170" s="708" t="s">
        <v>582</v>
      </c>
      <c r="E1170" s="708">
        <v>50610800</v>
      </c>
      <c r="F1170" s="324" t="s">
        <v>225</v>
      </c>
      <c r="G1170" s="726"/>
      <c r="H1170" s="842"/>
      <c r="I1170" s="711"/>
      <c r="J1170" s="719"/>
      <c r="K1170" s="718"/>
      <c r="L1170" s="711"/>
      <c r="M1170" s="711"/>
    </row>
    <row r="1171" spans="1:13">
      <c r="A1171" s="323">
        <v>230101139</v>
      </c>
      <c r="B1171" s="708"/>
      <c r="C1171" s="715" t="s">
        <v>729</v>
      </c>
      <c r="D1171" s="708" t="s">
        <v>582</v>
      </c>
      <c r="E1171" s="708">
        <v>50610800</v>
      </c>
      <c r="F1171" s="326" t="s">
        <v>730</v>
      </c>
      <c r="G1171" s="1340"/>
      <c r="H1171" s="1340">
        <v>10000000</v>
      </c>
      <c r="I1171" s="709"/>
      <c r="J1171" s="710"/>
      <c r="K1171" s="720"/>
      <c r="L1171" s="720"/>
      <c r="M1171" s="720"/>
    </row>
    <row r="1172" spans="1:13">
      <c r="A1172" s="442">
        <v>2302</v>
      </c>
      <c r="B1172" s="442"/>
      <c r="C1172" s="442"/>
      <c r="D1172" s="442"/>
      <c r="E1172" s="442"/>
      <c r="F1172" s="325" t="s">
        <v>229</v>
      </c>
      <c r="G1172" s="332">
        <f>G1173</f>
        <v>650000000</v>
      </c>
      <c r="H1172" s="332">
        <f t="shared" ref="H1172" si="268">H1173</f>
        <v>40000000</v>
      </c>
      <c r="I1172" s="328"/>
      <c r="J1172" s="328"/>
      <c r="K1172" s="328"/>
      <c r="L1172" s="328"/>
      <c r="M1172" s="328"/>
    </row>
    <row r="1173" spans="1:13" ht="25.5">
      <c r="A1173" s="442">
        <v>230201</v>
      </c>
      <c r="B1173" s="442"/>
      <c r="C1173" s="442"/>
      <c r="D1173" s="442"/>
      <c r="E1173" s="442"/>
      <c r="F1173" s="325" t="s">
        <v>230</v>
      </c>
      <c r="G1173" s="332">
        <f t="shared" ref="G1173:H1173" si="269">SUM(G1174:G1176)</f>
        <v>650000000</v>
      </c>
      <c r="H1173" s="332">
        <f t="shared" si="269"/>
        <v>40000000</v>
      </c>
      <c r="I1173" s="328"/>
      <c r="J1173" s="328"/>
      <c r="K1173" s="328"/>
      <c r="L1173" s="328"/>
      <c r="M1173" s="328"/>
    </row>
    <row r="1174" spans="1:13" ht="25.5">
      <c r="A1174" s="323">
        <v>23020103</v>
      </c>
      <c r="B1174" s="708">
        <v>70435</v>
      </c>
      <c r="C1174" s="715" t="s">
        <v>729</v>
      </c>
      <c r="D1174" s="708" t="s">
        <v>582</v>
      </c>
      <c r="E1174" s="708">
        <v>50610800</v>
      </c>
      <c r="F1174" s="326" t="s">
        <v>233</v>
      </c>
      <c r="G1174" s="1343">
        <v>500000000</v>
      </c>
      <c r="H1174" s="1343">
        <v>30000000</v>
      </c>
      <c r="I1174" s="721"/>
      <c r="J1174" s="721"/>
      <c r="K1174" s="709"/>
      <c r="L1174" s="709"/>
      <c r="M1174" s="709"/>
    </row>
    <row r="1175" spans="1:13" ht="25.5">
      <c r="A1175" s="323">
        <v>23020123</v>
      </c>
      <c r="B1175" s="722">
        <v>70640</v>
      </c>
      <c r="C1175" s="708" t="s">
        <v>729</v>
      </c>
      <c r="D1175" s="708" t="s">
        <v>582</v>
      </c>
      <c r="E1175" s="708">
        <v>50610800</v>
      </c>
      <c r="F1175" s="326" t="s">
        <v>247</v>
      </c>
      <c r="G1175" s="1340">
        <v>75000000</v>
      </c>
      <c r="H1175" s="1340">
        <v>10000000</v>
      </c>
      <c r="I1175" s="709"/>
      <c r="J1175" s="709"/>
      <c r="K1175" s="709"/>
      <c r="L1175" s="723"/>
      <c r="M1175" s="723"/>
    </row>
    <row r="1176" spans="1:13" ht="25.5">
      <c r="A1176" s="323">
        <v>23020125</v>
      </c>
      <c r="B1176" s="708">
        <v>70435</v>
      </c>
      <c r="C1176" s="708" t="s">
        <v>729</v>
      </c>
      <c r="D1176" s="708" t="s">
        <v>582</v>
      </c>
      <c r="E1176" s="708">
        <v>50610800</v>
      </c>
      <c r="F1176" s="326" t="s">
        <v>249</v>
      </c>
      <c r="G1176" s="1340">
        <v>75000000</v>
      </c>
      <c r="H1176" s="1340"/>
      <c r="I1176" s="709"/>
      <c r="J1176" s="709"/>
      <c r="K1176" s="709"/>
      <c r="L1176" s="709"/>
      <c r="M1176" s="709"/>
    </row>
    <row r="1177" spans="1:13">
      <c r="A1177" s="442">
        <v>2303</v>
      </c>
      <c r="B1177" s="442"/>
      <c r="C1177" s="442"/>
      <c r="D1177" s="442"/>
      <c r="E1177" s="442"/>
      <c r="F1177" s="443" t="s">
        <v>252</v>
      </c>
      <c r="G1177" s="332">
        <f>G1178</f>
        <v>100000000</v>
      </c>
      <c r="H1177" s="332">
        <f t="shared" ref="H1177" si="270">H1178</f>
        <v>5177422.99</v>
      </c>
      <c r="I1177" s="328"/>
      <c r="J1177" s="328"/>
      <c r="K1177" s="328"/>
      <c r="L1177" s="328"/>
      <c r="M1177" s="328"/>
    </row>
    <row r="1178" spans="1:13" ht="25.5">
      <c r="A1178" s="442">
        <v>230301</v>
      </c>
      <c r="B1178" s="442"/>
      <c r="C1178" s="442"/>
      <c r="D1178" s="442"/>
      <c r="E1178" s="442"/>
      <c r="F1178" s="443" t="s">
        <v>253</v>
      </c>
      <c r="G1178" s="332">
        <f t="shared" ref="G1178:H1178" si="271">SUM(G1179:G1180)</f>
        <v>100000000</v>
      </c>
      <c r="H1178" s="332">
        <f t="shared" si="271"/>
        <v>5177422.99</v>
      </c>
      <c r="I1178" s="328"/>
      <c r="J1178" s="328"/>
      <c r="K1178" s="328"/>
      <c r="L1178" s="328"/>
      <c r="M1178" s="328"/>
    </row>
    <row r="1179" spans="1:13" ht="25.5">
      <c r="A1179" s="323">
        <v>23030102</v>
      </c>
      <c r="B1179" s="708">
        <v>70435</v>
      </c>
      <c r="C1179" s="708" t="s">
        <v>729</v>
      </c>
      <c r="D1179" s="708" t="s">
        <v>582</v>
      </c>
      <c r="E1179" s="708">
        <v>50610800</v>
      </c>
      <c r="F1179" s="326" t="s">
        <v>255</v>
      </c>
      <c r="G1179" s="1340">
        <v>100000000</v>
      </c>
      <c r="H1179" s="1340">
        <v>5177422.99</v>
      </c>
      <c r="I1179" s="709"/>
      <c r="J1179" s="709"/>
      <c r="K1179" s="709"/>
      <c r="L1179" s="709"/>
      <c r="M1179" s="709"/>
    </row>
    <row r="1180" spans="1:13" ht="25.5">
      <c r="A1180" s="323">
        <v>23030125</v>
      </c>
      <c r="B1180" s="708">
        <v>70435</v>
      </c>
      <c r="C1180" s="715" t="s">
        <v>729</v>
      </c>
      <c r="D1180" s="708" t="s">
        <v>582</v>
      </c>
      <c r="E1180" s="708">
        <v>50610800</v>
      </c>
      <c r="F1180" s="326" t="s">
        <v>269</v>
      </c>
      <c r="G1180" s="726"/>
      <c r="H1180" s="1344"/>
      <c r="I1180" s="724"/>
      <c r="J1180" s="341"/>
      <c r="K1180" s="725"/>
      <c r="L1180" s="725"/>
      <c r="M1180" s="725"/>
    </row>
    <row r="1181" spans="1:13">
      <c r="A1181" s="323"/>
      <c r="B1181" s="708"/>
      <c r="C1181" s="715"/>
      <c r="D1181" s="708"/>
      <c r="E1181" s="708"/>
      <c r="F1181" s="326"/>
      <c r="G1181" s="726"/>
      <c r="H1181" s="1344"/>
      <c r="I1181" s="337"/>
      <c r="J1181" s="341"/>
      <c r="K1181" s="326"/>
      <c r="L1181" s="326"/>
      <c r="M1181" s="326"/>
    </row>
    <row r="1182" spans="1:13">
      <c r="A1182" s="486"/>
      <c r="B1182" s="486"/>
      <c r="C1182" s="486"/>
      <c r="D1182" s="486"/>
      <c r="E1182" s="486"/>
      <c r="F1182" s="486" t="s">
        <v>570</v>
      </c>
      <c r="G1182" s="1312"/>
      <c r="H1182" s="1312"/>
      <c r="I1182" s="486"/>
      <c r="J1182" s="486"/>
      <c r="K1182" s="486"/>
      <c r="L1182" s="486"/>
      <c r="M1182" s="419"/>
    </row>
    <row r="1183" spans="1:13">
      <c r="A1183" s="486"/>
      <c r="B1183" s="486"/>
      <c r="C1183" s="486"/>
      <c r="D1183" s="486"/>
      <c r="E1183" s="486"/>
      <c r="F1183" s="491" t="s">
        <v>519</v>
      </c>
      <c r="G1183" s="1314">
        <f t="shared" ref="G1183:H1183" si="272">G1125</f>
        <v>319192756</v>
      </c>
      <c r="H1183" s="1314">
        <f t="shared" si="272"/>
        <v>319192756</v>
      </c>
      <c r="I1183" s="570"/>
      <c r="J1183" s="570"/>
      <c r="K1183" s="570"/>
      <c r="L1183" s="570"/>
      <c r="M1183" s="570"/>
    </row>
    <row r="1184" spans="1:13">
      <c r="A1184" s="486"/>
      <c r="B1184" s="486"/>
      <c r="C1184" s="486"/>
      <c r="D1184" s="486"/>
      <c r="E1184" s="486"/>
      <c r="F1184" s="491" t="s">
        <v>520</v>
      </c>
      <c r="G1184" s="1314">
        <f t="shared" ref="G1184:H1184" si="273">G1132</f>
        <v>209000000</v>
      </c>
      <c r="H1184" s="1314">
        <f t="shared" si="273"/>
        <v>130887273</v>
      </c>
      <c r="I1184" s="570"/>
      <c r="J1184" s="570"/>
      <c r="K1184" s="570"/>
      <c r="L1184" s="570"/>
      <c r="M1184" s="570"/>
    </row>
    <row r="1185" spans="1:13">
      <c r="A1185" s="486"/>
      <c r="B1185" s="486"/>
      <c r="C1185" s="486"/>
      <c r="D1185" s="486"/>
      <c r="E1185" s="486"/>
      <c r="F1185" s="491" t="s">
        <v>198</v>
      </c>
      <c r="G1185" s="1314">
        <f t="shared" ref="G1185:H1185" si="274">G1166</f>
        <v>800000000</v>
      </c>
      <c r="H1185" s="1314">
        <f t="shared" si="274"/>
        <v>55177422.990000002</v>
      </c>
      <c r="I1185" s="570"/>
      <c r="J1185" s="570"/>
      <c r="K1185" s="570"/>
      <c r="L1185" s="570"/>
      <c r="M1185" s="570"/>
    </row>
    <row r="1186" spans="1:13">
      <c r="A1186" s="486"/>
      <c r="B1186" s="486"/>
      <c r="C1186" s="486"/>
      <c r="D1186" s="486"/>
      <c r="E1186" s="486"/>
      <c r="F1186" s="491" t="s">
        <v>3</v>
      </c>
      <c r="G1186" s="1314">
        <f t="shared" ref="G1186:H1186" si="275">SUM(G1183:G1185)</f>
        <v>1328192756</v>
      </c>
      <c r="H1186" s="1314">
        <f t="shared" si="275"/>
        <v>505257451.99000001</v>
      </c>
      <c r="I1186" s="570"/>
      <c r="J1186" s="570"/>
      <c r="K1186" s="570"/>
      <c r="L1186" s="570"/>
      <c r="M1186" s="570"/>
    </row>
    <row r="1187" spans="1:13" ht="15">
      <c r="A1187" s="2"/>
      <c r="B1187" s="2"/>
      <c r="C1187" s="2"/>
      <c r="D1187" s="2"/>
      <c r="E1187" s="2"/>
      <c r="F1187" s="43"/>
      <c r="G1187" s="2"/>
      <c r="H1187" s="2"/>
      <c r="I1187" s="2"/>
    </row>
    <row r="1188" spans="1:13" ht="18">
      <c r="A1188" s="1482" t="s">
        <v>0</v>
      </c>
      <c r="B1188" s="1482"/>
      <c r="C1188" s="1482"/>
      <c r="D1188" s="1482"/>
      <c r="E1188" s="1482"/>
      <c r="F1188" s="1482"/>
      <c r="G1188" s="1482"/>
      <c r="H1188" s="1482"/>
      <c r="I1188" s="1482"/>
      <c r="J1188" s="1482"/>
      <c r="K1188" s="1482"/>
      <c r="L1188" s="1482"/>
      <c r="M1188" s="1482"/>
    </row>
    <row r="1189" spans="1:13" ht="18">
      <c r="A1189" s="1482" t="s">
        <v>532</v>
      </c>
      <c r="B1189" s="1482"/>
      <c r="C1189" s="1482"/>
      <c r="D1189" s="1482"/>
      <c r="E1189" s="1482"/>
      <c r="F1189" s="1482"/>
      <c r="G1189" s="1482"/>
      <c r="H1189" s="1482"/>
      <c r="I1189" s="1482"/>
      <c r="J1189" s="1482"/>
      <c r="K1189" s="1482"/>
      <c r="L1189" s="1482"/>
      <c r="M1189" s="1482"/>
    </row>
    <row r="1190" spans="1:13" ht="25.5">
      <c r="A1190" s="151" t="s">
        <v>518</v>
      </c>
      <c r="B1190" s="151" t="s">
        <v>670</v>
      </c>
      <c r="C1190" s="151" t="s">
        <v>559</v>
      </c>
      <c r="D1190" s="151" t="s">
        <v>560</v>
      </c>
      <c r="E1190" s="151" t="s">
        <v>515</v>
      </c>
      <c r="F1190" s="152" t="s">
        <v>483</v>
      </c>
      <c r="G1190" s="153" t="s">
        <v>655</v>
      </c>
      <c r="H1190" s="856" t="s">
        <v>1353</v>
      </c>
      <c r="I1190" s="153"/>
      <c r="J1190" s="153"/>
      <c r="K1190" s="151"/>
      <c r="L1190" s="154"/>
      <c r="M1190" s="154"/>
    </row>
    <row r="1191" spans="1:13">
      <c r="A1191" s="155">
        <v>2</v>
      </c>
      <c r="B1191" s="155"/>
      <c r="C1191" s="155"/>
      <c r="D1191" s="155"/>
      <c r="E1191" s="155"/>
      <c r="F1191" s="156" t="s">
        <v>90</v>
      </c>
      <c r="G1191" s="1345">
        <f t="shared" ref="G1191:H1191" si="276">SUM(G1192,G1199,G1230)</f>
        <v>172820814.51999998</v>
      </c>
      <c r="H1191" s="1345">
        <f t="shared" si="276"/>
        <v>129905979.88</v>
      </c>
      <c r="I1191" s="224"/>
      <c r="J1191" s="224"/>
      <c r="K1191" s="224"/>
      <c r="L1191" s="224"/>
      <c r="M1191" s="224"/>
    </row>
    <row r="1192" spans="1:13">
      <c r="A1192" s="155">
        <v>21</v>
      </c>
      <c r="B1192" s="155"/>
      <c r="C1192" s="155"/>
      <c r="D1192" s="155"/>
      <c r="E1192" s="155"/>
      <c r="F1192" s="157" t="s">
        <v>4</v>
      </c>
      <c r="G1192" s="1345">
        <f t="shared" ref="G1192:H1192" si="277">SUM(G1193:G1195)</f>
        <v>115820814.52</v>
      </c>
      <c r="H1192" s="1345">
        <f t="shared" si="277"/>
        <v>115820814.52</v>
      </c>
      <c r="I1192" s="224"/>
      <c r="J1192" s="224"/>
      <c r="K1192" s="224"/>
      <c r="L1192" s="224"/>
      <c r="M1192" s="224"/>
    </row>
    <row r="1193" spans="1:13">
      <c r="A1193" s="860">
        <v>21010101</v>
      </c>
      <c r="B1193" s="860"/>
      <c r="C1193" s="860"/>
      <c r="D1193" s="860"/>
      <c r="E1193" s="860"/>
      <c r="F1193" s="159" t="s">
        <v>91</v>
      </c>
      <c r="G1193" s="1345">
        <f>'ECON SEC PERSONNEL COST'!H1477</f>
        <v>106727977</v>
      </c>
      <c r="H1193" s="1345">
        <f>G1193</f>
        <v>106727977</v>
      </c>
      <c r="I1193" s="224"/>
      <c r="J1193" s="224"/>
      <c r="K1193" s="224"/>
      <c r="L1193" s="224"/>
      <c r="M1193" s="224"/>
    </row>
    <row r="1194" spans="1:13">
      <c r="A1194" s="860">
        <v>21010102</v>
      </c>
      <c r="B1194" s="860"/>
      <c r="C1194" s="860"/>
      <c r="D1194" s="860"/>
      <c r="E1194" s="860"/>
      <c r="F1194" s="159" t="s">
        <v>92</v>
      </c>
      <c r="G1194" s="1346"/>
      <c r="H1194" s="1346"/>
      <c r="I1194" s="223"/>
      <c r="J1194" s="224"/>
      <c r="K1194" s="223"/>
      <c r="L1194" s="223"/>
      <c r="M1194" s="223"/>
    </row>
    <row r="1195" spans="1:13" ht="25.5">
      <c r="A1195" s="155">
        <v>2102</v>
      </c>
      <c r="B1195" s="155"/>
      <c r="C1195" s="155"/>
      <c r="D1195" s="155"/>
      <c r="E1195" s="155"/>
      <c r="F1195" s="157" t="s">
        <v>664</v>
      </c>
      <c r="G1195" s="1345">
        <f>SUM(G1196)</f>
        <v>9092837.5199999996</v>
      </c>
      <c r="H1195" s="1345">
        <f t="shared" ref="H1195" si="278">SUM(H1196)</f>
        <v>9092837.5199999996</v>
      </c>
      <c r="I1195" s="224"/>
      <c r="J1195" s="224"/>
      <c r="K1195" s="224"/>
      <c r="L1195" s="224"/>
      <c r="M1195" s="224"/>
    </row>
    <row r="1196" spans="1:13">
      <c r="A1196" s="155">
        <v>210201</v>
      </c>
      <c r="B1196" s="155"/>
      <c r="C1196" s="155"/>
      <c r="D1196" s="155"/>
      <c r="E1196" s="155"/>
      <c r="F1196" s="157" t="s">
        <v>95</v>
      </c>
      <c r="G1196" s="1345">
        <f t="shared" ref="G1196:H1196" si="279">SUM(G1197:G1198)</f>
        <v>9092837.5199999996</v>
      </c>
      <c r="H1196" s="1345">
        <f t="shared" si="279"/>
        <v>9092837.5199999996</v>
      </c>
      <c r="I1196" s="224"/>
      <c r="J1196" s="224"/>
      <c r="K1196" s="224"/>
      <c r="L1196" s="224"/>
      <c r="M1196" s="224"/>
    </row>
    <row r="1197" spans="1:13">
      <c r="A1197" s="860">
        <v>21020101</v>
      </c>
      <c r="B1197" s="860"/>
      <c r="C1197" s="860"/>
      <c r="D1197" s="860"/>
      <c r="E1197" s="860"/>
      <c r="F1197" s="159" t="s">
        <v>96</v>
      </c>
      <c r="G1197" s="1345">
        <f>'ECON SEC PERSONNEL COST'!J1477</f>
        <v>6722837.5199999996</v>
      </c>
      <c r="H1197" s="1345">
        <f>G1197</f>
        <v>6722837.5199999996</v>
      </c>
      <c r="I1197" s="224"/>
      <c r="J1197" s="224"/>
      <c r="K1197" s="224"/>
      <c r="L1197" s="224"/>
      <c r="M1197" s="224"/>
    </row>
    <row r="1198" spans="1:13">
      <c r="A1198" s="860">
        <v>21020102</v>
      </c>
      <c r="B1198" s="860"/>
      <c r="C1198" s="860"/>
      <c r="D1198" s="860"/>
      <c r="E1198" s="860"/>
      <c r="F1198" s="159" t="s">
        <v>482</v>
      </c>
      <c r="G1198" s="1345">
        <f>'ECON SEC PERSONNEL COST'!I1477</f>
        <v>2370000</v>
      </c>
      <c r="H1198" s="1345">
        <f>G1198</f>
        <v>2370000</v>
      </c>
      <c r="I1198" s="224"/>
      <c r="J1198" s="224"/>
      <c r="K1198" s="224"/>
      <c r="L1198" s="224"/>
      <c r="M1198" s="224"/>
    </row>
    <row r="1199" spans="1:13">
      <c r="A1199" s="155">
        <v>2202</v>
      </c>
      <c r="B1199" s="155"/>
      <c r="C1199" s="155"/>
      <c r="D1199" s="155"/>
      <c r="E1199" s="155"/>
      <c r="F1199" s="157" t="s">
        <v>5</v>
      </c>
      <c r="G1199" s="1345">
        <f t="shared" ref="G1199:H1199" si="280">SUM(G1200,G1203,G1206,G1209,G1216,G1219,G1221,G1224)</f>
        <v>57000000</v>
      </c>
      <c r="H1199" s="1345">
        <f t="shared" si="280"/>
        <v>14085165.359999999</v>
      </c>
      <c r="I1199" s="224"/>
      <c r="J1199" s="224"/>
      <c r="K1199" s="224"/>
      <c r="L1199" s="224"/>
      <c r="M1199" s="224"/>
    </row>
    <row r="1200" spans="1:13" ht="25.5">
      <c r="A1200" s="155">
        <v>220201</v>
      </c>
      <c r="B1200" s="155"/>
      <c r="C1200" s="155"/>
      <c r="D1200" s="155"/>
      <c r="E1200" s="155"/>
      <c r="F1200" s="157" t="s">
        <v>661</v>
      </c>
      <c r="G1200" s="1345">
        <f t="shared" ref="G1200:H1200" si="281">SUM(G1201:G1202)</f>
        <v>2500000</v>
      </c>
      <c r="H1200" s="1345">
        <f t="shared" si="281"/>
        <v>2000000</v>
      </c>
      <c r="I1200" s="224"/>
      <c r="J1200" s="224"/>
      <c r="K1200" s="224"/>
      <c r="L1200" s="224"/>
      <c r="M1200" s="224"/>
    </row>
    <row r="1201" spans="1:13" ht="25.5">
      <c r="A1201" s="860">
        <v>22020101</v>
      </c>
      <c r="B1201" s="860">
        <v>70131</v>
      </c>
      <c r="C1201" s="860">
        <v>10000010103</v>
      </c>
      <c r="D1201" s="860" t="s">
        <v>564</v>
      </c>
      <c r="E1201" s="860">
        <v>50610801</v>
      </c>
      <c r="F1201" s="159" t="s">
        <v>108</v>
      </c>
      <c r="G1201" s="1346">
        <v>1500000</v>
      </c>
      <c r="H1201" s="1346">
        <v>1000000</v>
      </c>
      <c r="I1201" s="223"/>
      <c r="J1201" s="224"/>
      <c r="K1201" s="223"/>
      <c r="L1201" s="223"/>
      <c r="M1201" s="223"/>
    </row>
    <row r="1202" spans="1:13" ht="25.5">
      <c r="A1202" s="860">
        <v>22020102</v>
      </c>
      <c r="B1202" s="860">
        <v>70131</v>
      </c>
      <c r="C1202" s="860">
        <v>10000010103</v>
      </c>
      <c r="D1202" s="860" t="s">
        <v>564</v>
      </c>
      <c r="E1202" s="860">
        <v>50610801</v>
      </c>
      <c r="F1202" s="159" t="s">
        <v>109</v>
      </c>
      <c r="G1202" s="1346">
        <v>1000000</v>
      </c>
      <c r="H1202" s="1346">
        <v>1000000</v>
      </c>
      <c r="I1202" s="223"/>
      <c r="J1202" s="224"/>
      <c r="K1202" s="223"/>
      <c r="L1202" s="223"/>
      <c r="M1202" s="223"/>
    </row>
    <row r="1203" spans="1:13">
      <c r="A1203" s="155">
        <v>220202</v>
      </c>
      <c r="B1203" s="155"/>
      <c r="C1203" s="155"/>
      <c r="D1203" s="155"/>
      <c r="E1203" s="155"/>
      <c r="F1203" s="157" t="s">
        <v>666</v>
      </c>
      <c r="G1203" s="1345">
        <f t="shared" ref="G1203:H1203" si="282">SUM(G1204:G1205)</f>
        <v>1500000</v>
      </c>
      <c r="H1203" s="1345">
        <f t="shared" si="282"/>
        <v>485165.36</v>
      </c>
      <c r="I1203" s="224"/>
      <c r="J1203" s="224"/>
      <c r="K1203" s="224"/>
      <c r="L1203" s="224"/>
      <c r="M1203" s="224"/>
    </row>
    <row r="1204" spans="1:13">
      <c r="A1204" s="860">
        <v>22020201</v>
      </c>
      <c r="B1204" s="860">
        <v>70830</v>
      </c>
      <c r="C1204" s="860">
        <v>10000010103</v>
      </c>
      <c r="D1204" s="860" t="s">
        <v>564</v>
      </c>
      <c r="E1204" s="860">
        <v>50610801</v>
      </c>
      <c r="F1204" s="159" t="s">
        <v>113</v>
      </c>
      <c r="G1204" s="1346">
        <v>1000000</v>
      </c>
      <c r="H1204" s="1346">
        <v>485165.36</v>
      </c>
      <c r="I1204" s="223"/>
      <c r="J1204" s="224"/>
      <c r="K1204" s="223"/>
      <c r="L1204" s="223"/>
      <c r="M1204" s="223"/>
    </row>
    <row r="1205" spans="1:13">
      <c r="A1205" s="860">
        <v>22020202</v>
      </c>
      <c r="B1205" s="860">
        <v>70830</v>
      </c>
      <c r="C1205" s="860">
        <v>10000010103</v>
      </c>
      <c r="D1205" s="860" t="s">
        <v>564</v>
      </c>
      <c r="E1205" s="860">
        <v>50610801</v>
      </c>
      <c r="F1205" s="159" t="s">
        <v>114</v>
      </c>
      <c r="G1205" s="1346">
        <v>500000</v>
      </c>
      <c r="H1205" s="1346"/>
      <c r="I1205" s="223"/>
      <c r="J1205" s="224"/>
      <c r="K1205" s="223"/>
      <c r="L1205" s="223"/>
      <c r="M1205" s="223"/>
    </row>
    <row r="1206" spans="1:13" ht="25.5">
      <c r="A1206" s="155">
        <v>220203</v>
      </c>
      <c r="B1206" s="155"/>
      <c r="C1206" s="155"/>
      <c r="D1206" s="155"/>
      <c r="E1206" s="155"/>
      <c r="F1206" s="157" t="s">
        <v>663</v>
      </c>
      <c r="G1206" s="1345">
        <f t="shared" ref="G1206:H1206" si="283">SUM(G1207:G1208)</f>
        <v>1500000</v>
      </c>
      <c r="H1206" s="1345">
        <f t="shared" si="283"/>
        <v>500000</v>
      </c>
      <c r="I1206" s="224"/>
      <c r="J1206" s="224"/>
      <c r="K1206" s="224"/>
      <c r="L1206" s="224"/>
      <c r="M1206" s="224"/>
    </row>
    <row r="1207" spans="1:13" ht="25.5">
      <c r="A1207" s="860">
        <v>22020301</v>
      </c>
      <c r="B1207" s="860">
        <v>70133</v>
      </c>
      <c r="C1207" s="860">
        <v>10000010103</v>
      </c>
      <c r="D1207" s="860" t="s">
        <v>564</v>
      </c>
      <c r="E1207" s="860">
        <v>50610801</v>
      </c>
      <c r="F1207" s="159" t="s">
        <v>122</v>
      </c>
      <c r="G1207" s="1346">
        <v>1000000</v>
      </c>
      <c r="H1207" s="1346">
        <v>500000</v>
      </c>
      <c r="I1207" s="223"/>
      <c r="J1207" s="224"/>
      <c r="K1207" s="223"/>
      <c r="L1207" s="223"/>
      <c r="M1207" s="223"/>
    </row>
    <row r="1208" spans="1:13" ht="25.5">
      <c r="A1208" s="860">
        <v>22020310</v>
      </c>
      <c r="B1208" s="860">
        <v>70133</v>
      </c>
      <c r="C1208" s="860">
        <v>10000010103</v>
      </c>
      <c r="D1208" s="860" t="s">
        <v>564</v>
      </c>
      <c r="E1208" s="860">
        <v>50610801</v>
      </c>
      <c r="F1208" s="159" t="s">
        <v>131</v>
      </c>
      <c r="G1208" s="1346">
        <v>500000</v>
      </c>
      <c r="H1208" s="1346"/>
      <c r="I1208" s="223"/>
      <c r="J1208" s="224"/>
      <c r="K1208" s="223"/>
      <c r="L1208" s="223"/>
      <c r="M1208" s="223"/>
    </row>
    <row r="1209" spans="1:13" ht="25.5">
      <c r="A1209" s="155">
        <v>220204</v>
      </c>
      <c r="B1209" s="155"/>
      <c r="C1209" s="155"/>
      <c r="D1209" s="155"/>
      <c r="E1209" s="155"/>
      <c r="F1209" s="157" t="s">
        <v>645</v>
      </c>
      <c r="G1209" s="1345">
        <f t="shared" ref="G1209:H1209" si="284">SUM(G1210:G1215)</f>
        <v>40300000</v>
      </c>
      <c r="H1209" s="1345">
        <f t="shared" si="284"/>
        <v>6600000</v>
      </c>
      <c r="I1209" s="224"/>
      <c r="J1209" s="224"/>
      <c r="K1209" s="224"/>
      <c r="L1209" s="224"/>
      <c r="M1209" s="224"/>
    </row>
    <row r="1210" spans="1:13" ht="38.25">
      <c r="A1210" s="860">
        <v>22020401</v>
      </c>
      <c r="B1210" s="860">
        <v>70160</v>
      </c>
      <c r="C1210" s="860">
        <v>10000010103</v>
      </c>
      <c r="D1210" s="860">
        <v>2101</v>
      </c>
      <c r="E1210" s="860">
        <v>50610801</v>
      </c>
      <c r="F1210" s="159" t="s">
        <v>134</v>
      </c>
      <c r="G1210" s="1346">
        <v>1000000</v>
      </c>
      <c r="H1210" s="1346">
        <v>300000</v>
      </c>
      <c r="I1210" s="223"/>
      <c r="J1210" s="224"/>
      <c r="K1210" s="223"/>
      <c r="L1210" s="223"/>
      <c r="M1210" s="223"/>
    </row>
    <row r="1211" spans="1:13" ht="25.5">
      <c r="A1211" s="860">
        <v>22020402</v>
      </c>
      <c r="B1211" s="860">
        <v>70160</v>
      </c>
      <c r="C1211" s="860">
        <v>10000010103</v>
      </c>
      <c r="D1211" s="860" t="s">
        <v>564</v>
      </c>
      <c r="E1211" s="860">
        <v>50610801</v>
      </c>
      <c r="F1211" s="159" t="s">
        <v>135</v>
      </c>
      <c r="G1211" s="1346">
        <v>8000000</v>
      </c>
      <c r="H1211" s="1346">
        <v>300000</v>
      </c>
      <c r="I1211" s="223"/>
      <c r="J1211" s="224"/>
      <c r="K1211" s="223"/>
      <c r="L1211" s="223"/>
      <c r="M1211" s="223"/>
    </row>
    <row r="1212" spans="1:13" ht="25.5">
      <c r="A1212" s="860">
        <v>22020403</v>
      </c>
      <c r="B1212" s="860">
        <v>70160</v>
      </c>
      <c r="C1212" s="860">
        <v>10000010103</v>
      </c>
      <c r="D1212" s="860">
        <v>2101</v>
      </c>
      <c r="E1212" s="860">
        <v>50610801</v>
      </c>
      <c r="F1212" s="159" t="s">
        <v>136</v>
      </c>
      <c r="G1212" s="1346">
        <v>1500000</v>
      </c>
      <c r="H1212" s="1346"/>
      <c r="I1212" s="223"/>
      <c r="J1212" s="224"/>
      <c r="K1212" s="223"/>
      <c r="L1212" s="223"/>
      <c r="M1212" s="223"/>
    </row>
    <row r="1213" spans="1:13" ht="25.5">
      <c r="A1213" s="860">
        <v>22020404</v>
      </c>
      <c r="B1213" s="860">
        <v>70160</v>
      </c>
      <c r="C1213" s="860">
        <v>10000010103</v>
      </c>
      <c r="D1213" s="860" t="s">
        <v>564</v>
      </c>
      <c r="E1213" s="860">
        <v>50610801</v>
      </c>
      <c r="F1213" s="159" t="s">
        <v>137</v>
      </c>
      <c r="G1213" s="1346">
        <v>1000000</v>
      </c>
      <c r="H1213" s="1346"/>
      <c r="I1213" s="223"/>
      <c r="J1213" s="224"/>
      <c r="K1213" s="223"/>
      <c r="L1213" s="223"/>
      <c r="M1213" s="223"/>
    </row>
    <row r="1214" spans="1:13" ht="25.5">
      <c r="A1214" s="860">
        <v>22020405</v>
      </c>
      <c r="B1214" s="860">
        <v>70160</v>
      </c>
      <c r="C1214" s="860">
        <v>10000010103</v>
      </c>
      <c r="D1214" s="860" t="s">
        <v>564</v>
      </c>
      <c r="E1214" s="860">
        <v>50610801</v>
      </c>
      <c r="F1214" s="159" t="s">
        <v>138</v>
      </c>
      <c r="G1214" s="1346">
        <v>25000000</v>
      </c>
      <c r="H1214" s="1346">
        <v>5000000</v>
      </c>
      <c r="I1214" s="223"/>
      <c r="J1214" s="224"/>
      <c r="K1214" s="223"/>
      <c r="L1214" s="223"/>
      <c r="M1214" s="223"/>
    </row>
    <row r="1215" spans="1:13" ht="25.5">
      <c r="A1215" s="860">
        <v>22020406</v>
      </c>
      <c r="B1215" s="860">
        <v>70160</v>
      </c>
      <c r="C1215" s="860">
        <v>10000010103</v>
      </c>
      <c r="D1215" s="860" t="s">
        <v>564</v>
      </c>
      <c r="E1215" s="860">
        <v>50610801</v>
      </c>
      <c r="F1215" s="159" t="s">
        <v>139</v>
      </c>
      <c r="G1215" s="1346">
        <v>3800000</v>
      </c>
      <c r="H1215" s="1346">
        <v>1000000</v>
      </c>
      <c r="I1215" s="223"/>
      <c r="J1215" s="224"/>
      <c r="K1215" s="223"/>
      <c r="L1215" s="223"/>
      <c r="M1215" s="223"/>
    </row>
    <row r="1216" spans="1:13">
      <c r="A1216" s="155">
        <v>220205</v>
      </c>
      <c r="B1216" s="155"/>
      <c r="C1216" s="155"/>
      <c r="D1216" s="155"/>
      <c r="E1216" s="155"/>
      <c r="F1216" s="157" t="s">
        <v>662</v>
      </c>
      <c r="G1216" s="1345">
        <f>SUM(G1217:G1218)</f>
        <v>2500000</v>
      </c>
      <c r="H1216" s="1345">
        <f>SUM(H1217:H1218)</f>
        <v>1000000</v>
      </c>
      <c r="I1216" s="224"/>
      <c r="J1216" s="224"/>
      <c r="K1216" s="224"/>
      <c r="L1216" s="224"/>
      <c r="M1216" s="224"/>
    </row>
    <row r="1217" spans="1:13">
      <c r="A1217" s="860">
        <v>22020501</v>
      </c>
      <c r="B1217" s="860">
        <v>70160</v>
      </c>
      <c r="C1217" s="860">
        <v>10000010103</v>
      </c>
      <c r="D1217" s="860" t="s">
        <v>564</v>
      </c>
      <c r="E1217" s="860">
        <v>50610801</v>
      </c>
      <c r="F1217" s="159" t="s">
        <v>146</v>
      </c>
      <c r="G1217" s="1346">
        <v>2000000</v>
      </c>
      <c r="H1217" s="1346">
        <v>1000000</v>
      </c>
      <c r="I1217" s="223"/>
      <c r="J1217" s="224"/>
      <c r="K1217" s="223"/>
      <c r="L1217" s="223"/>
      <c r="M1217" s="223"/>
    </row>
    <row r="1218" spans="1:13">
      <c r="A1218" s="860">
        <v>22020502</v>
      </c>
      <c r="B1218" s="860">
        <v>70160</v>
      </c>
      <c r="C1218" s="860">
        <v>10000010103</v>
      </c>
      <c r="D1218" s="860" t="s">
        <v>564</v>
      </c>
      <c r="E1218" s="860">
        <v>50610801</v>
      </c>
      <c r="F1218" s="159" t="s">
        <v>1125</v>
      </c>
      <c r="G1218" s="1346">
        <v>500000</v>
      </c>
      <c r="H1218" s="1346"/>
      <c r="I1218" s="223"/>
      <c r="J1218" s="224"/>
      <c r="K1218" s="223"/>
      <c r="L1218" s="223"/>
      <c r="M1218" s="223"/>
    </row>
    <row r="1219" spans="1:13">
      <c r="A1219" s="155">
        <v>220206</v>
      </c>
      <c r="B1219" s="155"/>
      <c r="C1219" s="155"/>
      <c r="D1219" s="155"/>
      <c r="E1219" s="155"/>
      <c r="F1219" s="157" t="s">
        <v>643</v>
      </c>
      <c r="G1219" s="1345"/>
      <c r="H1219" s="1345"/>
      <c r="I1219" s="224"/>
      <c r="J1219" s="224"/>
      <c r="K1219" s="224"/>
      <c r="L1219" s="224"/>
      <c r="M1219" s="224"/>
    </row>
    <row r="1220" spans="1:13" ht="25.5">
      <c r="A1220" s="860">
        <v>22020605</v>
      </c>
      <c r="B1220" s="860">
        <v>70160</v>
      </c>
      <c r="C1220" s="860">
        <v>10000010103</v>
      </c>
      <c r="D1220" s="860" t="s">
        <v>564</v>
      </c>
      <c r="E1220" s="860">
        <v>50610801</v>
      </c>
      <c r="F1220" s="159" t="s">
        <v>153</v>
      </c>
      <c r="G1220" s="1346"/>
      <c r="H1220" s="1346"/>
      <c r="I1220" s="223"/>
      <c r="J1220" s="224"/>
      <c r="K1220" s="223"/>
      <c r="L1220" s="223"/>
      <c r="M1220" s="223"/>
    </row>
    <row r="1221" spans="1:13" ht="25.5">
      <c r="A1221" s="155">
        <v>220208</v>
      </c>
      <c r="B1221" s="155"/>
      <c r="C1221" s="155"/>
      <c r="D1221" s="155"/>
      <c r="E1221" s="155"/>
      <c r="F1221" s="157" t="s">
        <v>644</v>
      </c>
      <c r="G1221" s="1345">
        <f t="shared" ref="G1221:H1221" si="285">SUM(G1222:G1223)</f>
        <v>8500000</v>
      </c>
      <c r="H1221" s="1345">
        <f t="shared" si="285"/>
        <v>3500000</v>
      </c>
      <c r="I1221" s="224"/>
      <c r="J1221" s="224"/>
      <c r="K1221" s="224"/>
      <c r="L1221" s="224"/>
      <c r="M1221" s="224"/>
    </row>
    <row r="1222" spans="1:13">
      <c r="A1222" s="860">
        <v>22020801</v>
      </c>
      <c r="B1222" s="860">
        <v>70160</v>
      </c>
      <c r="C1222" s="860">
        <v>10000010103</v>
      </c>
      <c r="D1222" s="860" t="s">
        <v>564</v>
      </c>
      <c r="E1222" s="860">
        <v>50610801</v>
      </c>
      <c r="F1222" s="159" t="s">
        <v>164</v>
      </c>
      <c r="G1222" s="1346">
        <v>1500000</v>
      </c>
      <c r="H1222" s="1346">
        <v>500000</v>
      </c>
      <c r="I1222" s="223"/>
      <c r="J1222" s="224"/>
      <c r="K1222" s="223"/>
      <c r="L1222" s="223"/>
      <c r="M1222" s="223"/>
    </row>
    <row r="1223" spans="1:13" ht="25.5">
      <c r="A1223" s="860">
        <v>22020803</v>
      </c>
      <c r="B1223" s="860">
        <v>70160</v>
      </c>
      <c r="C1223" s="860">
        <v>10000010103</v>
      </c>
      <c r="D1223" s="860" t="s">
        <v>564</v>
      </c>
      <c r="E1223" s="860">
        <v>50610801</v>
      </c>
      <c r="F1223" s="159" t="s">
        <v>166</v>
      </c>
      <c r="G1223" s="1346">
        <v>7000000</v>
      </c>
      <c r="H1223" s="1346">
        <v>3000000</v>
      </c>
      <c r="I1223" s="223"/>
      <c r="J1223" s="224"/>
      <c r="K1223" s="223"/>
      <c r="L1223" s="223"/>
      <c r="M1223" s="223"/>
    </row>
    <row r="1224" spans="1:13" ht="25.5">
      <c r="A1224" s="155">
        <v>220210</v>
      </c>
      <c r="B1224" s="155"/>
      <c r="C1224" s="155"/>
      <c r="D1224" s="155"/>
      <c r="E1224" s="155"/>
      <c r="F1224" s="157" t="s">
        <v>173</v>
      </c>
      <c r="G1224" s="1345">
        <f t="shared" ref="G1224:H1224" si="286">SUM(G1225:G1227)</f>
        <v>200000</v>
      </c>
      <c r="H1224" s="1345">
        <f t="shared" si="286"/>
        <v>0</v>
      </c>
      <c r="I1224" s="224"/>
      <c r="J1224" s="224"/>
      <c r="K1224" s="224"/>
      <c r="L1224" s="224"/>
      <c r="M1224" s="224"/>
    </row>
    <row r="1225" spans="1:13">
      <c r="A1225" s="860">
        <v>22021001</v>
      </c>
      <c r="B1225" s="860">
        <v>70160</v>
      </c>
      <c r="C1225" s="860">
        <v>10000010103</v>
      </c>
      <c r="D1225" s="860" t="s">
        <v>564</v>
      </c>
      <c r="E1225" s="860">
        <v>50610801</v>
      </c>
      <c r="F1225" s="159" t="s">
        <v>174</v>
      </c>
      <c r="G1225" s="1346">
        <v>100000</v>
      </c>
      <c r="H1225" s="1346"/>
      <c r="I1225" s="223"/>
      <c r="J1225" s="224"/>
      <c r="K1225" s="223"/>
      <c r="L1225" s="223"/>
      <c r="M1225" s="223"/>
    </row>
    <row r="1226" spans="1:13">
      <c r="A1226" s="860">
        <v>22021003</v>
      </c>
      <c r="B1226" s="860">
        <v>70160</v>
      </c>
      <c r="C1226" s="860">
        <v>10000010103</v>
      </c>
      <c r="D1226" s="860" t="s">
        <v>564</v>
      </c>
      <c r="E1226" s="860">
        <v>50610801</v>
      </c>
      <c r="F1226" s="159" t="s">
        <v>176</v>
      </c>
      <c r="G1226" s="1346">
        <v>50000</v>
      </c>
      <c r="H1226" s="1346"/>
      <c r="I1226" s="223"/>
      <c r="J1226" s="224"/>
      <c r="K1226" s="223"/>
      <c r="L1226" s="223"/>
      <c r="M1226" s="223"/>
    </row>
    <row r="1227" spans="1:13" ht="25.5">
      <c r="A1227" s="860">
        <v>22021014</v>
      </c>
      <c r="B1227" s="860">
        <v>70160</v>
      </c>
      <c r="C1227" s="860">
        <v>10000010103</v>
      </c>
      <c r="D1227" s="860" t="s">
        <v>564</v>
      </c>
      <c r="E1227" s="860">
        <v>50610801</v>
      </c>
      <c r="F1227" s="159" t="s">
        <v>668</v>
      </c>
      <c r="G1227" s="1346">
        <v>50000</v>
      </c>
      <c r="H1227" s="1346"/>
      <c r="I1227" s="223"/>
      <c r="J1227" s="224"/>
      <c r="K1227" s="223"/>
      <c r="L1227" s="223"/>
      <c r="M1227" s="223"/>
    </row>
    <row r="1228" spans="1:13">
      <c r="A1228" s="860"/>
      <c r="B1228" s="860"/>
      <c r="C1228" s="860"/>
      <c r="D1228" s="860"/>
      <c r="E1228" s="860"/>
      <c r="F1228" s="159"/>
      <c r="G1228" s="1346"/>
      <c r="H1228" s="1346"/>
      <c r="I1228" s="223"/>
      <c r="J1228" s="224"/>
      <c r="K1228" s="223"/>
      <c r="L1228" s="223"/>
      <c r="M1228" s="223"/>
    </row>
    <row r="1229" spans="1:13">
      <c r="A1229" s="860"/>
      <c r="B1229" s="860"/>
      <c r="C1229" s="860"/>
      <c r="D1229" s="860"/>
      <c r="E1229" s="860"/>
      <c r="F1229" s="159"/>
      <c r="G1229" s="1346"/>
      <c r="H1229" s="1346"/>
      <c r="I1229" s="223"/>
      <c r="J1229" s="224"/>
      <c r="K1229" s="223"/>
      <c r="L1229" s="223"/>
      <c r="M1229" s="223"/>
    </row>
    <row r="1230" spans="1:13">
      <c r="A1230" s="155">
        <v>23</v>
      </c>
      <c r="B1230" s="155">
        <v>70630</v>
      </c>
      <c r="C1230" s="860">
        <v>10000010103</v>
      </c>
      <c r="D1230" s="860" t="s">
        <v>564</v>
      </c>
      <c r="E1230" s="860">
        <v>50610801</v>
      </c>
      <c r="F1230" s="157" t="s">
        <v>198</v>
      </c>
      <c r="G1230" s="1345">
        <f>SUM(G1231)</f>
        <v>0</v>
      </c>
      <c r="H1230" s="1345">
        <f t="shared" ref="H1230" si="287">SUM(H1231)</f>
        <v>0</v>
      </c>
      <c r="I1230" s="224"/>
      <c r="J1230" s="224"/>
      <c r="K1230" s="224"/>
      <c r="L1230" s="224"/>
      <c r="M1230" s="224"/>
    </row>
    <row r="1231" spans="1:13">
      <c r="A1231" s="155">
        <v>2303</v>
      </c>
      <c r="B1231" s="155"/>
      <c r="C1231" s="155"/>
      <c r="D1231" s="155"/>
      <c r="E1231" s="155"/>
      <c r="F1231" s="157" t="s">
        <v>252</v>
      </c>
      <c r="G1231" s="1345">
        <f>G1232</f>
        <v>0</v>
      </c>
      <c r="H1231" s="1345">
        <f t="shared" ref="H1231" si="288">H1232</f>
        <v>0</v>
      </c>
      <c r="I1231" s="224"/>
      <c r="J1231" s="224"/>
      <c r="K1231" s="224"/>
      <c r="L1231" s="224"/>
      <c r="M1231" s="224"/>
    </row>
    <row r="1232" spans="1:13" ht="25.5">
      <c r="A1232" s="155">
        <v>230301</v>
      </c>
      <c r="B1232" s="424"/>
      <c r="C1232" s="155"/>
      <c r="D1232" s="155"/>
      <c r="E1232" s="155"/>
      <c r="F1232" s="157" t="s">
        <v>253</v>
      </c>
      <c r="G1232" s="1345">
        <f t="shared" ref="G1232:H1232" si="289">SUM(G1233:G1233)</f>
        <v>0</v>
      </c>
      <c r="H1232" s="1345">
        <f t="shared" si="289"/>
        <v>0</v>
      </c>
      <c r="I1232" s="224"/>
      <c r="J1232" s="224"/>
      <c r="K1232" s="224"/>
      <c r="L1232" s="224"/>
      <c r="M1232" s="224"/>
    </row>
    <row r="1233" spans="1:13" ht="25.5">
      <c r="A1233" s="860">
        <v>23030104</v>
      </c>
      <c r="B1233" s="155">
        <v>70630</v>
      </c>
      <c r="C1233" s="860">
        <v>10000010103</v>
      </c>
      <c r="D1233" s="860" t="s">
        <v>564</v>
      </c>
      <c r="E1233" s="860">
        <v>50610801</v>
      </c>
      <c r="F1233" s="165" t="s">
        <v>257</v>
      </c>
      <c r="G1233" s="923"/>
      <c r="H1233" s="923"/>
      <c r="I1233" s="225"/>
      <c r="J1233" s="224"/>
      <c r="K1233" s="225"/>
      <c r="L1233" s="225"/>
      <c r="M1233" s="225"/>
    </row>
    <row r="1234" spans="1:13" ht="15">
      <c r="A1234" s="79">
        <v>2303</v>
      </c>
      <c r="B1234" s="79"/>
      <c r="C1234" s="79"/>
      <c r="D1234" s="79"/>
      <c r="E1234" s="79"/>
      <c r="F1234" s="82"/>
      <c r="G1234" s="1347"/>
      <c r="H1234" s="1348"/>
      <c r="I1234" s="64"/>
    </row>
    <row r="1235" spans="1:13">
      <c r="A1235" s="80">
        <v>23030104</v>
      </c>
      <c r="B1235" s="80">
        <v>70443</v>
      </c>
      <c r="C1235" s="80"/>
      <c r="D1235" s="80"/>
      <c r="E1235" s="80">
        <v>5060801</v>
      </c>
      <c r="F1235" s="81"/>
      <c r="G1235" s="1349"/>
      <c r="H1235" s="1349"/>
      <c r="I1235" s="101"/>
    </row>
    <row r="1236" spans="1:13">
      <c r="A1236" s="33"/>
      <c r="B1236" s="33"/>
      <c r="C1236" s="33"/>
      <c r="D1236" s="33"/>
      <c r="E1236" s="33"/>
      <c r="F1236" s="42"/>
      <c r="G1236" s="1350"/>
      <c r="H1236" s="1350"/>
      <c r="I1236" s="33"/>
    </row>
    <row r="1237" spans="1:13">
      <c r="A1237" s="1498" t="s">
        <v>284</v>
      </c>
      <c r="B1237" s="1498"/>
      <c r="C1237" s="1498"/>
      <c r="D1237" s="1498"/>
      <c r="E1237" s="1498"/>
      <c r="F1237" s="1498"/>
      <c r="G1237" s="1498"/>
      <c r="H1237" s="1498"/>
      <c r="I1237" s="1498"/>
    </row>
    <row r="1238" spans="1:13">
      <c r="A1238" s="33"/>
      <c r="B1238" s="33"/>
      <c r="C1238" s="33"/>
      <c r="D1238" s="33"/>
      <c r="E1238" s="33"/>
      <c r="F1238" s="42" t="s">
        <v>4</v>
      </c>
      <c r="G1238" s="55">
        <f t="shared" ref="G1238:L1238" si="290">G1192</f>
        <v>115820814.52</v>
      </c>
      <c r="H1238" s="55">
        <f t="shared" si="290"/>
        <v>115820814.52</v>
      </c>
      <c r="I1238" s="55">
        <f t="shared" si="290"/>
        <v>0</v>
      </c>
      <c r="J1238" s="55">
        <f t="shared" si="290"/>
        <v>0</v>
      </c>
      <c r="K1238" s="55">
        <f t="shared" si="290"/>
        <v>0</v>
      </c>
      <c r="L1238" s="55">
        <f t="shared" si="290"/>
        <v>0</v>
      </c>
    </row>
    <row r="1239" spans="1:13">
      <c r="A1239" s="33"/>
      <c r="B1239" s="33"/>
      <c r="C1239" s="33"/>
      <c r="D1239" s="33"/>
      <c r="E1239" s="33"/>
      <c r="F1239" s="42" t="s">
        <v>5</v>
      </c>
      <c r="G1239" s="55">
        <f t="shared" ref="G1239:L1239" si="291">G1199</f>
        <v>57000000</v>
      </c>
      <c r="H1239" s="55">
        <f t="shared" si="291"/>
        <v>14085165.359999999</v>
      </c>
      <c r="I1239" s="55">
        <f t="shared" si="291"/>
        <v>0</v>
      </c>
      <c r="J1239" s="55">
        <f t="shared" si="291"/>
        <v>0</v>
      </c>
      <c r="K1239" s="55">
        <f t="shared" si="291"/>
        <v>0</v>
      </c>
      <c r="L1239" s="55">
        <f t="shared" si="291"/>
        <v>0</v>
      </c>
    </row>
    <row r="1240" spans="1:13">
      <c r="A1240" s="33"/>
      <c r="B1240" s="33"/>
      <c r="C1240" s="33"/>
      <c r="D1240" s="33"/>
      <c r="E1240" s="33"/>
      <c r="F1240" s="42" t="s">
        <v>198</v>
      </c>
      <c r="G1240" s="55">
        <f t="shared" ref="G1240:L1240" si="292">G1230</f>
        <v>0</v>
      </c>
      <c r="H1240" s="55">
        <f t="shared" si="292"/>
        <v>0</v>
      </c>
      <c r="I1240" s="55">
        <f t="shared" si="292"/>
        <v>0</v>
      </c>
      <c r="J1240" s="55">
        <f t="shared" si="292"/>
        <v>0</v>
      </c>
      <c r="K1240" s="55">
        <f t="shared" si="292"/>
        <v>0</v>
      </c>
      <c r="L1240" s="55">
        <f t="shared" si="292"/>
        <v>0</v>
      </c>
    </row>
    <row r="1241" spans="1:13" ht="15">
      <c r="A1241" s="33"/>
      <c r="B1241" s="33"/>
      <c r="C1241" s="33"/>
      <c r="D1241" s="33"/>
      <c r="E1241" s="33"/>
      <c r="F1241" s="42" t="s">
        <v>3</v>
      </c>
      <c r="G1241" s="64">
        <f t="shared" ref="G1241:L1241" si="293">SUM(G1238:G1240)</f>
        <v>172820814.51999998</v>
      </c>
      <c r="H1241" s="64">
        <f t="shared" si="293"/>
        <v>129905979.88</v>
      </c>
      <c r="I1241" s="64">
        <f t="shared" si="293"/>
        <v>0</v>
      </c>
      <c r="J1241" s="64">
        <f t="shared" si="293"/>
        <v>0</v>
      </c>
      <c r="K1241" s="64">
        <f t="shared" si="293"/>
        <v>0</v>
      </c>
      <c r="L1241" s="64">
        <f t="shared" si="293"/>
        <v>0</v>
      </c>
    </row>
    <row r="1242" spans="1:13" ht="15">
      <c r="A1242" s="2"/>
      <c r="B1242" s="2"/>
      <c r="C1242" s="2"/>
      <c r="D1242" s="2"/>
      <c r="E1242" s="2"/>
      <c r="F1242" s="43"/>
      <c r="G1242" s="2"/>
      <c r="H1242" s="2"/>
      <c r="I1242" s="2"/>
    </row>
    <row r="1243" spans="1:13" ht="15">
      <c r="A1243" s="2"/>
      <c r="B1243" s="2"/>
      <c r="C1243" s="2"/>
      <c r="D1243" s="2"/>
      <c r="E1243" s="2"/>
      <c r="F1243" s="43"/>
      <c r="G1243" s="2"/>
      <c r="H1243" s="2"/>
      <c r="I1243" s="2"/>
    </row>
    <row r="1244" spans="1:13" ht="15">
      <c r="A1244" s="2"/>
      <c r="B1244" s="2"/>
      <c r="C1244" s="2"/>
      <c r="D1244" s="2"/>
      <c r="E1244" s="2"/>
      <c r="F1244" s="43"/>
      <c r="G1244" s="2"/>
      <c r="H1244" s="2"/>
      <c r="I1244" s="2"/>
    </row>
    <row r="1245" spans="1:13" ht="15">
      <c r="A1245" s="2"/>
      <c r="B1245" s="2"/>
      <c r="C1245" s="2"/>
      <c r="D1245" s="2"/>
      <c r="E1245" s="2"/>
      <c r="F1245" s="43"/>
      <c r="G1245" s="2"/>
      <c r="H1245" s="2"/>
      <c r="I1245" s="2"/>
    </row>
    <row r="1246" spans="1:13" ht="15">
      <c r="A1246" s="2"/>
      <c r="B1246" s="2"/>
      <c r="C1246" s="2"/>
      <c r="D1246" s="2"/>
      <c r="E1246" s="2"/>
      <c r="F1246" s="43"/>
      <c r="G1246" s="2"/>
      <c r="H1246" s="2"/>
      <c r="I1246" s="2"/>
    </row>
    <row r="1247" spans="1:13" ht="20.25">
      <c r="A1247" s="1499" t="s">
        <v>0</v>
      </c>
      <c r="B1247" s="1499"/>
      <c r="C1247" s="1499"/>
      <c r="D1247" s="1499"/>
      <c r="E1247" s="1499"/>
      <c r="F1247" s="1499"/>
      <c r="G1247" s="1499"/>
      <c r="H1247" s="1499"/>
      <c r="I1247" s="1499"/>
      <c r="J1247" s="1499"/>
      <c r="K1247" s="1499"/>
      <c r="L1247" s="1499"/>
      <c r="M1247" s="1499"/>
    </row>
    <row r="1248" spans="1:13" ht="20.25">
      <c r="A1248" s="1500" t="s">
        <v>544</v>
      </c>
      <c r="B1248" s="1500"/>
      <c r="C1248" s="1500"/>
      <c r="D1248" s="1500"/>
      <c r="E1248" s="1500"/>
      <c r="F1248" s="1500"/>
      <c r="G1248" s="1500"/>
      <c r="H1248" s="1500"/>
      <c r="I1248" s="1500"/>
      <c r="J1248" s="1500"/>
      <c r="K1248" s="1500"/>
      <c r="L1248" s="1500"/>
      <c r="M1248" s="1500"/>
    </row>
    <row r="1249" spans="1:13" ht="27.75">
      <c r="A1249" s="507" t="s">
        <v>518</v>
      </c>
      <c r="B1249" s="507" t="s">
        <v>514</v>
      </c>
      <c r="C1249" s="507" t="s">
        <v>559</v>
      </c>
      <c r="D1249" s="507" t="s">
        <v>560</v>
      </c>
      <c r="E1249" s="507" t="s">
        <v>515</v>
      </c>
      <c r="F1249" s="508" t="s">
        <v>483</v>
      </c>
      <c r="G1249" s="509" t="s">
        <v>656</v>
      </c>
      <c r="H1249" s="856" t="s">
        <v>1353</v>
      </c>
      <c r="I1249" s="509"/>
      <c r="J1249" s="509"/>
      <c r="K1249" s="509"/>
      <c r="L1249" s="510"/>
      <c r="M1249" s="510"/>
    </row>
    <row r="1250" spans="1:13">
      <c r="A1250" s="511"/>
      <c r="B1250" s="511"/>
      <c r="C1250" s="511"/>
      <c r="D1250" s="511"/>
      <c r="E1250" s="511"/>
      <c r="F1250" s="512"/>
      <c r="G1250" s="513"/>
      <c r="H1250" s="513"/>
      <c r="I1250" s="513"/>
      <c r="J1250" s="513"/>
      <c r="K1250" s="513"/>
      <c r="L1250" s="513"/>
      <c r="M1250" s="513"/>
    </row>
    <row r="1251" spans="1:13">
      <c r="A1251" s="514">
        <v>2</v>
      </c>
      <c r="B1251" s="514"/>
      <c r="C1251" s="514"/>
      <c r="D1251" s="514"/>
      <c r="E1251" s="514"/>
      <c r="F1251" s="507" t="s">
        <v>90</v>
      </c>
      <c r="G1251" s="1351">
        <v>607000456</v>
      </c>
      <c r="H1251" s="1351">
        <v>1050000000</v>
      </c>
      <c r="I1251" s="515"/>
      <c r="J1251" s="515"/>
      <c r="K1251" s="515"/>
      <c r="L1251" s="515"/>
      <c r="M1251" s="515"/>
    </row>
    <row r="1252" spans="1:13">
      <c r="A1252" s="514">
        <v>21</v>
      </c>
      <c r="B1252" s="514"/>
      <c r="C1252" s="514"/>
      <c r="D1252" s="514"/>
      <c r="E1252" s="514"/>
      <c r="F1252" s="516" t="s">
        <v>4</v>
      </c>
      <c r="G1252" s="1351">
        <f>SUM(G1253:G1254)</f>
        <v>134993682.84</v>
      </c>
      <c r="H1252" s="1351">
        <f t="shared" ref="H1252" si="294">SUM(H1253:H1254)</f>
        <v>134993682.84</v>
      </c>
      <c r="I1252" s="515"/>
      <c r="J1252" s="515"/>
      <c r="K1252" s="515"/>
      <c r="L1252" s="515"/>
      <c r="M1252" s="515"/>
    </row>
    <row r="1253" spans="1:13">
      <c r="A1253" s="514">
        <v>2101</v>
      </c>
      <c r="B1253" s="514"/>
      <c r="C1253" s="514"/>
      <c r="D1253" s="514"/>
      <c r="E1253" s="514"/>
      <c r="F1253" s="516" t="s">
        <v>91</v>
      </c>
      <c r="G1253" s="1351">
        <f>'ECON SEC PERSONNEL COST'!H959</f>
        <v>106222911</v>
      </c>
      <c r="H1253" s="1352">
        <f>G1253</f>
        <v>106222911</v>
      </c>
      <c r="I1253" s="515"/>
      <c r="J1253" s="515"/>
      <c r="K1253" s="515"/>
      <c r="L1253" s="515"/>
      <c r="M1253" s="515"/>
    </row>
    <row r="1254" spans="1:13" ht="18.75">
      <c r="A1254" s="514">
        <v>2102</v>
      </c>
      <c r="B1254" s="514"/>
      <c r="C1254" s="514"/>
      <c r="D1254" s="514"/>
      <c r="E1254" s="514"/>
      <c r="F1254" s="516" t="s">
        <v>664</v>
      </c>
      <c r="G1254" s="1351">
        <f>SUM(G1255)</f>
        <v>28770771.84</v>
      </c>
      <c r="H1254" s="1351">
        <f t="shared" ref="H1254" si="295">SUM(H1255)</f>
        <v>28770771.84</v>
      </c>
      <c r="I1254" s="515"/>
      <c r="J1254" s="515"/>
      <c r="K1254" s="515"/>
      <c r="L1254" s="515"/>
      <c r="M1254" s="515"/>
    </row>
    <row r="1255" spans="1:13">
      <c r="A1255" s="514">
        <v>210201</v>
      </c>
      <c r="B1255" s="514"/>
      <c r="C1255" s="514"/>
      <c r="D1255" s="514"/>
      <c r="E1255" s="514"/>
      <c r="F1255" s="516" t="s">
        <v>95</v>
      </c>
      <c r="G1255" s="1351">
        <f t="shared" ref="G1255:H1255" si="296">SUM(G1256:G1257)</f>
        <v>28770771.84</v>
      </c>
      <c r="H1255" s="1351">
        <f t="shared" si="296"/>
        <v>28770771.84</v>
      </c>
      <c r="I1255" s="515"/>
      <c r="J1255" s="515"/>
      <c r="K1255" s="515"/>
      <c r="L1255" s="515"/>
      <c r="M1255" s="515"/>
    </row>
    <row r="1256" spans="1:13">
      <c r="A1256" s="511">
        <v>21020101</v>
      </c>
      <c r="B1256" s="511"/>
      <c r="C1256" s="511"/>
      <c r="D1256" s="511"/>
      <c r="E1256" s="511"/>
      <c r="F1256" s="517" t="s">
        <v>96</v>
      </c>
      <c r="G1256" s="1351">
        <f>'ECON SEC PERSONNEL COST'!J959</f>
        <v>26086410.84</v>
      </c>
      <c r="H1256" s="1351">
        <f>G1256</f>
        <v>26086410.84</v>
      </c>
      <c r="I1256" s="515"/>
      <c r="J1256" s="515"/>
      <c r="K1256" s="515"/>
      <c r="L1256" s="515"/>
      <c r="M1256" s="515"/>
    </row>
    <row r="1257" spans="1:13">
      <c r="A1257" s="511">
        <v>21020102</v>
      </c>
      <c r="B1257" s="511"/>
      <c r="C1257" s="511"/>
      <c r="D1257" s="511"/>
      <c r="E1257" s="511"/>
      <c r="F1257" s="517" t="s">
        <v>482</v>
      </c>
      <c r="G1257" s="1351">
        <f>'ECON SEC PERSONNEL COST'!I959</f>
        <v>2684361</v>
      </c>
      <c r="H1257" s="1351">
        <f>G1257</f>
        <v>2684361</v>
      </c>
      <c r="I1257" s="515"/>
      <c r="J1257" s="515"/>
      <c r="K1257" s="515"/>
      <c r="L1257" s="515"/>
      <c r="M1257" s="515"/>
    </row>
    <row r="1258" spans="1:13">
      <c r="A1258" s="514">
        <v>2202</v>
      </c>
      <c r="B1258" s="514"/>
      <c r="C1258" s="514"/>
      <c r="D1258" s="514"/>
      <c r="E1258" s="514"/>
      <c r="F1258" s="516" t="s">
        <v>5</v>
      </c>
      <c r="G1258" s="1351">
        <f>SUM(G1259,G1262,G1266,G1271,G1273,G1275,G1278)</f>
        <v>29000000</v>
      </c>
      <c r="H1258" s="1351">
        <f>SUM(H1259,H1262,H1266,H1271,H1273,H1275,H1278)</f>
        <v>8714382.379999999</v>
      </c>
      <c r="I1258" s="515"/>
      <c r="J1258" s="515"/>
      <c r="K1258" s="515"/>
      <c r="L1258" s="515"/>
      <c r="M1258" s="515"/>
    </row>
    <row r="1259" spans="1:13" ht="18.75">
      <c r="A1259" s="514">
        <v>220201</v>
      </c>
      <c r="B1259" s="514"/>
      <c r="C1259" s="514"/>
      <c r="D1259" s="514"/>
      <c r="E1259" s="514"/>
      <c r="F1259" s="516" t="s">
        <v>661</v>
      </c>
      <c r="G1259" s="1351">
        <f t="shared" ref="G1259" si="297">SUM(G1260:G1261)</f>
        <v>9000000</v>
      </c>
      <c r="H1259" s="1351"/>
      <c r="I1259" s="515"/>
      <c r="J1259" s="515"/>
      <c r="K1259" s="515"/>
      <c r="L1259" s="515"/>
      <c r="M1259" s="515"/>
    </row>
    <row r="1260" spans="1:13" ht="18.75">
      <c r="A1260" s="511">
        <v>22020101</v>
      </c>
      <c r="B1260" s="511">
        <v>70432</v>
      </c>
      <c r="C1260" s="511">
        <v>120000101</v>
      </c>
      <c r="D1260" s="511">
        <v>2101</v>
      </c>
      <c r="E1260" s="511">
        <v>50610800</v>
      </c>
      <c r="F1260" s="517" t="s">
        <v>108</v>
      </c>
      <c r="G1260" s="1351">
        <v>6000000</v>
      </c>
      <c r="H1260" s="1351">
        <v>2000000</v>
      </c>
      <c r="I1260" s="515"/>
      <c r="J1260" s="515"/>
      <c r="K1260" s="515"/>
      <c r="L1260" s="515"/>
      <c r="M1260" s="515"/>
    </row>
    <row r="1261" spans="1:13" ht="18.75">
      <c r="A1261" s="511">
        <v>22020102</v>
      </c>
      <c r="B1261" s="511"/>
      <c r="C1261" s="511"/>
      <c r="D1261" s="511"/>
      <c r="E1261" s="511"/>
      <c r="F1261" s="517" t="s">
        <v>109</v>
      </c>
      <c r="G1261" s="1351">
        <v>3000000</v>
      </c>
      <c r="H1261" s="1351">
        <v>1500000</v>
      </c>
      <c r="I1261" s="515"/>
      <c r="J1261" s="515"/>
      <c r="K1261" s="515"/>
      <c r="L1261" s="515"/>
      <c r="M1261" s="515"/>
    </row>
    <row r="1262" spans="1:13" ht="18.75">
      <c r="A1262" s="514">
        <v>220203</v>
      </c>
      <c r="B1262" s="514"/>
      <c r="C1262" s="514"/>
      <c r="D1262" s="514"/>
      <c r="E1262" s="514"/>
      <c r="F1262" s="516" t="s">
        <v>663</v>
      </c>
      <c r="G1262" s="1351">
        <f t="shared" ref="G1262" si="298">SUM(G1263:G1265)</f>
        <v>5000000</v>
      </c>
      <c r="H1262" s="1351">
        <f>SUM(H1263:H1265)</f>
        <v>1414382.38</v>
      </c>
      <c r="I1262" s="515"/>
      <c r="J1262" s="515"/>
      <c r="K1262" s="515"/>
      <c r="L1262" s="515"/>
      <c r="M1262" s="515"/>
    </row>
    <row r="1263" spans="1:13" ht="18.75">
      <c r="A1263" s="511">
        <v>22020301</v>
      </c>
      <c r="B1263" s="511">
        <v>70432</v>
      </c>
      <c r="C1263" s="511">
        <v>1200000101</v>
      </c>
      <c r="D1263" s="511">
        <v>2101</v>
      </c>
      <c r="E1263" s="511">
        <v>50610800</v>
      </c>
      <c r="F1263" s="517" t="s">
        <v>122</v>
      </c>
      <c r="G1263" s="1351">
        <v>5000000</v>
      </c>
      <c r="H1263" s="1353">
        <v>1414382.38</v>
      </c>
      <c r="I1263" s="515"/>
      <c r="J1263" s="515"/>
      <c r="K1263" s="515"/>
      <c r="L1263" s="515"/>
      <c r="M1263" s="515"/>
    </row>
    <row r="1264" spans="1:13">
      <c r="A1264" s="511">
        <v>22020303</v>
      </c>
      <c r="B1264" s="511">
        <v>70432</v>
      </c>
      <c r="C1264" s="511">
        <v>1200000101</v>
      </c>
      <c r="D1264" s="511">
        <v>2101</v>
      </c>
      <c r="E1264" s="511">
        <v>50610800</v>
      </c>
      <c r="F1264" s="517" t="s">
        <v>124</v>
      </c>
      <c r="G1264" s="1351"/>
      <c r="H1264" s="1351"/>
      <c r="I1264" s="515"/>
      <c r="J1264" s="515"/>
      <c r="K1264" s="515"/>
      <c r="L1264" s="515"/>
      <c r="M1264" s="515"/>
    </row>
    <row r="1265" spans="1:13" ht="18.75">
      <c r="A1265" s="511">
        <v>22020305</v>
      </c>
      <c r="B1265" s="511">
        <v>70432</v>
      </c>
      <c r="C1265" s="511">
        <v>1200000101</v>
      </c>
      <c r="D1265" s="511">
        <v>2101</v>
      </c>
      <c r="E1265" s="511">
        <v>50610800</v>
      </c>
      <c r="F1265" s="517" t="s">
        <v>126</v>
      </c>
      <c r="G1265" s="1351"/>
      <c r="H1265" s="1351"/>
      <c r="I1265" s="515"/>
      <c r="J1265" s="515"/>
      <c r="K1265" s="515"/>
      <c r="L1265" s="515"/>
      <c r="M1265" s="515"/>
    </row>
    <row r="1266" spans="1:13" ht="18.75">
      <c r="A1266" s="514">
        <v>220204</v>
      </c>
      <c r="B1266" s="514"/>
      <c r="C1266" s="514"/>
      <c r="D1266" s="514"/>
      <c r="E1266" s="514"/>
      <c r="F1266" s="516" t="s">
        <v>645</v>
      </c>
      <c r="G1266" s="1351">
        <f t="shared" ref="G1266" si="299">SUM(G1267:G1270)</f>
        <v>5300000</v>
      </c>
      <c r="H1266" s="1351">
        <f>SUM(H1267:H1270)</f>
        <v>2200000</v>
      </c>
      <c r="I1266" s="515"/>
      <c r="J1266" s="515"/>
      <c r="K1266" s="515"/>
      <c r="L1266" s="515"/>
      <c r="M1266" s="515"/>
    </row>
    <row r="1267" spans="1:13" ht="18.75">
      <c r="A1267" s="511">
        <v>22020401</v>
      </c>
      <c r="B1267" s="511">
        <v>70432</v>
      </c>
      <c r="C1267" s="511">
        <v>1200000101</v>
      </c>
      <c r="D1267" s="511">
        <v>2101</v>
      </c>
      <c r="E1267" s="511">
        <v>50610800</v>
      </c>
      <c r="F1267" s="517" t="s">
        <v>134</v>
      </c>
      <c r="G1267" s="1353">
        <v>1000000</v>
      </c>
      <c r="H1267" s="1353">
        <v>500000</v>
      </c>
      <c r="I1267" s="519"/>
      <c r="J1267" s="515"/>
      <c r="K1267" s="515"/>
      <c r="L1267" s="515"/>
      <c r="M1267" s="515"/>
    </row>
    <row r="1268" spans="1:13" ht="18.75">
      <c r="A1268" s="511">
        <v>22020402</v>
      </c>
      <c r="B1268" s="511">
        <v>70432</v>
      </c>
      <c r="C1268" s="511">
        <v>1200000101</v>
      </c>
      <c r="D1268" s="511">
        <v>2101</v>
      </c>
      <c r="E1268" s="511">
        <v>50610800</v>
      </c>
      <c r="F1268" s="517" t="s">
        <v>135</v>
      </c>
      <c r="G1268" s="1353">
        <v>2300000</v>
      </c>
      <c r="H1268" s="1353">
        <v>500000</v>
      </c>
      <c r="I1268" s="519"/>
      <c r="J1268" s="515"/>
      <c r="K1268" s="515"/>
      <c r="L1268" s="515"/>
      <c r="M1268" s="515"/>
    </row>
    <row r="1269" spans="1:13" ht="18.75">
      <c r="A1269" s="511">
        <v>22020404</v>
      </c>
      <c r="B1269" s="511">
        <v>70432</v>
      </c>
      <c r="C1269" s="511">
        <v>1200000101</v>
      </c>
      <c r="D1269" s="511">
        <v>2101</v>
      </c>
      <c r="E1269" s="511">
        <v>50610800</v>
      </c>
      <c r="F1269" s="517" t="s">
        <v>137</v>
      </c>
      <c r="G1269" s="1351"/>
      <c r="H1269" s="1351"/>
      <c r="I1269" s="515"/>
      <c r="J1269" s="515"/>
      <c r="K1269" s="515"/>
      <c r="L1269" s="515"/>
      <c r="M1269" s="515"/>
    </row>
    <row r="1270" spans="1:13" ht="18.75">
      <c r="A1270" s="511">
        <v>22020405</v>
      </c>
      <c r="B1270" s="511">
        <v>70432</v>
      </c>
      <c r="C1270" s="511">
        <v>1200000101</v>
      </c>
      <c r="D1270" s="511">
        <v>2101</v>
      </c>
      <c r="E1270" s="511">
        <v>80610800</v>
      </c>
      <c r="F1270" s="517" t="s">
        <v>138</v>
      </c>
      <c r="G1270" s="1353">
        <v>2000000</v>
      </c>
      <c r="H1270" s="1353">
        <v>1200000</v>
      </c>
      <c r="I1270" s="519"/>
      <c r="J1270" s="515"/>
      <c r="K1270" s="515"/>
      <c r="L1270" s="515"/>
      <c r="M1270" s="515"/>
    </row>
    <row r="1271" spans="1:13">
      <c r="A1271" s="514">
        <v>220205</v>
      </c>
      <c r="B1271" s="514"/>
      <c r="C1271" s="514"/>
      <c r="D1271" s="514"/>
      <c r="E1271" s="514"/>
      <c r="F1271" s="516" t="s">
        <v>1009</v>
      </c>
      <c r="G1271" s="1351">
        <f>G1272</f>
        <v>2300000</v>
      </c>
      <c r="H1271" s="1351">
        <f>H1272</f>
        <v>1000000</v>
      </c>
      <c r="I1271" s="515"/>
      <c r="J1271" s="515"/>
      <c r="K1271" s="515"/>
      <c r="L1271" s="515"/>
      <c r="M1271" s="515"/>
    </row>
    <row r="1272" spans="1:13">
      <c r="A1272" s="511">
        <v>22020501</v>
      </c>
      <c r="B1272" s="511">
        <v>70432</v>
      </c>
      <c r="C1272" s="511">
        <v>1200000101</v>
      </c>
      <c r="D1272" s="511">
        <v>2101</v>
      </c>
      <c r="E1272" s="511">
        <v>50610800</v>
      </c>
      <c r="F1272" s="517" t="s">
        <v>1083</v>
      </c>
      <c r="G1272" s="1353">
        <v>2300000</v>
      </c>
      <c r="H1272" s="1353">
        <v>1000000</v>
      </c>
      <c r="I1272" s="519"/>
      <c r="J1272" s="515"/>
      <c r="K1272" s="515"/>
      <c r="L1272" s="515"/>
      <c r="M1272" s="515"/>
    </row>
    <row r="1273" spans="1:13">
      <c r="A1273" s="514">
        <v>220206</v>
      </c>
      <c r="B1273" s="514"/>
      <c r="C1273" s="514"/>
      <c r="D1273" s="514"/>
      <c r="E1273" s="514"/>
      <c r="F1273" s="516" t="s">
        <v>643</v>
      </c>
      <c r="G1273" s="1351">
        <v>1000000</v>
      </c>
      <c r="H1273" s="1351">
        <v>1000000</v>
      </c>
      <c r="I1273" s="515"/>
      <c r="J1273" s="515"/>
      <c r="K1273" s="515"/>
      <c r="L1273" s="515"/>
      <c r="M1273" s="515"/>
    </row>
    <row r="1274" spans="1:13">
      <c r="A1274" s="511">
        <v>22020605</v>
      </c>
      <c r="B1274" s="511">
        <v>70432</v>
      </c>
      <c r="C1274" s="511">
        <v>1200000101</v>
      </c>
      <c r="D1274" s="511">
        <v>2101</v>
      </c>
      <c r="E1274" s="511">
        <v>50610800</v>
      </c>
      <c r="F1274" s="517" t="s">
        <v>153</v>
      </c>
      <c r="G1274" s="1353">
        <v>1000000</v>
      </c>
      <c r="H1274" s="1353">
        <v>500000</v>
      </c>
      <c r="I1274" s="519"/>
      <c r="J1274" s="515"/>
      <c r="K1274" s="515"/>
      <c r="L1274" s="515"/>
      <c r="M1274" s="515"/>
    </row>
    <row r="1275" spans="1:13">
      <c r="A1275" s="514">
        <v>220208</v>
      </c>
      <c r="B1275" s="514"/>
      <c r="C1275" s="514"/>
      <c r="D1275" s="514"/>
      <c r="E1275" s="514"/>
      <c r="F1275" s="516" t="s">
        <v>1218</v>
      </c>
      <c r="G1275" s="1351">
        <f>SUM(G1276,G1277)</f>
        <v>2300000</v>
      </c>
      <c r="H1275" s="1351">
        <f>SUM(H1276,H1277)</f>
        <v>1100000</v>
      </c>
      <c r="I1275" s="515"/>
      <c r="J1275" s="515"/>
      <c r="K1275" s="515"/>
      <c r="L1275" s="515"/>
      <c r="M1275" s="515"/>
    </row>
    <row r="1276" spans="1:13">
      <c r="A1276" s="511">
        <v>22020801</v>
      </c>
      <c r="B1276" s="511">
        <v>70432</v>
      </c>
      <c r="C1276" s="511">
        <v>1200000101</v>
      </c>
      <c r="D1276" s="511">
        <v>2101</v>
      </c>
      <c r="E1276" s="511">
        <v>50610800</v>
      </c>
      <c r="F1276" s="517" t="s">
        <v>1219</v>
      </c>
      <c r="G1276" s="1353">
        <v>1100000</v>
      </c>
      <c r="H1276" s="1353">
        <v>600000</v>
      </c>
      <c r="I1276" s="519"/>
      <c r="J1276" s="515"/>
      <c r="K1276" s="515"/>
      <c r="L1276" s="515"/>
      <c r="M1276" s="515"/>
    </row>
    <row r="1277" spans="1:13">
      <c r="A1277" s="511">
        <v>22020803</v>
      </c>
      <c r="B1277" s="511">
        <v>70432</v>
      </c>
      <c r="C1277" s="511">
        <v>1200000101</v>
      </c>
      <c r="D1277" s="511">
        <v>2101</v>
      </c>
      <c r="E1277" s="511">
        <v>50610800</v>
      </c>
      <c r="F1277" s="517" t="s">
        <v>1220</v>
      </c>
      <c r="G1277" s="1353">
        <v>1200000</v>
      </c>
      <c r="H1277" s="1353">
        <v>500000</v>
      </c>
      <c r="I1277" s="519"/>
      <c r="J1277" s="515"/>
      <c r="K1277" s="515"/>
      <c r="L1277" s="515"/>
      <c r="M1277" s="515"/>
    </row>
    <row r="1278" spans="1:13" ht="18.75">
      <c r="A1278" s="514">
        <v>220210</v>
      </c>
      <c r="B1278" s="514"/>
      <c r="C1278" s="514"/>
      <c r="D1278" s="514"/>
      <c r="E1278" s="514"/>
      <c r="F1278" s="516" t="s">
        <v>173</v>
      </c>
      <c r="G1278" s="1351">
        <f>SUM(G1279:G1281)</f>
        <v>4100000</v>
      </c>
      <c r="H1278" s="1351">
        <f>SUM(H1279:H1281)</f>
        <v>2000000</v>
      </c>
      <c r="I1278" s="515"/>
      <c r="J1278" s="515"/>
      <c r="K1278" s="515"/>
      <c r="L1278" s="515"/>
      <c r="M1278" s="515"/>
    </row>
    <row r="1279" spans="1:13" ht="18.75">
      <c r="A1279" s="511">
        <v>220201002</v>
      </c>
      <c r="B1279" s="511">
        <v>70432</v>
      </c>
      <c r="C1279" s="511">
        <v>1200000101</v>
      </c>
      <c r="D1279" s="511">
        <v>2101</v>
      </c>
      <c r="E1279" s="511">
        <v>50610800</v>
      </c>
      <c r="F1279" s="517" t="s">
        <v>175</v>
      </c>
      <c r="G1279" s="1353">
        <v>600000</v>
      </c>
      <c r="H1279" s="1353">
        <v>500000</v>
      </c>
      <c r="I1279" s="519"/>
      <c r="J1279" s="515"/>
      <c r="K1279" s="515"/>
      <c r="L1279" s="515"/>
      <c r="M1279" s="515"/>
    </row>
    <row r="1280" spans="1:13">
      <c r="A1280" s="511">
        <v>22021007</v>
      </c>
      <c r="B1280" s="514"/>
      <c r="C1280" s="514"/>
      <c r="D1280" s="514"/>
      <c r="E1280" s="514"/>
      <c r="F1280" s="517" t="s">
        <v>179</v>
      </c>
      <c r="G1280" s="1353">
        <v>700000</v>
      </c>
      <c r="H1280" s="1353">
        <v>500000</v>
      </c>
      <c r="I1280" s="519"/>
      <c r="J1280" s="515"/>
      <c r="K1280" s="515"/>
      <c r="L1280" s="515"/>
      <c r="M1280" s="515"/>
    </row>
    <row r="1281" spans="1:13">
      <c r="A1281" s="511">
        <v>22021028</v>
      </c>
      <c r="B1281" s="514"/>
      <c r="C1281" s="514"/>
      <c r="D1281" s="514"/>
      <c r="E1281" s="514"/>
      <c r="F1281" s="517" t="s">
        <v>778</v>
      </c>
      <c r="G1281" s="1353">
        <v>2800000</v>
      </c>
      <c r="H1281" s="1353">
        <v>1000000</v>
      </c>
      <c r="I1281" s="519"/>
      <c r="J1281" s="515"/>
      <c r="K1281" s="515"/>
      <c r="L1281" s="515"/>
      <c r="M1281" s="515"/>
    </row>
    <row r="1282" spans="1:13" ht="18" customHeight="1">
      <c r="A1282" s="514">
        <v>23</v>
      </c>
      <c r="B1282" s="514"/>
      <c r="C1282" s="514"/>
      <c r="D1282" s="514"/>
      <c r="E1282" s="514"/>
      <c r="F1282" s="516" t="s">
        <v>198</v>
      </c>
      <c r="G1282" s="1351">
        <f>SUM(G1283,,G1290)</f>
        <v>30000000</v>
      </c>
      <c r="H1282" s="1351">
        <f t="shared" ref="H1282" si="300">SUM(H1283,H1290)</f>
        <v>9114653.3599999994</v>
      </c>
      <c r="I1282" s="515"/>
      <c r="J1282" s="515"/>
      <c r="K1282" s="515"/>
      <c r="L1282" s="515"/>
      <c r="M1282" s="515"/>
    </row>
    <row r="1283" spans="1:13">
      <c r="A1283" s="514">
        <v>2301</v>
      </c>
      <c r="B1283" s="514"/>
      <c r="C1283" s="514"/>
      <c r="D1283" s="514"/>
      <c r="E1283" s="514"/>
      <c r="F1283" s="516" t="s">
        <v>199</v>
      </c>
      <c r="G1283" s="1351">
        <f>G1284</f>
        <v>9500000</v>
      </c>
      <c r="H1283" s="1351">
        <f t="shared" ref="H1283" si="301">H1284</f>
        <v>7000000</v>
      </c>
      <c r="I1283" s="515"/>
      <c r="J1283" s="515"/>
      <c r="K1283" s="515"/>
      <c r="L1283" s="515"/>
      <c r="M1283" s="515"/>
    </row>
    <row r="1284" spans="1:13" ht="14.25" customHeight="1">
      <c r="A1284" s="514">
        <v>230101</v>
      </c>
      <c r="B1284" s="514"/>
      <c r="C1284" s="514"/>
      <c r="D1284" s="514"/>
      <c r="E1284" s="514"/>
      <c r="F1284" s="516" t="s">
        <v>200</v>
      </c>
      <c r="G1284" s="1351">
        <f>SUM(G1285:G1286)</f>
        <v>9500000</v>
      </c>
      <c r="H1284" s="1351">
        <f t="shared" ref="H1284" si="302">SUM(H1285:H1286)</f>
        <v>7000000</v>
      </c>
      <c r="I1284" s="515"/>
      <c r="J1284" s="515"/>
      <c r="K1284" s="515"/>
      <c r="L1284" s="515"/>
      <c r="M1284" s="515"/>
    </row>
    <row r="1285" spans="1:13" ht="18.75">
      <c r="A1285" s="511">
        <v>23010133</v>
      </c>
      <c r="B1285" s="511">
        <v>70432</v>
      </c>
      <c r="C1285" s="511">
        <v>120000010203</v>
      </c>
      <c r="D1285" s="511">
        <v>2101</v>
      </c>
      <c r="E1285" s="511">
        <v>5061080</v>
      </c>
      <c r="F1285" s="517" t="s">
        <v>227</v>
      </c>
      <c r="G1285" s="1351">
        <v>3500000</v>
      </c>
      <c r="H1285" s="1351">
        <v>2000000</v>
      </c>
      <c r="I1285" s="515"/>
      <c r="J1285" s="515"/>
      <c r="K1285" s="515"/>
      <c r="L1285" s="515"/>
      <c r="M1285" s="515"/>
    </row>
    <row r="1286" spans="1:13" ht="19.5" customHeight="1">
      <c r="A1286" s="511">
        <v>230101140</v>
      </c>
      <c r="B1286" s="514">
        <v>70432</v>
      </c>
      <c r="C1286" s="511">
        <v>120000010204</v>
      </c>
      <c r="D1286" s="511">
        <v>2010</v>
      </c>
      <c r="E1286" s="514">
        <v>50610800</v>
      </c>
      <c r="F1286" s="512" t="s">
        <v>703</v>
      </c>
      <c r="G1286" s="1351">
        <v>6000000</v>
      </c>
      <c r="H1286" s="1351">
        <v>5000000</v>
      </c>
      <c r="I1286" s="515"/>
      <c r="J1286" s="515"/>
      <c r="K1286" s="515"/>
      <c r="L1286" s="515"/>
      <c r="M1286" s="515"/>
    </row>
    <row r="1287" spans="1:13" ht="19.5" customHeight="1">
      <c r="A1287" s="514">
        <v>2302</v>
      </c>
      <c r="B1287" s="518"/>
      <c r="C1287" s="514"/>
      <c r="D1287" s="514"/>
      <c r="E1287" s="518"/>
      <c r="F1287" s="509" t="s">
        <v>229</v>
      </c>
      <c r="G1287" s="1354"/>
      <c r="H1287" s="1351"/>
      <c r="I1287" s="515"/>
      <c r="J1287" s="515"/>
      <c r="K1287" s="515"/>
      <c r="L1287" s="515"/>
      <c r="M1287" s="515"/>
    </row>
    <row r="1288" spans="1:13" ht="19.5" customHeight="1">
      <c r="A1288" s="514">
        <v>230201</v>
      </c>
      <c r="B1288" s="514"/>
      <c r="C1288" s="514"/>
      <c r="D1288" s="514"/>
      <c r="E1288" s="514"/>
      <c r="F1288" s="509" t="s">
        <v>230</v>
      </c>
      <c r="G1288" s="1354"/>
      <c r="H1288" s="1351"/>
      <c r="I1288" s="515"/>
      <c r="J1288" s="515"/>
      <c r="K1288" s="515"/>
      <c r="L1288" s="515"/>
      <c r="M1288" s="515"/>
    </row>
    <row r="1289" spans="1:13" ht="19.5" customHeight="1">
      <c r="A1289" s="511">
        <v>23020118</v>
      </c>
      <c r="B1289" s="511">
        <v>70432</v>
      </c>
      <c r="C1289" s="511">
        <v>120000010202</v>
      </c>
      <c r="D1289" s="511">
        <v>2101</v>
      </c>
      <c r="E1289" s="511">
        <v>50610800</v>
      </c>
      <c r="F1289" s="517" t="s">
        <v>1328</v>
      </c>
      <c r="G1289" s="1354"/>
      <c r="H1289" s="1351"/>
      <c r="I1289" s="515"/>
      <c r="J1289" s="515"/>
      <c r="K1289" s="519"/>
      <c r="L1289" s="515"/>
      <c r="M1289" s="515"/>
    </row>
    <row r="1290" spans="1:13">
      <c r="A1290" s="514">
        <v>2305</v>
      </c>
      <c r="B1290" s="514"/>
      <c r="C1290" s="514"/>
      <c r="D1290" s="514"/>
      <c r="E1290" s="514"/>
      <c r="F1290" s="516" t="s">
        <v>274</v>
      </c>
      <c r="G1290" s="1351">
        <f>SUM(G1291)</f>
        <v>20500000</v>
      </c>
      <c r="H1290" s="1351">
        <f>H1291</f>
        <v>2114653.36</v>
      </c>
      <c r="I1290" s="515"/>
      <c r="J1290" s="515"/>
      <c r="K1290" s="515"/>
      <c r="L1290" s="515"/>
      <c r="M1290" s="519"/>
    </row>
    <row r="1291" spans="1:13" ht="18.75">
      <c r="A1291" s="514">
        <v>230501</v>
      </c>
      <c r="B1291" s="514"/>
      <c r="C1291" s="514"/>
      <c r="D1291" s="514"/>
      <c r="E1291" s="514"/>
      <c r="F1291" s="516" t="s">
        <v>275</v>
      </c>
      <c r="G1291" s="1351">
        <f t="shared" ref="G1291:H1291" si="303">SUM(G1292:G1293)</f>
        <v>20500000</v>
      </c>
      <c r="H1291" s="1351">
        <f t="shared" si="303"/>
        <v>2114653.36</v>
      </c>
      <c r="I1291" s="515"/>
      <c r="J1291" s="515"/>
      <c r="K1291" s="515"/>
      <c r="L1291" s="515"/>
      <c r="M1291" s="519"/>
    </row>
    <row r="1292" spans="1:13">
      <c r="A1292" s="511">
        <v>23050101</v>
      </c>
      <c r="B1292" s="511">
        <v>70432</v>
      </c>
      <c r="C1292" s="511">
        <v>120000010103</v>
      </c>
      <c r="D1292" s="511">
        <v>2101</v>
      </c>
      <c r="E1292" s="511">
        <v>50610800</v>
      </c>
      <c r="F1292" s="517" t="s">
        <v>276</v>
      </c>
      <c r="G1292" s="1355">
        <v>15500000</v>
      </c>
      <c r="H1292" s="1355"/>
      <c r="I1292" s="520"/>
      <c r="J1292" s="515"/>
      <c r="K1292" s="520"/>
      <c r="L1292" s="520"/>
      <c r="M1292" s="519"/>
    </row>
    <row r="1293" spans="1:13">
      <c r="A1293" s="511">
        <v>23050103</v>
      </c>
      <c r="B1293" s="511">
        <v>70432</v>
      </c>
      <c r="C1293" s="511">
        <v>120000010103</v>
      </c>
      <c r="D1293" s="511">
        <v>210</v>
      </c>
      <c r="E1293" s="511">
        <v>50610800</v>
      </c>
      <c r="F1293" s="517" t="s">
        <v>278</v>
      </c>
      <c r="G1293" s="1355">
        <v>5000000</v>
      </c>
      <c r="H1293" s="1355">
        <v>2114653.36</v>
      </c>
      <c r="I1293" s="520"/>
      <c r="J1293" s="515"/>
      <c r="K1293" s="520"/>
      <c r="L1293" s="520"/>
      <c r="M1293" s="515"/>
    </row>
    <row r="1294" spans="1:13">
      <c r="A1294" s="518"/>
      <c r="B1294" s="518"/>
      <c r="C1294" s="518"/>
      <c r="D1294" s="518"/>
      <c r="E1294" s="521"/>
      <c r="F1294" s="521" t="s">
        <v>570</v>
      </c>
      <c r="G1294" s="1356"/>
      <c r="H1294" s="1356"/>
      <c r="I1294" s="522"/>
      <c r="J1294" s="522"/>
      <c r="K1294" s="522"/>
      <c r="L1294" s="522"/>
      <c r="M1294" s="522"/>
    </row>
    <row r="1295" spans="1:13">
      <c r="A1295" s="518"/>
      <c r="B1295" s="518"/>
      <c r="C1295" s="518"/>
      <c r="D1295" s="518"/>
      <c r="E1295" s="521"/>
      <c r="F1295" s="523" t="s">
        <v>519</v>
      </c>
      <c r="G1295" s="1357">
        <f t="shared" ref="G1295:H1295" si="304">G1252</f>
        <v>134993682.84</v>
      </c>
      <c r="H1295" s="1357">
        <f t="shared" si="304"/>
        <v>134993682.84</v>
      </c>
      <c r="I1295" s="524"/>
      <c r="J1295" s="524"/>
      <c r="K1295" s="524"/>
      <c r="L1295" s="524"/>
      <c r="M1295" s="524"/>
    </row>
    <row r="1296" spans="1:13" ht="21" customHeight="1">
      <c r="A1296" s="518"/>
      <c r="B1296" s="518"/>
      <c r="C1296" s="518"/>
      <c r="D1296" s="518"/>
      <c r="E1296" s="521"/>
      <c r="F1296" s="523" t="s">
        <v>520</v>
      </c>
      <c r="G1296" s="1357">
        <f t="shared" ref="G1296:H1296" si="305">G1258</f>
        <v>29000000</v>
      </c>
      <c r="H1296" s="1357">
        <f t="shared" si="305"/>
        <v>8714382.379999999</v>
      </c>
      <c r="I1296" s="524"/>
      <c r="J1296" s="524"/>
      <c r="K1296" s="524"/>
      <c r="L1296" s="524"/>
      <c r="M1296" s="524"/>
    </row>
    <row r="1297" spans="1:13">
      <c r="A1297" s="518"/>
      <c r="B1297" s="518"/>
      <c r="C1297" s="518"/>
      <c r="D1297" s="518"/>
      <c r="E1297" s="521"/>
      <c r="F1297" s="523" t="s">
        <v>198</v>
      </c>
      <c r="G1297" s="1357">
        <f>SUM(G1282)</f>
        <v>30000000</v>
      </c>
      <c r="H1297" s="1357">
        <f t="shared" ref="H1297" si="306">H1282</f>
        <v>9114653.3599999994</v>
      </c>
      <c r="I1297" s="524"/>
      <c r="J1297" s="524"/>
      <c r="K1297" s="524"/>
      <c r="L1297" s="524"/>
      <c r="M1297" s="524"/>
    </row>
    <row r="1298" spans="1:13">
      <c r="A1298" s="518"/>
      <c r="B1298" s="518"/>
      <c r="C1298" s="518"/>
      <c r="D1298" s="518"/>
      <c r="E1298" s="521"/>
      <c r="F1298" s="523"/>
      <c r="G1298" s="1357"/>
      <c r="H1298" s="1357"/>
      <c r="I1298" s="524"/>
      <c r="J1298" s="524"/>
      <c r="K1298" s="524"/>
      <c r="L1298" s="524"/>
      <c r="M1298" s="522"/>
    </row>
    <row r="1299" spans="1:13">
      <c r="A1299" s="518"/>
      <c r="B1299" s="518"/>
      <c r="C1299" s="518"/>
      <c r="D1299" s="518"/>
      <c r="E1299" s="521"/>
      <c r="F1299" s="523" t="s">
        <v>3</v>
      </c>
      <c r="G1299" s="1357">
        <f>SUM(G1295:G1298)</f>
        <v>193993682.84</v>
      </c>
      <c r="H1299" s="1357">
        <f t="shared" ref="H1299" si="307">SUM(H1295:H1298)</f>
        <v>152822718.57999998</v>
      </c>
      <c r="I1299" s="524"/>
      <c r="J1299" s="524"/>
      <c r="K1299" s="524"/>
      <c r="L1299" s="524"/>
      <c r="M1299" s="524"/>
    </row>
    <row r="1300" spans="1:13" ht="15">
      <c r="A1300" s="30"/>
      <c r="B1300" s="30"/>
      <c r="C1300" s="30"/>
      <c r="D1300" s="30"/>
      <c r="E1300" s="115"/>
      <c r="F1300" s="112"/>
      <c r="G1300" s="115"/>
      <c r="H1300" s="30"/>
      <c r="I1300" s="30"/>
    </row>
    <row r="1301" spans="1:13">
      <c r="A1301" s="30"/>
      <c r="B1301" s="30"/>
      <c r="C1301" s="30"/>
      <c r="D1301" s="30"/>
      <c r="E1301" s="30"/>
      <c r="F1301" s="39"/>
      <c r="G1301" s="30"/>
      <c r="H1301" s="30"/>
      <c r="I1301" s="30"/>
    </row>
    <row r="1302" spans="1:13">
      <c r="A1302" s="30"/>
      <c r="B1302" s="30"/>
      <c r="C1302" s="30"/>
      <c r="D1302" s="30"/>
      <c r="E1302" s="30"/>
      <c r="F1302" s="39"/>
      <c r="G1302" s="30"/>
      <c r="H1302" s="30"/>
      <c r="I1302" s="30"/>
    </row>
    <row r="1303" spans="1:13" ht="20.25">
      <c r="A1303" s="1499" t="s">
        <v>0</v>
      </c>
      <c r="B1303" s="1499"/>
      <c r="C1303" s="1499"/>
      <c r="D1303" s="1499"/>
      <c r="E1303" s="1499"/>
      <c r="F1303" s="1499"/>
      <c r="G1303" s="1499"/>
      <c r="H1303" s="1499"/>
      <c r="I1303" s="1499"/>
      <c r="J1303" s="1499"/>
      <c r="K1303" s="1499"/>
      <c r="L1303" s="1499"/>
      <c r="M1303" s="1499"/>
    </row>
    <row r="1304" spans="1:13" ht="20.25">
      <c r="A1304" s="1500" t="s">
        <v>1249</v>
      </c>
      <c r="B1304" s="1500"/>
      <c r="C1304" s="1500"/>
      <c r="D1304" s="1500"/>
      <c r="E1304" s="1500"/>
      <c r="F1304" s="1500"/>
      <c r="G1304" s="1500"/>
      <c r="H1304" s="1500"/>
      <c r="I1304" s="1500"/>
      <c r="J1304" s="1500"/>
      <c r="K1304" s="1500"/>
      <c r="L1304" s="1500"/>
      <c r="M1304" s="1500"/>
    </row>
    <row r="1305" spans="1:13" ht="35.25" customHeight="1">
      <c r="A1305" s="736" t="s">
        <v>6</v>
      </c>
      <c r="B1305" s="602" t="s">
        <v>514</v>
      </c>
      <c r="C1305" s="602" t="s">
        <v>559</v>
      </c>
      <c r="D1305" s="602" t="s">
        <v>560</v>
      </c>
      <c r="E1305" s="602" t="s">
        <v>515</v>
      </c>
      <c r="F1305" s="603" t="s">
        <v>483</v>
      </c>
      <c r="G1305" s="737" t="s">
        <v>656</v>
      </c>
      <c r="H1305" s="856" t="s">
        <v>1353</v>
      </c>
      <c r="I1305" s="737"/>
      <c r="J1305" s="737"/>
      <c r="K1305" s="602"/>
      <c r="L1305" s="644"/>
      <c r="M1305" s="644"/>
    </row>
    <row r="1306" spans="1:13">
      <c r="A1306" s="329"/>
      <c r="B1306" s="329"/>
      <c r="C1306" s="329"/>
      <c r="D1306" s="329"/>
      <c r="E1306" s="329"/>
      <c r="F1306" s="613"/>
      <c r="G1306" s="330"/>
      <c r="H1306" s="330"/>
      <c r="I1306" s="330"/>
      <c r="J1306" s="330"/>
      <c r="K1306" s="330"/>
      <c r="L1306" s="330"/>
      <c r="M1306" s="330"/>
    </row>
    <row r="1307" spans="1:13">
      <c r="A1307" s="604">
        <v>2</v>
      </c>
      <c r="B1307" s="738"/>
      <c r="C1307" s="738"/>
      <c r="D1307" s="738"/>
      <c r="E1307" s="604">
        <v>0</v>
      </c>
      <c r="F1307" s="605" t="s">
        <v>480</v>
      </c>
      <c r="G1307" s="1329">
        <f t="shared" ref="G1307:H1307" si="308">SUM(G1308,G1315,G1355)</f>
        <v>9161320353.6800003</v>
      </c>
      <c r="H1307" s="1329">
        <f t="shared" si="308"/>
        <v>21273864822.130001</v>
      </c>
      <c r="I1307" s="331"/>
      <c r="J1307" s="331"/>
      <c r="K1307" s="331"/>
      <c r="L1307" s="331"/>
      <c r="M1307" s="331"/>
    </row>
    <row r="1308" spans="1:13">
      <c r="A1308" s="604">
        <v>21</v>
      </c>
      <c r="B1308" s="738"/>
      <c r="C1308" s="738"/>
      <c r="D1308" s="739" t="s">
        <v>565</v>
      </c>
      <c r="E1308" s="604"/>
      <c r="F1308" s="606" t="s">
        <v>4</v>
      </c>
      <c r="G1308" s="1329">
        <f>SUM(G1309:G1311)</f>
        <v>381320353.68000001</v>
      </c>
      <c r="H1308" s="1329">
        <f t="shared" ref="H1308" si="309">SUM(H1309:H1311)</f>
        <v>381320353.68000001</v>
      </c>
      <c r="I1308" s="331"/>
      <c r="J1308" s="331"/>
      <c r="K1308" s="331"/>
      <c r="L1308" s="331"/>
      <c r="M1308" s="331"/>
    </row>
    <row r="1309" spans="1:13">
      <c r="A1309" s="329">
        <v>21010101</v>
      </c>
      <c r="B1309" s="740"/>
      <c r="C1309" s="740"/>
      <c r="D1309" s="740"/>
      <c r="E1309" s="329"/>
      <c r="F1309" s="330" t="s">
        <v>91</v>
      </c>
      <c r="G1309" s="1329">
        <f>'ECON SEC PERSONNEL COST'!H1061</f>
        <v>355471879.68000001</v>
      </c>
      <c r="H1309" s="1329">
        <f>G1309</f>
        <v>355471879.68000001</v>
      </c>
      <c r="I1309" s="331"/>
      <c r="J1309" s="331"/>
      <c r="K1309" s="331"/>
      <c r="L1309" s="331"/>
      <c r="M1309" s="331"/>
    </row>
    <row r="1310" spans="1:13">
      <c r="A1310" s="329">
        <v>21010102</v>
      </c>
      <c r="B1310" s="740"/>
      <c r="C1310" s="740"/>
      <c r="D1310" s="740"/>
      <c r="E1310" s="329"/>
      <c r="F1310" s="330" t="s">
        <v>92</v>
      </c>
      <c r="G1310" s="1329"/>
      <c r="H1310" s="1329"/>
      <c r="I1310" s="606"/>
      <c r="J1310" s="606"/>
      <c r="K1310" s="606"/>
      <c r="L1310" s="606"/>
      <c r="M1310" s="606"/>
    </row>
    <row r="1311" spans="1:13" ht="25.5">
      <c r="A1311" s="604">
        <v>2102</v>
      </c>
      <c r="B1311" s="738"/>
      <c r="C1311" s="738"/>
      <c r="D1311" s="739" t="s">
        <v>565</v>
      </c>
      <c r="E1311" s="604"/>
      <c r="F1311" s="606" t="s">
        <v>664</v>
      </c>
      <c r="G1311" s="1329">
        <f>SUM(G1312)</f>
        <v>25848474</v>
      </c>
      <c r="H1311" s="1329">
        <f>SUM(H1312)</f>
        <v>25848474</v>
      </c>
      <c r="I1311" s="331"/>
      <c r="J1311" s="331"/>
      <c r="K1311" s="331"/>
      <c r="L1311" s="331"/>
      <c r="M1311" s="331"/>
    </row>
    <row r="1312" spans="1:13">
      <c r="A1312" s="604">
        <v>210201</v>
      </c>
      <c r="B1312" s="738"/>
      <c r="C1312" s="738"/>
      <c r="D1312" s="739" t="s">
        <v>565</v>
      </c>
      <c r="E1312" s="604"/>
      <c r="F1312" s="606" t="s">
        <v>95</v>
      </c>
      <c r="G1312" s="1329">
        <f>SUM(G1313,G1314)</f>
        <v>25848474</v>
      </c>
      <c r="H1312" s="1329">
        <f>SUM(H1313,H1314)</f>
        <v>25848474</v>
      </c>
      <c r="I1312" s="331"/>
      <c r="J1312" s="331"/>
      <c r="K1312" s="331"/>
      <c r="L1312" s="331"/>
      <c r="M1312" s="331"/>
    </row>
    <row r="1313" spans="1:13">
      <c r="A1313" s="329">
        <v>21020101</v>
      </c>
      <c r="B1313" s="740"/>
      <c r="C1313" s="740"/>
      <c r="D1313" s="739" t="s">
        <v>565</v>
      </c>
      <c r="E1313" s="329"/>
      <c r="F1313" s="330" t="s">
        <v>96</v>
      </c>
      <c r="G1313" s="1329">
        <f>'ECON SEC PERSONNEL COST'!J1061</f>
        <v>15829752</v>
      </c>
      <c r="H1313" s="1329">
        <f>'ECON SEC PERSONNEL COST'!J1061</f>
        <v>15829752</v>
      </c>
      <c r="I1313" s="331"/>
      <c r="J1313" s="331"/>
      <c r="K1313" s="331"/>
      <c r="L1313" s="331"/>
      <c r="M1313" s="331"/>
    </row>
    <row r="1314" spans="1:13">
      <c r="A1314" s="329">
        <v>21020102</v>
      </c>
      <c r="B1314" s="740"/>
      <c r="C1314" s="740"/>
      <c r="D1314" s="739" t="s">
        <v>565</v>
      </c>
      <c r="E1314" s="329"/>
      <c r="F1314" s="330" t="s">
        <v>482</v>
      </c>
      <c r="G1314" s="1329">
        <f>'ECON SEC PERSONNEL COST'!I1061</f>
        <v>10018722</v>
      </c>
      <c r="H1314" s="1329">
        <f>'ECON SEC PERSONNEL COST'!I1061</f>
        <v>10018722</v>
      </c>
      <c r="I1314" s="331"/>
      <c r="J1314" s="331"/>
      <c r="K1314" s="331"/>
      <c r="L1314" s="331"/>
      <c r="M1314" s="331"/>
    </row>
    <row r="1315" spans="1:13">
      <c r="A1315" s="604">
        <v>2202</v>
      </c>
      <c r="B1315" s="604"/>
      <c r="C1315" s="604"/>
      <c r="D1315" s="739" t="s">
        <v>565</v>
      </c>
      <c r="E1315" s="604"/>
      <c r="F1315" s="606" t="s">
        <v>5</v>
      </c>
      <c r="G1315" s="1359">
        <f>SUM(G1316,G1319,G1324,G1328,G1338,G1335,G1341,G1343,G1347,G1349)</f>
        <v>180000000</v>
      </c>
      <c r="H1315" s="1359">
        <f>SUM(H1316,H1319,H1324,H1328,H1335,H1341,H1349)</f>
        <v>200000000</v>
      </c>
      <c r="I1315" s="741"/>
      <c r="J1315" s="331"/>
      <c r="K1315" s="741"/>
      <c r="L1315" s="741"/>
      <c r="M1315" s="741"/>
    </row>
    <row r="1316" spans="1:13" ht="25.5">
      <c r="A1316" s="604">
        <v>220201</v>
      </c>
      <c r="B1316" s="604"/>
      <c r="C1316" s="604"/>
      <c r="D1316" s="739" t="s">
        <v>565</v>
      </c>
      <c r="E1316" s="604"/>
      <c r="F1316" s="606" t="s">
        <v>661</v>
      </c>
      <c r="G1316" s="1359">
        <f>SUM(G1317:G1318)</f>
        <v>14000000</v>
      </c>
      <c r="H1316" s="1359">
        <f>SUM(H1317:H1318)</f>
        <v>35740000</v>
      </c>
      <c r="I1316" s="741"/>
      <c r="J1316" s="331"/>
      <c r="K1316" s="741"/>
      <c r="L1316" s="741"/>
      <c r="M1316" s="640"/>
    </row>
    <row r="1317" spans="1:13" ht="25.5">
      <c r="A1317" s="329">
        <v>22020101</v>
      </c>
      <c r="B1317" s="329"/>
      <c r="C1317" s="329"/>
      <c r="D1317" s="739" t="s">
        <v>565</v>
      </c>
      <c r="E1317" s="329"/>
      <c r="F1317" s="330" t="s">
        <v>108</v>
      </c>
      <c r="G1317" s="1359">
        <v>10000000</v>
      </c>
      <c r="H1317" s="1359">
        <v>20000000</v>
      </c>
      <c r="I1317" s="741"/>
      <c r="J1317" s="331"/>
      <c r="K1317" s="741"/>
      <c r="L1317" s="741"/>
      <c r="M1317" s="640"/>
    </row>
    <row r="1318" spans="1:13" ht="25.5">
      <c r="A1318" s="329">
        <v>22020102</v>
      </c>
      <c r="B1318" s="329"/>
      <c r="C1318" s="329"/>
      <c r="D1318" s="739" t="s">
        <v>565</v>
      </c>
      <c r="E1318" s="329"/>
      <c r="F1318" s="330" t="s">
        <v>109</v>
      </c>
      <c r="G1318" s="1359">
        <v>4000000</v>
      </c>
      <c r="H1318" s="1359">
        <v>15740000</v>
      </c>
      <c r="I1318" s="741"/>
      <c r="J1318" s="331"/>
      <c r="K1318" s="741"/>
      <c r="L1318" s="741"/>
      <c r="M1318" s="640"/>
    </row>
    <row r="1319" spans="1:13">
      <c r="A1319" s="604">
        <v>220202</v>
      </c>
      <c r="B1319" s="604">
        <v>701</v>
      </c>
      <c r="C1319" s="604"/>
      <c r="D1319" s="739" t="s">
        <v>565</v>
      </c>
      <c r="E1319" s="604"/>
      <c r="F1319" s="606" t="s">
        <v>666</v>
      </c>
      <c r="G1319" s="1359">
        <f>SUM(G1320:G1323)</f>
        <v>2320000</v>
      </c>
      <c r="H1319" s="1359">
        <f>SUM(H1320:H1323)</f>
        <v>2320000</v>
      </c>
      <c r="I1319" s="741"/>
      <c r="J1319" s="331"/>
      <c r="K1319" s="741"/>
      <c r="L1319" s="742"/>
      <c r="M1319" s="640"/>
    </row>
    <row r="1320" spans="1:13">
      <c r="A1320" s="604">
        <v>22020203</v>
      </c>
      <c r="B1320" s="604"/>
      <c r="C1320" s="604"/>
      <c r="D1320" s="739">
        <v>2101</v>
      </c>
      <c r="E1320" s="604"/>
      <c r="F1320" s="330" t="s">
        <v>113</v>
      </c>
      <c r="G1320" s="1359">
        <v>1500000</v>
      </c>
      <c r="H1320" s="1359">
        <v>1500000</v>
      </c>
      <c r="I1320" s="741"/>
      <c r="J1320" s="331"/>
      <c r="K1320" s="741"/>
      <c r="L1320" s="742"/>
      <c r="M1320" s="640"/>
    </row>
    <row r="1321" spans="1:13">
      <c r="A1321" s="329">
        <v>22020202</v>
      </c>
      <c r="B1321" s="329">
        <v>7046</v>
      </c>
      <c r="C1321" s="329"/>
      <c r="D1321" s="739" t="s">
        <v>565</v>
      </c>
      <c r="E1321" s="329"/>
      <c r="F1321" s="330" t="s">
        <v>114</v>
      </c>
      <c r="G1321" s="1359">
        <v>10000</v>
      </c>
      <c r="H1321" s="1359">
        <v>10000</v>
      </c>
      <c r="I1321" s="741"/>
      <c r="J1321" s="331"/>
      <c r="K1321" s="741"/>
      <c r="L1321" s="741"/>
      <c r="M1321" s="640"/>
    </row>
    <row r="1322" spans="1:13">
      <c r="A1322" s="329">
        <v>22020203</v>
      </c>
      <c r="B1322" s="329">
        <v>7046</v>
      </c>
      <c r="C1322" s="329"/>
      <c r="D1322" s="739" t="s">
        <v>565</v>
      </c>
      <c r="E1322" s="329"/>
      <c r="F1322" s="330" t="s">
        <v>115</v>
      </c>
      <c r="G1322" s="1359">
        <v>310000</v>
      </c>
      <c r="H1322" s="1359">
        <v>310000</v>
      </c>
      <c r="I1322" s="741"/>
      <c r="J1322" s="331"/>
      <c r="K1322" s="741"/>
      <c r="L1322" s="741"/>
      <c r="M1322" s="640"/>
    </row>
    <row r="1323" spans="1:13" ht="25.5">
      <c r="A1323" s="329">
        <v>22020204</v>
      </c>
      <c r="B1323" s="329"/>
      <c r="C1323" s="329"/>
      <c r="D1323" s="739">
        <v>2101</v>
      </c>
      <c r="E1323" s="329"/>
      <c r="F1323" s="330" t="s">
        <v>116</v>
      </c>
      <c r="G1323" s="1359">
        <v>500000</v>
      </c>
      <c r="H1323" s="1359">
        <v>500000</v>
      </c>
      <c r="I1323" s="741"/>
      <c r="J1323" s="331"/>
      <c r="K1323" s="741"/>
      <c r="L1323" s="741"/>
      <c r="M1323" s="640"/>
    </row>
    <row r="1324" spans="1:13" ht="25.5">
      <c r="A1324" s="604">
        <v>220203</v>
      </c>
      <c r="B1324" s="604">
        <v>706</v>
      </c>
      <c r="C1324" s="604"/>
      <c r="D1324" s="739" t="s">
        <v>565</v>
      </c>
      <c r="E1324" s="604"/>
      <c r="F1324" s="606" t="s">
        <v>663</v>
      </c>
      <c r="G1324" s="1359">
        <f>SUM(G1325:G1327)</f>
        <v>12010000</v>
      </c>
      <c r="H1324" s="1359">
        <f>SUM(H1325:H1327)</f>
        <v>12010000</v>
      </c>
      <c r="I1324" s="741"/>
      <c r="J1324" s="331"/>
      <c r="K1324" s="741"/>
      <c r="L1324" s="741"/>
      <c r="M1324" s="640"/>
    </row>
    <row r="1325" spans="1:13" ht="25.5">
      <c r="A1325" s="329">
        <v>22020301</v>
      </c>
      <c r="B1325" s="329">
        <v>7061</v>
      </c>
      <c r="C1325" s="329"/>
      <c r="D1325" s="739" t="s">
        <v>565</v>
      </c>
      <c r="E1325" s="329"/>
      <c r="F1325" s="330" t="s">
        <v>122</v>
      </c>
      <c r="G1325" s="1359">
        <v>10000000</v>
      </c>
      <c r="H1325" s="1359">
        <v>10000000</v>
      </c>
      <c r="I1325" s="741"/>
      <c r="J1325" s="331"/>
      <c r="K1325" s="741"/>
      <c r="L1325" s="741"/>
      <c r="M1325" s="640"/>
    </row>
    <row r="1326" spans="1:13" ht="15.75" customHeight="1">
      <c r="A1326" s="329">
        <v>22020309</v>
      </c>
      <c r="B1326" s="329"/>
      <c r="C1326" s="329"/>
      <c r="D1326" s="739" t="s">
        <v>565</v>
      </c>
      <c r="E1326" s="329"/>
      <c r="F1326" s="330" t="s">
        <v>130</v>
      </c>
      <c r="G1326" s="1359">
        <v>10000</v>
      </c>
      <c r="H1326" s="1359">
        <v>10000</v>
      </c>
      <c r="I1326" s="741"/>
      <c r="J1326" s="331"/>
      <c r="K1326" s="741"/>
      <c r="L1326" s="741"/>
      <c r="M1326" s="640"/>
    </row>
    <row r="1327" spans="1:13" ht="15.75" customHeight="1">
      <c r="A1327" s="329">
        <v>22020310</v>
      </c>
      <c r="B1327" s="329"/>
      <c r="C1327" s="329"/>
      <c r="D1327" s="739">
        <v>2101</v>
      </c>
      <c r="E1327" s="329"/>
      <c r="F1327" s="330" t="s">
        <v>1241</v>
      </c>
      <c r="G1327" s="1359">
        <v>2000000</v>
      </c>
      <c r="H1327" s="1359">
        <v>2000000</v>
      </c>
      <c r="I1327" s="741"/>
      <c r="J1327" s="331"/>
      <c r="K1327" s="741"/>
      <c r="L1327" s="741"/>
      <c r="M1327" s="640"/>
    </row>
    <row r="1328" spans="1:13" ht="25.5">
      <c r="A1328" s="604">
        <v>220204</v>
      </c>
      <c r="B1328" s="604"/>
      <c r="C1328" s="604"/>
      <c r="D1328" s="739" t="s">
        <v>565</v>
      </c>
      <c r="E1328" s="604"/>
      <c r="F1328" s="606" t="s">
        <v>645</v>
      </c>
      <c r="G1328" s="1359">
        <f>SUM(G1329:G1334)</f>
        <v>56000000</v>
      </c>
      <c r="H1328" s="1359">
        <f>SUM(H1329:H1334)</f>
        <v>58000000</v>
      </c>
      <c r="I1328" s="741"/>
      <c r="J1328" s="331"/>
      <c r="K1328" s="741"/>
      <c r="L1328" s="741"/>
      <c r="M1328" s="640"/>
    </row>
    <row r="1329" spans="1:13" ht="38.25">
      <c r="A1329" s="329">
        <v>22020401</v>
      </c>
      <c r="B1329" s="329">
        <v>4045</v>
      </c>
      <c r="C1329" s="329"/>
      <c r="D1329" s="739" t="s">
        <v>565</v>
      </c>
      <c r="E1329" s="329"/>
      <c r="F1329" s="330" t="s">
        <v>134</v>
      </c>
      <c r="G1329" s="1359">
        <v>20000000</v>
      </c>
      <c r="H1329" s="1359">
        <v>22000000</v>
      </c>
      <c r="I1329" s="741"/>
      <c r="J1329" s="331"/>
      <c r="K1329" s="741"/>
      <c r="L1329" s="741"/>
      <c r="M1329" s="640"/>
    </row>
    <row r="1330" spans="1:13" ht="25.5">
      <c r="A1330" s="329">
        <v>22020402</v>
      </c>
      <c r="B1330" s="329">
        <v>70610</v>
      </c>
      <c r="C1330" s="329"/>
      <c r="D1330" s="739" t="s">
        <v>565</v>
      </c>
      <c r="E1330" s="329"/>
      <c r="F1330" s="330" t="s">
        <v>135</v>
      </c>
      <c r="G1330" s="1359">
        <v>20000000</v>
      </c>
      <c r="H1330" s="1359">
        <v>20000000</v>
      </c>
      <c r="I1330" s="741"/>
      <c r="J1330" s="331"/>
      <c r="K1330" s="741"/>
      <c r="L1330" s="741"/>
      <c r="M1330" s="640"/>
    </row>
    <row r="1331" spans="1:13" ht="25.5">
      <c r="A1331" s="329">
        <v>22020404</v>
      </c>
      <c r="B1331" s="329">
        <v>701</v>
      </c>
      <c r="C1331" s="329"/>
      <c r="D1331" s="739" t="s">
        <v>565</v>
      </c>
      <c r="E1331" s="329"/>
      <c r="F1331" s="330" t="s">
        <v>1148</v>
      </c>
      <c r="G1331" s="1359">
        <v>5500000</v>
      </c>
      <c r="H1331" s="1359">
        <v>5500000</v>
      </c>
      <c r="I1331" s="741"/>
      <c r="J1331" s="331"/>
      <c r="K1331" s="741"/>
      <c r="L1331" s="741"/>
      <c r="M1331" s="640"/>
    </row>
    <row r="1332" spans="1:13" ht="25.5">
      <c r="A1332" s="329">
        <v>22020404</v>
      </c>
      <c r="B1332" s="329"/>
      <c r="C1332" s="329"/>
      <c r="D1332" s="739"/>
      <c r="E1332" s="329"/>
      <c r="F1332" s="330" t="s">
        <v>1243</v>
      </c>
      <c r="G1332" s="1359">
        <v>4000000</v>
      </c>
      <c r="H1332" s="1359">
        <v>4000000</v>
      </c>
      <c r="I1332" s="741"/>
      <c r="J1332" s="331"/>
      <c r="K1332" s="741"/>
      <c r="L1332" s="741"/>
      <c r="M1332" s="640"/>
    </row>
    <row r="1333" spans="1:13" ht="25.5">
      <c r="A1333" s="329">
        <v>22020405</v>
      </c>
      <c r="B1333" s="329"/>
      <c r="C1333" s="329"/>
      <c r="D1333" s="739"/>
      <c r="E1333" s="329"/>
      <c r="F1333" s="330" t="s">
        <v>1242</v>
      </c>
      <c r="G1333" s="1359">
        <v>3500000</v>
      </c>
      <c r="H1333" s="1359">
        <v>3500000</v>
      </c>
      <c r="I1333" s="741"/>
      <c r="J1333" s="331"/>
      <c r="K1333" s="741"/>
      <c r="L1333" s="741"/>
      <c r="M1333" s="640"/>
    </row>
    <row r="1334" spans="1:13">
      <c r="A1334" s="329">
        <v>22020408</v>
      </c>
      <c r="B1334" s="329"/>
      <c r="C1334" s="329"/>
      <c r="D1334" s="739"/>
      <c r="E1334" s="329"/>
      <c r="F1334" s="330" t="s">
        <v>1244</v>
      </c>
      <c r="G1334" s="1359">
        <v>3000000</v>
      </c>
      <c r="H1334" s="1359">
        <v>3000000</v>
      </c>
      <c r="I1334" s="741"/>
      <c r="J1334" s="331"/>
      <c r="K1334" s="741"/>
      <c r="L1334" s="741"/>
      <c r="M1334" s="640"/>
    </row>
    <row r="1335" spans="1:13">
      <c r="A1335" s="604">
        <v>220205</v>
      </c>
      <c r="B1335" s="604">
        <v>7013</v>
      </c>
      <c r="C1335" s="604"/>
      <c r="D1335" s="739" t="s">
        <v>565</v>
      </c>
      <c r="E1335" s="604"/>
      <c r="F1335" s="606" t="s">
        <v>662</v>
      </c>
      <c r="G1335" s="1359">
        <f>SUM(G1336:G1337)</f>
        <v>12000000</v>
      </c>
      <c r="H1335" s="1359">
        <f>SUM(H1336:H1337)</f>
        <v>12000000</v>
      </c>
      <c r="I1335" s="741"/>
      <c r="J1335" s="331"/>
      <c r="K1335" s="741"/>
      <c r="L1335" s="741"/>
      <c r="M1335" s="640"/>
    </row>
    <row r="1336" spans="1:13">
      <c r="A1336" s="329">
        <v>22020501</v>
      </c>
      <c r="B1336" s="329">
        <v>7013</v>
      </c>
      <c r="C1336" s="329"/>
      <c r="D1336" s="739" t="s">
        <v>565</v>
      </c>
      <c r="E1336" s="329"/>
      <c r="F1336" s="330" t="s">
        <v>146</v>
      </c>
      <c r="G1336" s="1359">
        <v>10000000</v>
      </c>
      <c r="H1336" s="1359">
        <v>10000000</v>
      </c>
      <c r="I1336" s="741"/>
      <c r="J1336" s="331"/>
      <c r="K1336" s="741"/>
      <c r="L1336" s="741"/>
      <c r="M1336" s="640"/>
    </row>
    <row r="1337" spans="1:13">
      <c r="A1337" s="329">
        <v>22020502</v>
      </c>
      <c r="B1337" s="329">
        <v>7013</v>
      </c>
      <c r="C1337" s="329"/>
      <c r="D1337" s="739" t="s">
        <v>565</v>
      </c>
      <c r="E1337" s="329"/>
      <c r="F1337" s="330" t="s">
        <v>147</v>
      </c>
      <c r="G1337" s="1359">
        <v>2000000</v>
      </c>
      <c r="H1337" s="1359">
        <v>2000000</v>
      </c>
      <c r="I1337" s="741"/>
      <c r="J1337" s="331"/>
      <c r="K1337" s="741"/>
      <c r="L1337" s="741"/>
      <c r="M1337" s="640"/>
    </row>
    <row r="1338" spans="1:13">
      <c r="A1338" s="604">
        <v>220206</v>
      </c>
      <c r="B1338" s="329"/>
      <c r="C1338" s="329"/>
      <c r="D1338" s="739"/>
      <c r="E1338" s="329"/>
      <c r="F1338" s="606" t="s">
        <v>963</v>
      </c>
      <c r="G1338" s="1359">
        <f>SUM(G1339,G1340)</f>
        <v>1000000</v>
      </c>
      <c r="H1338" s="1359">
        <f>SUM(H1339,H1340)</f>
        <v>8200000</v>
      </c>
      <c r="I1338" s="741"/>
      <c r="J1338" s="331"/>
      <c r="K1338" s="741"/>
      <c r="L1338" s="741"/>
      <c r="M1338" s="640"/>
    </row>
    <row r="1339" spans="1:13">
      <c r="A1339" s="329">
        <v>22020601</v>
      </c>
      <c r="B1339" s="329"/>
      <c r="C1339" s="329"/>
      <c r="D1339" s="739"/>
      <c r="E1339" s="329"/>
      <c r="F1339" s="330" t="s">
        <v>1103</v>
      </c>
      <c r="G1339" s="1359">
        <v>800000</v>
      </c>
      <c r="H1339" s="1359">
        <v>8000000</v>
      </c>
      <c r="I1339" s="741"/>
      <c r="J1339" s="331"/>
      <c r="K1339" s="741"/>
      <c r="L1339" s="741"/>
      <c r="M1339" s="640"/>
    </row>
    <row r="1340" spans="1:13">
      <c r="A1340" s="329">
        <v>22020605</v>
      </c>
      <c r="B1340" s="329"/>
      <c r="C1340" s="329"/>
      <c r="D1340" s="739"/>
      <c r="E1340" s="329"/>
      <c r="F1340" s="330" t="s">
        <v>1245</v>
      </c>
      <c r="G1340" s="1359">
        <v>200000</v>
      </c>
      <c r="H1340" s="1359">
        <v>200000</v>
      </c>
      <c r="I1340" s="741"/>
      <c r="J1340" s="331"/>
      <c r="K1340" s="741"/>
      <c r="L1340" s="741"/>
      <c r="M1340" s="640"/>
    </row>
    <row r="1341" spans="1:13" ht="38.25">
      <c r="A1341" s="604">
        <v>220207</v>
      </c>
      <c r="B1341" s="604">
        <v>7016</v>
      </c>
      <c r="C1341" s="604"/>
      <c r="D1341" s="739" t="s">
        <v>565</v>
      </c>
      <c r="E1341" s="604"/>
      <c r="F1341" s="606" t="s">
        <v>673</v>
      </c>
      <c r="G1341" s="1359">
        <f>SUM(G1342:G1342)</f>
        <v>69830000</v>
      </c>
      <c r="H1341" s="1359">
        <f>SUM(H1342:H1342)</f>
        <v>69830000</v>
      </c>
      <c r="I1341" s="741"/>
      <c r="J1341" s="331"/>
      <c r="K1341" s="741"/>
      <c r="L1341" s="741"/>
      <c r="M1341" s="640"/>
    </row>
    <row r="1342" spans="1:13">
      <c r="A1342" s="329">
        <v>22020704</v>
      </c>
      <c r="B1342" s="329">
        <v>70443</v>
      </c>
      <c r="C1342" s="329"/>
      <c r="D1342" s="739" t="s">
        <v>565</v>
      </c>
      <c r="E1342" s="329"/>
      <c r="F1342" s="330" t="s">
        <v>158</v>
      </c>
      <c r="G1342" s="1359">
        <v>69830000</v>
      </c>
      <c r="H1342" s="1359">
        <v>69830000</v>
      </c>
      <c r="I1342" s="741"/>
      <c r="J1342" s="331"/>
      <c r="K1342" s="741"/>
      <c r="L1342" s="741"/>
      <c r="M1342" s="640"/>
    </row>
    <row r="1343" spans="1:13">
      <c r="A1343" s="329"/>
      <c r="B1343" s="329"/>
      <c r="C1343" s="329"/>
      <c r="D1343" s="739"/>
      <c r="E1343" s="329"/>
      <c r="F1343" s="606" t="s">
        <v>1177</v>
      </c>
      <c r="G1343" s="1359">
        <f>SUM(G1344:G1346)</f>
        <v>2500000</v>
      </c>
      <c r="H1343" s="1359">
        <f>SUM(H1344:H1346)</f>
        <v>2500000</v>
      </c>
      <c r="I1343" s="741"/>
      <c r="J1343" s="331"/>
      <c r="K1343" s="741"/>
      <c r="L1343" s="741"/>
      <c r="M1343" s="640"/>
    </row>
    <row r="1344" spans="1:13">
      <c r="A1344" s="329"/>
      <c r="B1344" s="329"/>
      <c r="C1344" s="329"/>
      <c r="D1344" s="739"/>
      <c r="E1344" s="329"/>
      <c r="F1344" s="330" t="s">
        <v>1090</v>
      </c>
      <c r="G1344" s="1359">
        <v>1000000</v>
      </c>
      <c r="H1344" s="1359">
        <v>1000000</v>
      </c>
      <c r="I1344" s="741"/>
      <c r="J1344" s="331"/>
      <c r="K1344" s="741"/>
      <c r="L1344" s="741"/>
      <c r="M1344" s="640"/>
    </row>
    <row r="1345" spans="1:13">
      <c r="A1345" s="329"/>
      <c r="B1345" s="329"/>
      <c r="C1345" s="329"/>
      <c r="D1345" s="739"/>
      <c r="E1345" s="329"/>
      <c r="F1345" s="330" t="s">
        <v>590</v>
      </c>
      <c r="G1345" s="1359">
        <v>900000</v>
      </c>
      <c r="H1345" s="1359">
        <v>900000</v>
      </c>
      <c r="I1345" s="741"/>
      <c r="J1345" s="331"/>
      <c r="K1345" s="741"/>
      <c r="L1345" s="741"/>
      <c r="M1345" s="640"/>
    </row>
    <row r="1346" spans="1:13">
      <c r="A1346" s="329"/>
      <c r="B1346" s="329"/>
      <c r="C1346" s="329"/>
      <c r="D1346" s="739"/>
      <c r="E1346" s="329"/>
      <c r="F1346" s="330" t="s">
        <v>167</v>
      </c>
      <c r="G1346" s="1359">
        <v>600000</v>
      </c>
      <c r="H1346" s="1359">
        <v>600000</v>
      </c>
      <c r="I1346" s="741"/>
      <c r="J1346" s="331"/>
      <c r="K1346" s="741"/>
      <c r="L1346" s="741"/>
      <c r="M1346" s="640"/>
    </row>
    <row r="1347" spans="1:13">
      <c r="A1347" s="329"/>
      <c r="B1347" s="329"/>
      <c r="C1347" s="329"/>
      <c r="D1347" s="739"/>
      <c r="E1347" s="329"/>
      <c r="F1347" s="606" t="s">
        <v>1246</v>
      </c>
      <c r="G1347" s="1359">
        <f>SUM(G1348:G1348)</f>
        <v>240000</v>
      </c>
      <c r="H1347" s="1359">
        <f>SUM(H1348:H1348)</f>
        <v>240000</v>
      </c>
      <c r="I1347" s="741"/>
      <c r="J1347" s="331"/>
      <c r="K1347" s="741"/>
      <c r="L1347" s="741"/>
      <c r="M1347" s="640"/>
    </row>
    <row r="1348" spans="1:13" ht="25.5">
      <c r="A1348" s="329"/>
      <c r="B1348" s="329"/>
      <c r="C1348" s="329"/>
      <c r="D1348" s="739"/>
      <c r="E1348" s="329"/>
      <c r="F1348" s="330" t="s">
        <v>1092</v>
      </c>
      <c r="G1348" s="1359">
        <v>240000</v>
      </c>
      <c r="H1348" s="1359">
        <v>240000</v>
      </c>
      <c r="I1348" s="741"/>
      <c r="J1348" s="331"/>
      <c r="K1348" s="741"/>
      <c r="L1348" s="741"/>
      <c r="M1348" s="640"/>
    </row>
    <row r="1349" spans="1:13" ht="25.5">
      <c r="A1349" s="604">
        <v>220210</v>
      </c>
      <c r="B1349" s="604">
        <v>7013</v>
      </c>
      <c r="C1349" s="604"/>
      <c r="D1349" s="739" t="s">
        <v>565</v>
      </c>
      <c r="E1349" s="604"/>
      <c r="F1349" s="606" t="s">
        <v>173</v>
      </c>
      <c r="G1349" s="1359">
        <f>SUM(G1350:G1352)</f>
        <v>10100000</v>
      </c>
      <c r="H1349" s="1359">
        <f>SUM(H1350:H1352)</f>
        <v>10100000</v>
      </c>
      <c r="I1349" s="741"/>
      <c r="J1349" s="331"/>
      <c r="K1349" s="741"/>
      <c r="L1349" s="741"/>
      <c r="M1349" s="640"/>
    </row>
    <row r="1350" spans="1:13" ht="25.5">
      <c r="A1350" s="329">
        <v>22021002</v>
      </c>
      <c r="B1350" s="329">
        <v>7013</v>
      </c>
      <c r="C1350" s="329"/>
      <c r="D1350" s="739" t="s">
        <v>565</v>
      </c>
      <c r="E1350" s="329"/>
      <c r="F1350" s="330" t="s">
        <v>175</v>
      </c>
      <c r="G1350" s="1359">
        <v>2000000</v>
      </c>
      <c r="H1350" s="1359">
        <v>2000000</v>
      </c>
      <c r="I1350" s="741"/>
      <c r="J1350" s="331"/>
      <c r="K1350" s="741"/>
      <c r="L1350" s="741"/>
      <c r="M1350" s="640"/>
    </row>
    <row r="1351" spans="1:13" ht="25.5">
      <c r="A1351" s="329">
        <v>22021006</v>
      </c>
      <c r="B1351" s="329"/>
      <c r="C1351" s="329"/>
      <c r="D1351" s="739"/>
      <c r="E1351" s="329"/>
      <c r="F1351" s="330" t="s">
        <v>178</v>
      </c>
      <c r="G1351" s="1359">
        <v>100000</v>
      </c>
      <c r="H1351" s="1359">
        <v>100000</v>
      </c>
      <c r="I1351" s="741"/>
      <c r="J1351" s="331"/>
      <c r="K1351" s="741"/>
      <c r="L1351" s="741"/>
      <c r="M1351" s="640"/>
    </row>
    <row r="1352" spans="1:13" ht="16.5" customHeight="1">
      <c r="A1352" s="329">
        <v>22021007</v>
      </c>
      <c r="B1352" s="329">
        <v>701</v>
      </c>
      <c r="C1352" s="329"/>
      <c r="D1352" s="739" t="s">
        <v>565</v>
      </c>
      <c r="E1352" s="329"/>
      <c r="F1352" s="330" t="s">
        <v>179</v>
      </c>
      <c r="G1352" s="1359">
        <v>8000000</v>
      </c>
      <c r="H1352" s="1359">
        <v>8000000</v>
      </c>
      <c r="I1352" s="741"/>
      <c r="J1352" s="331"/>
      <c r="K1352" s="741"/>
      <c r="L1352" s="741"/>
      <c r="M1352" s="640"/>
    </row>
    <row r="1353" spans="1:13">
      <c r="A1353" s="604">
        <v>220803</v>
      </c>
      <c r="B1353" s="604"/>
      <c r="C1353" s="604"/>
      <c r="D1353" s="604"/>
      <c r="E1353" s="604"/>
      <c r="F1353" s="736"/>
      <c r="G1353" s="1360"/>
      <c r="H1353" s="1360"/>
      <c r="I1353" s="640"/>
      <c r="J1353" s="331"/>
      <c r="K1353" s="640"/>
      <c r="L1353" s="640"/>
      <c r="M1353" s="640"/>
    </row>
    <row r="1354" spans="1:13">
      <c r="A1354" s="329">
        <v>22080301</v>
      </c>
      <c r="B1354" s="329"/>
      <c r="C1354" s="329"/>
      <c r="D1354" s="329"/>
      <c r="E1354" s="329"/>
      <c r="F1354" s="330"/>
      <c r="G1354" s="1360"/>
      <c r="H1354" s="1360"/>
      <c r="I1354" s="640"/>
      <c r="J1354" s="331"/>
      <c r="K1354" s="640"/>
      <c r="L1354" s="640"/>
      <c r="M1354" s="640"/>
    </row>
    <row r="1355" spans="1:13" ht="15.75" customHeight="1">
      <c r="A1355" s="604">
        <v>23</v>
      </c>
      <c r="B1355" s="604">
        <v>706</v>
      </c>
      <c r="C1355" s="604"/>
      <c r="D1355" s="739" t="s">
        <v>565</v>
      </c>
      <c r="E1355" s="604"/>
      <c r="F1355" s="606" t="s">
        <v>198</v>
      </c>
      <c r="G1355" s="1359">
        <f>SUM(G1356,G1369,G1376,G1384,G1387)</f>
        <v>8600000000</v>
      </c>
      <c r="H1355" s="1359">
        <f>SUM(H1356,H1369,H1376,H1384,H1387)</f>
        <v>20692544468.450001</v>
      </c>
      <c r="I1355" s="741"/>
      <c r="J1355" s="331"/>
      <c r="K1355" s="741"/>
      <c r="L1355" s="640"/>
      <c r="M1355" s="640"/>
    </row>
    <row r="1356" spans="1:13">
      <c r="A1356" s="604">
        <v>2301</v>
      </c>
      <c r="B1356" s="604">
        <v>70112</v>
      </c>
      <c r="C1356" s="604"/>
      <c r="D1356" s="739" t="s">
        <v>565</v>
      </c>
      <c r="E1356" s="604"/>
      <c r="F1356" s="606" t="s">
        <v>199</v>
      </c>
      <c r="G1356" s="1360">
        <f>G1357</f>
        <v>1814950000</v>
      </c>
      <c r="H1356" s="1360">
        <f>H1357</f>
        <v>1814950000</v>
      </c>
      <c r="I1356" s="640"/>
      <c r="J1356" s="331"/>
      <c r="K1356" s="640"/>
      <c r="L1356" s="640"/>
      <c r="M1356" s="640"/>
    </row>
    <row r="1357" spans="1:13" ht="25.5">
      <c r="A1357" s="604">
        <v>230101</v>
      </c>
      <c r="B1357" s="604">
        <v>70112</v>
      </c>
      <c r="C1357" s="604"/>
      <c r="D1357" s="739" t="s">
        <v>565</v>
      </c>
      <c r="E1357" s="604"/>
      <c r="F1357" s="606" t="s">
        <v>200</v>
      </c>
      <c r="G1357" s="1359">
        <f>SUM(G1358:G1368)</f>
        <v>1814950000</v>
      </c>
      <c r="H1357" s="1359">
        <f>SUM(H1358:H1368)</f>
        <v>1814950000</v>
      </c>
      <c r="I1357" s="741"/>
      <c r="J1357" s="331"/>
      <c r="K1357" s="741"/>
      <c r="L1357" s="741"/>
      <c r="M1357" s="640"/>
    </row>
    <row r="1358" spans="1:13" ht="18" customHeight="1">
      <c r="A1358" s="329">
        <v>23010105</v>
      </c>
      <c r="B1358" s="739">
        <v>70610</v>
      </c>
      <c r="C1358" s="739" t="s">
        <v>569</v>
      </c>
      <c r="D1358" s="739" t="s">
        <v>565</v>
      </c>
      <c r="E1358" s="739">
        <v>50610801</v>
      </c>
      <c r="F1358" s="330" t="s">
        <v>203</v>
      </c>
      <c r="G1358" s="1359">
        <v>1500000000</v>
      </c>
      <c r="H1358" s="1359">
        <v>1500000000</v>
      </c>
      <c r="I1358" s="741"/>
      <c r="J1358" s="331"/>
      <c r="K1358" s="640"/>
      <c r="L1358" s="640"/>
      <c r="M1358" s="640"/>
    </row>
    <row r="1359" spans="1:13" ht="18" customHeight="1">
      <c r="A1359" s="329">
        <v>23010109</v>
      </c>
      <c r="B1359" s="739"/>
      <c r="C1359" s="739"/>
      <c r="D1359" s="739"/>
      <c r="E1359" s="739"/>
      <c r="F1359" s="330" t="s">
        <v>207</v>
      </c>
      <c r="G1359" s="1359">
        <v>50000000</v>
      </c>
      <c r="H1359" s="1359">
        <v>50000000</v>
      </c>
      <c r="I1359" s="741"/>
      <c r="J1359" s="331"/>
      <c r="K1359" s="640"/>
      <c r="L1359" s="640"/>
      <c r="M1359" s="640"/>
    </row>
    <row r="1360" spans="1:13" ht="25.5">
      <c r="A1360" s="329">
        <v>23010112</v>
      </c>
      <c r="B1360" s="739">
        <v>70610</v>
      </c>
      <c r="C1360" s="739" t="s">
        <v>569</v>
      </c>
      <c r="D1360" s="739" t="s">
        <v>565</v>
      </c>
      <c r="E1360" s="739">
        <v>50610801</v>
      </c>
      <c r="F1360" s="330" t="s">
        <v>208</v>
      </c>
      <c r="G1360" s="1359">
        <v>100000000</v>
      </c>
      <c r="H1360" s="1359">
        <v>100000000</v>
      </c>
      <c r="I1360" s="741"/>
      <c r="J1360" s="331"/>
      <c r="K1360" s="741"/>
      <c r="L1360" s="640"/>
      <c r="M1360" s="640"/>
    </row>
    <row r="1361" spans="1:13">
      <c r="A1361" s="329">
        <v>23010113</v>
      </c>
      <c r="B1361" s="739">
        <v>70160</v>
      </c>
      <c r="C1361" s="739" t="s">
        <v>735</v>
      </c>
      <c r="D1361" s="739" t="s">
        <v>565</v>
      </c>
      <c r="E1361" s="739">
        <v>50610801</v>
      </c>
      <c r="F1361" s="330" t="s">
        <v>209</v>
      </c>
      <c r="G1361" s="1359">
        <v>20000000</v>
      </c>
      <c r="H1361" s="1359">
        <v>20000000</v>
      </c>
      <c r="I1361" s="741"/>
      <c r="J1361" s="331"/>
      <c r="K1361" s="741"/>
      <c r="L1361" s="640"/>
      <c r="M1361" s="640"/>
    </row>
    <row r="1362" spans="1:13" ht="25.5">
      <c r="A1362" s="329">
        <v>23010114</v>
      </c>
      <c r="B1362" s="739">
        <v>70160</v>
      </c>
      <c r="C1362" s="739" t="s">
        <v>735</v>
      </c>
      <c r="D1362" s="739" t="s">
        <v>565</v>
      </c>
      <c r="E1362" s="739">
        <v>50610801</v>
      </c>
      <c r="F1362" s="330" t="s">
        <v>210</v>
      </c>
      <c r="G1362" s="1359">
        <v>10000000</v>
      </c>
      <c r="H1362" s="1359">
        <v>10000000</v>
      </c>
      <c r="I1362" s="741"/>
      <c r="J1362" s="331"/>
      <c r="K1362" s="741"/>
      <c r="L1362" s="640"/>
      <c r="M1362" s="640"/>
    </row>
    <row r="1363" spans="1:13" ht="25.5">
      <c r="A1363" s="329">
        <v>23010115</v>
      </c>
      <c r="B1363" s="739">
        <v>70160</v>
      </c>
      <c r="C1363" s="739" t="s">
        <v>735</v>
      </c>
      <c r="D1363" s="739" t="s">
        <v>565</v>
      </c>
      <c r="E1363" s="739">
        <v>50610801</v>
      </c>
      <c r="F1363" s="330" t="s">
        <v>211</v>
      </c>
      <c r="G1363" s="1359">
        <v>10000000</v>
      </c>
      <c r="H1363" s="1359">
        <v>10000000</v>
      </c>
      <c r="I1363" s="741"/>
      <c r="J1363" s="331"/>
      <c r="K1363" s="741"/>
      <c r="L1363" s="640"/>
      <c r="M1363" s="640"/>
    </row>
    <row r="1364" spans="1:13" ht="25.5">
      <c r="A1364" s="329">
        <v>23010117</v>
      </c>
      <c r="B1364" s="739"/>
      <c r="C1364" s="739"/>
      <c r="D1364" s="739"/>
      <c r="E1364" s="739"/>
      <c r="F1364" s="330" t="s">
        <v>213</v>
      </c>
      <c r="G1364" s="1359">
        <v>50000</v>
      </c>
      <c r="H1364" s="1359">
        <v>50000</v>
      </c>
      <c r="I1364" s="741"/>
      <c r="J1364" s="331"/>
      <c r="K1364" s="741"/>
      <c r="L1364" s="640"/>
      <c r="M1364" s="640"/>
    </row>
    <row r="1365" spans="1:13">
      <c r="A1365" s="329">
        <v>23010118</v>
      </c>
      <c r="B1365" s="739"/>
      <c r="C1365" s="739"/>
      <c r="D1365" s="739"/>
      <c r="E1365" s="739"/>
      <c r="F1365" s="330" t="s">
        <v>214</v>
      </c>
      <c r="G1365" s="1359">
        <v>100000</v>
      </c>
      <c r="H1365" s="1359">
        <v>100000</v>
      </c>
      <c r="I1365" s="741"/>
      <c r="J1365" s="331"/>
      <c r="K1365" s="741"/>
      <c r="L1365" s="640"/>
      <c r="M1365" s="640"/>
    </row>
    <row r="1366" spans="1:13" ht="25.5">
      <c r="A1366" s="329">
        <v>23010124</v>
      </c>
      <c r="B1366" s="739"/>
      <c r="C1366" s="739"/>
      <c r="D1366" s="739"/>
      <c r="E1366" s="739"/>
      <c r="F1366" s="330" t="s">
        <v>1247</v>
      </c>
      <c r="G1366" s="1359">
        <v>20000000</v>
      </c>
      <c r="H1366" s="1359">
        <v>20000000</v>
      </c>
      <c r="I1366" s="741"/>
      <c r="J1366" s="331"/>
      <c r="K1366" s="741"/>
      <c r="L1366" s="640"/>
      <c r="M1366" s="640"/>
    </row>
    <row r="1367" spans="1:13" ht="25.5">
      <c r="A1367" s="329">
        <v>23010129</v>
      </c>
      <c r="B1367" s="739">
        <v>70443</v>
      </c>
      <c r="C1367" s="739" t="s">
        <v>568</v>
      </c>
      <c r="D1367" s="739" t="s">
        <v>565</v>
      </c>
      <c r="E1367" s="739">
        <v>50610801</v>
      </c>
      <c r="F1367" s="330" t="s">
        <v>225</v>
      </c>
      <c r="G1367" s="1359">
        <v>100000000</v>
      </c>
      <c r="H1367" s="1359">
        <v>100000000</v>
      </c>
      <c r="I1367" s="741"/>
      <c r="J1367" s="331"/>
      <c r="K1367" s="741"/>
      <c r="L1367" s="640"/>
      <c r="M1367" s="640"/>
    </row>
    <row r="1368" spans="1:13" ht="25.5">
      <c r="A1368" s="329">
        <v>23010130</v>
      </c>
      <c r="B1368" s="739">
        <v>70443</v>
      </c>
      <c r="C1368" s="739" t="s">
        <v>568</v>
      </c>
      <c r="D1368" s="739" t="s">
        <v>565</v>
      </c>
      <c r="E1368" s="739">
        <v>50610801</v>
      </c>
      <c r="F1368" s="330" t="s">
        <v>228</v>
      </c>
      <c r="G1368" s="1359">
        <v>4800000</v>
      </c>
      <c r="H1368" s="1359">
        <v>4800000</v>
      </c>
      <c r="I1368" s="741"/>
      <c r="J1368" s="331"/>
      <c r="K1368" s="741"/>
      <c r="L1368" s="640"/>
      <c r="M1368" s="640"/>
    </row>
    <row r="1369" spans="1:13">
      <c r="A1369" s="738">
        <v>2302</v>
      </c>
      <c r="B1369" s="739">
        <v>70443</v>
      </c>
      <c r="C1369" s="739" t="s">
        <v>736</v>
      </c>
      <c r="D1369" s="739" t="s">
        <v>565</v>
      </c>
      <c r="E1369" s="739">
        <v>50610304</v>
      </c>
      <c r="F1369" s="743" t="s">
        <v>229</v>
      </c>
      <c r="G1369" s="1359">
        <f>G1370</f>
        <v>5805050000</v>
      </c>
      <c r="H1369" s="1359">
        <f>H1370</f>
        <v>17947594468.450001</v>
      </c>
      <c r="I1369" s="741"/>
      <c r="J1369" s="331"/>
      <c r="K1369" s="741"/>
      <c r="L1369" s="640"/>
      <c r="M1369" s="640"/>
    </row>
    <row r="1370" spans="1:13" ht="25.5">
      <c r="A1370" s="738">
        <v>230201</v>
      </c>
      <c r="B1370" s="739">
        <v>70443</v>
      </c>
      <c r="C1370" s="739" t="s">
        <v>736</v>
      </c>
      <c r="D1370" s="739" t="s">
        <v>565</v>
      </c>
      <c r="E1370" s="739">
        <v>50610304</v>
      </c>
      <c r="F1370" s="743" t="s">
        <v>230</v>
      </c>
      <c r="G1370" s="1359">
        <f>SUM(G1371:G1375)</f>
        <v>5805050000</v>
      </c>
      <c r="H1370" s="1359">
        <f>SUM(H1371:H1375)</f>
        <v>17947594468.450001</v>
      </c>
      <c r="I1370" s="741"/>
      <c r="J1370" s="331"/>
      <c r="K1370" s="741"/>
      <c r="L1370" s="640"/>
      <c r="M1370" s="640"/>
    </row>
    <row r="1371" spans="1:13" ht="25.5">
      <c r="A1371" s="740">
        <v>23020101</v>
      </c>
      <c r="B1371" s="739">
        <v>70443</v>
      </c>
      <c r="C1371" s="739" t="s">
        <v>736</v>
      </c>
      <c r="D1371" s="739" t="s">
        <v>565</v>
      </c>
      <c r="E1371" s="739">
        <v>50610304</v>
      </c>
      <c r="F1371" s="613" t="s">
        <v>231</v>
      </c>
      <c r="G1371" s="1359">
        <v>480000000</v>
      </c>
      <c r="H1371" s="1359">
        <v>480000000</v>
      </c>
      <c r="I1371" s="741"/>
      <c r="J1371" s="331"/>
      <c r="K1371" s="741"/>
      <c r="L1371" s="640"/>
      <c r="M1371" s="640"/>
    </row>
    <row r="1372" spans="1:13" ht="23.25" customHeight="1">
      <c r="A1372" s="740">
        <v>23020102</v>
      </c>
      <c r="B1372" s="739">
        <v>70443</v>
      </c>
      <c r="C1372" s="739" t="s">
        <v>736</v>
      </c>
      <c r="D1372" s="739" t="s">
        <v>565</v>
      </c>
      <c r="E1372" s="739">
        <v>50610304</v>
      </c>
      <c r="F1372" s="613" t="s">
        <v>232</v>
      </c>
      <c r="G1372" s="1361">
        <v>300000000</v>
      </c>
      <c r="H1372" s="1361">
        <v>300000000</v>
      </c>
      <c r="I1372" s="744"/>
      <c r="J1372" s="331"/>
      <c r="K1372" s="744"/>
      <c r="L1372" s="745"/>
      <c r="M1372" s="745"/>
    </row>
    <row r="1373" spans="1:13" ht="55.5" customHeight="1">
      <c r="A1373" s="329">
        <v>23020114</v>
      </c>
      <c r="B1373" s="739">
        <v>70443</v>
      </c>
      <c r="C1373" s="739" t="s">
        <v>736</v>
      </c>
      <c r="D1373" s="739" t="s">
        <v>565</v>
      </c>
      <c r="E1373" s="739">
        <v>50610304</v>
      </c>
      <c r="F1373" s="613" t="s">
        <v>1356</v>
      </c>
      <c r="G1373" s="1361">
        <v>2075050000</v>
      </c>
      <c r="H1373" s="1361">
        <v>15167594468.450001</v>
      </c>
      <c r="I1373" s="744"/>
      <c r="J1373" s="331"/>
      <c r="K1373" s="741"/>
      <c r="L1373" s="745"/>
      <c r="M1373" s="745"/>
    </row>
    <row r="1374" spans="1:13" ht="25.5">
      <c r="A1374" s="329">
        <v>23020117</v>
      </c>
      <c r="B1374" s="739">
        <v>70443</v>
      </c>
      <c r="C1374" s="739" t="s">
        <v>736</v>
      </c>
      <c r="D1374" s="739" t="s">
        <v>565</v>
      </c>
      <c r="E1374" s="739">
        <v>50610304</v>
      </c>
      <c r="F1374" s="330" t="s">
        <v>1308</v>
      </c>
      <c r="G1374" s="1361">
        <v>200000000</v>
      </c>
      <c r="H1374" s="1361"/>
      <c r="I1374" s="744"/>
      <c r="J1374" s="331"/>
      <c r="K1374" s="744"/>
      <c r="L1374" s="745"/>
      <c r="M1374" s="745"/>
    </row>
    <row r="1375" spans="1:13" ht="25.5">
      <c r="A1375" s="329">
        <v>23020118</v>
      </c>
      <c r="B1375" s="739">
        <v>70443</v>
      </c>
      <c r="C1375" s="739" t="s">
        <v>736</v>
      </c>
      <c r="D1375" s="739" t="s">
        <v>565</v>
      </c>
      <c r="E1375" s="739">
        <v>50610304</v>
      </c>
      <c r="F1375" s="330" t="s">
        <v>244</v>
      </c>
      <c r="G1375" s="1361">
        <v>2750000000</v>
      </c>
      <c r="H1375" s="1361">
        <v>2000000000</v>
      </c>
      <c r="I1375" s="744"/>
      <c r="J1375" s="331"/>
      <c r="K1375" s="744"/>
      <c r="L1375" s="745"/>
      <c r="M1375" s="745"/>
    </row>
    <row r="1376" spans="1:13">
      <c r="A1376" s="604">
        <v>2303</v>
      </c>
      <c r="B1376" s="739">
        <v>70160</v>
      </c>
      <c r="C1376" s="739" t="s">
        <v>579</v>
      </c>
      <c r="D1376" s="739" t="s">
        <v>565</v>
      </c>
      <c r="E1376" s="739">
        <v>50610801</v>
      </c>
      <c r="F1376" s="606" t="s">
        <v>252</v>
      </c>
      <c r="G1376" s="1359">
        <f>G1377</f>
        <v>475000000</v>
      </c>
      <c r="H1376" s="1359">
        <f>H1377</f>
        <v>425000000</v>
      </c>
      <c r="I1376" s="741"/>
      <c r="J1376" s="331"/>
      <c r="K1376" s="741"/>
      <c r="L1376" s="640"/>
      <c r="M1376" s="640"/>
    </row>
    <row r="1377" spans="1:13" ht="25.5">
      <c r="A1377" s="604">
        <v>230301</v>
      </c>
      <c r="B1377" s="739">
        <v>70160</v>
      </c>
      <c r="C1377" s="739" t="s">
        <v>579</v>
      </c>
      <c r="D1377" s="739" t="s">
        <v>565</v>
      </c>
      <c r="E1377" s="739">
        <v>50610801</v>
      </c>
      <c r="F1377" s="606" t="s">
        <v>253</v>
      </c>
      <c r="G1377" s="1359">
        <f>SUM(G1378:G1383)</f>
        <v>475000000</v>
      </c>
      <c r="H1377" s="1359">
        <f>SUM(H1378:H1382)</f>
        <v>425000000</v>
      </c>
      <c r="I1377" s="741"/>
      <c r="J1377" s="331"/>
      <c r="K1377" s="741"/>
      <c r="L1377" s="640"/>
      <c r="M1377" s="640"/>
    </row>
    <row r="1378" spans="1:13" ht="25.5" customHeight="1">
      <c r="A1378" s="329">
        <v>23030101</v>
      </c>
      <c r="B1378" s="739">
        <v>70160</v>
      </c>
      <c r="C1378" s="739" t="s">
        <v>579</v>
      </c>
      <c r="D1378" s="739" t="s">
        <v>565</v>
      </c>
      <c r="E1378" s="739">
        <v>50610801</v>
      </c>
      <c r="F1378" s="613" t="s">
        <v>254</v>
      </c>
      <c r="G1378" s="1361">
        <v>100000000</v>
      </c>
      <c r="H1378" s="1361">
        <v>100000000</v>
      </c>
      <c r="I1378" s="744"/>
      <c r="J1378" s="331"/>
      <c r="K1378" s="744"/>
      <c r="L1378" s="745"/>
      <c r="M1378" s="745"/>
    </row>
    <row r="1379" spans="1:13" ht="25.5">
      <c r="A1379" s="329">
        <v>23030104</v>
      </c>
      <c r="B1379" s="739">
        <v>70160</v>
      </c>
      <c r="C1379" s="739" t="s">
        <v>579</v>
      </c>
      <c r="D1379" s="739" t="s">
        <v>565</v>
      </c>
      <c r="E1379" s="739">
        <v>50610801</v>
      </c>
      <c r="F1379" s="613" t="s">
        <v>257</v>
      </c>
      <c r="G1379" s="1361">
        <v>45000000</v>
      </c>
      <c r="H1379" s="1361">
        <v>50000000</v>
      </c>
      <c r="I1379" s="744"/>
      <c r="J1379" s="331"/>
      <c r="K1379" s="744"/>
      <c r="L1379" s="745"/>
      <c r="M1379" s="745"/>
    </row>
    <row r="1380" spans="1:13" ht="25.5">
      <c r="A1380" s="329">
        <v>23030113</v>
      </c>
      <c r="B1380" s="739">
        <v>70160</v>
      </c>
      <c r="C1380" s="739" t="s">
        <v>579</v>
      </c>
      <c r="D1380" s="739" t="s">
        <v>565</v>
      </c>
      <c r="E1380" s="739">
        <v>50610801</v>
      </c>
      <c r="F1380" s="613" t="s">
        <v>263</v>
      </c>
      <c r="G1380" s="1361">
        <v>200000000</v>
      </c>
      <c r="H1380" s="1361">
        <v>200000000</v>
      </c>
      <c r="I1380" s="744"/>
      <c r="J1380" s="331"/>
      <c r="K1380" s="744"/>
      <c r="L1380" s="745"/>
      <c r="M1380" s="745"/>
    </row>
    <row r="1381" spans="1:13" ht="25.5">
      <c r="A1381" s="329">
        <v>23030118</v>
      </c>
      <c r="B1381" s="739">
        <v>70160</v>
      </c>
      <c r="C1381" s="739" t="s">
        <v>579</v>
      </c>
      <c r="D1381" s="739" t="s">
        <v>565</v>
      </c>
      <c r="E1381" s="739">
        <v>50610801</v>
      </c>
      <c r="F1381" s="613" t="s">
        <v>1248</v>
      </c>
      <c r="G1381" s="1361">
        <v>55000000</v>
      </c>
      <c r="H1381" s="1361">
        <v>5000000</v>
      </c>
      <c r="I1381" s="744"/>
      <c r="J1381" s="331"/>
      <c r="K1381" s="744"/>
      <c r="L1381" s="745"/>
      <c r="M1381" s="745"/>
    </row>
    <row r="1382" spans="1:13" ht="25.5">
      <c r="A1382" s="329">
        <v>23030121</v>
      </c>
      <c r="B1382" s="739"/>
      <c r="C1382" s="739"/>
      <c r="D1382" s="739">
        <v>2101</v>
      </c>
      <c r="E1382" s="739">
        <v>50610801</v>
      </c>
      <c r="F1382" s="613" t="s">
        <v>266</v>
      </c>
      <c r="G1382" s="1361">
        <v>70000000</v>
      </c>
      <c r="H1382" s="1361">
        <v>70000000</v>
      </c>
      <c r="I1382" s="744"/>
      <c r="J1382" s="331"/>
      <c r="K1382" s="744"/>
      <c r="L1382" s="745"/>
      <c r="M1382" s="745"/>
    </row>
    <row r="1383" spans="1:13" ht="25.5">
      <c r="A1383" s="329">
        <v>23030125</v>
      </c>
      <c r="B1383" s="739"/>
      <c r="C1383" s="739"/>
      <c r="D1383" s="739">
        <v>2101</v>
      </c>
      <c r="E1383" s="739">
        <v>50610801</v>
      </c>
      <c r="F1383" s="613" t="s">
        <v>1250</v>
      </c>
      <c r="G1383" s="1361">
        <v>5000000</v>
      </c>
      <c r="H1383" s="1361"/>
      <c r="I1383" s="744"/>
      <c r="J1383" s="331"/>
      <c r="K1383" s="744"/>
      <c r="L1383" s="745"/>
      <c r="M1383" s="745"/>
    </row>
    <row r="1384" spans="1:13" ht="25.5">
      <c r="A1384" s="604">
        <v>2304</v>
      </c>
      <c r="B1384" s="739">
        <v>70443</v>
      </c>
      <c r="C1384" s="739" t="s">
        <v>737</v>
      </c>
      <c r="D1384" s="739" t="s">
        <v>565</v>
      </c>
      <c r="E1384" s="739">
        <v>50630602</v>
      </c>
      <c r="F1384" s="743" t="s">
        <v>271</v>
      </c>
      <c r="G1384" s="1359">
        <f>G1385</f>
        <v>500000000</v>
      </c>
      <c r="H1384" s="1359">
        <f>H1385</f>
        <v>500000000</v>
      </c>
      <c r="I1384" s="741"/>
      <c r="J1384" s="331"/>
      <c r="K1384" s="741"/>
      <c r="L1384" s="640"/>
      <c r="M1384" s="640"/>
    </row>
    <row r="1385" spans="1:13" ht="25.5">
      <c r="A1385" s="604">
        <v>230401</v>
      </c>
      <c r="B1385" s="739">
        <v>70560</v>
      </c>
      <c r="C1385" s="739" t="s">
        <v>736</v>
      </c>
      <c r="D1385" s="739" t="s">
        <v>565</v>
      </c>
      <c r="E1385" s="746">
        <v>50610803</v>
      </c>
      <c r="F1385" s="743" t="s">
        <v>738</v>
      </c>
      <c r="G1385" s="1359">
        <f>SUM(G1386:G1386)</f>
        <v>500000000</v>
      </c>
      <c r="H1385" s="1359">
        <f>SUM(H1386:H1386)</f>
        <v>500000000</v>
      </c>
      <c r="I1385" s="741"/>
      <c r="J1385" s="331"/>
      <c r="K1385" s="741"/>
      <c r="L1385" s="640"/>
      <c r="M1385" s="640"/>
    </row>
    <row r="1386" spans="1:13">
      <c r="A1386" s="329">
        <v>23040102</v>
      </c>
      <c r="B1386" s="739">
        <v>70560</v>
      </c>
      <c r="C1386" s="739" t="s">
        <v>736</v>
      </c>
      <c r="D1386" s="739" t="s">
        <v>565</v>
      </c>
      <c r="E1386" s="746">
        <v>50610803</v>
      </c>
      <c r="F1386" s="330" t="s">
        <v>273</v>
      </c>
      <c r="G1386" s="1362">
        <v>500000000</v>
      </c>
      <c r="H1386" s="1362">
        <v>500000000</v>
      </c>
      <c r="I1386" s="745"/>
      <c r="J1386" s="331"/>
      <c r="K1386" s="745"/>
      <c r="L1386" s="745"/>
      <c r="M1386" s="745"/>
    </row>
    <row r="1387" spans="1:13">
      <c r="A1387" s="604">
        <v>2305</v>
      </c>
      <c r="B1387" s="604">
        <v>70133</v>
      </c>
      <c r="C1387" s="604"/>
      <c r="D1387" s="604"/>
      <c r="E1387" s="604"/>
      <c r="F1387" s="606" t="s">
        <v>274</v>
      </c>
      <c r="G1387" s="1359">
        <f t="shared" ref="G1387:H1387" si="310">G1388</f>
        <v>5000000</v>
      </c>
      <c r="H1387" s="1359">
        <f t="shared" si="310"/>
        <v>5000000</v>
      </c>
      <c r="I1387" s="741"/>
      <c r="J1387" s="331"/>
      <c r="K1387" s="741"/>
      <c r="L1387" s="640"/>
      <c r="M1387" s="640"/>
    </row>
    <row r="1388" spans="1:13" ht="25.5">
      <c r="A1388" s="604">
        <v>230501</v>
      </c>
      <c r="B1388" s="604">
        <v>70133</v>
      </c>
      <c r="C1388" s="604"/>
      <c r="D1388" s="604"/>
      <c r="E1388" s="604"/>
      <c r="F1388" s="606" t="s">
        <v>275</v>
      </c>
      <c r="G1388" s="1359">
        <f>SUM(G1389:G1389)</f>
        <v>5000000</v>
      </c>
      <c r="H1388" s="1359">
        <f>SUM(H1389:H1389)</f>
        <v>5000000</v>
      </c>
      <c r="I1388" s="741"/>
      <c r="J1388" s="331"/>
      <c r="K1388" s="741"/>
      <c r="L1388" s="640"/>
      <c r="M1388" s="640"/>
    </row>
    <row r="1389" spans="1:13" ht="25.5">
      <c r="A1389" s="329">
        <v>23050103</v>
      </c>
      <c r="B1389" s="312">
        <v>70443</v>
      </c>
      <c r="C1389" s="739" t="s">
        <v>739</v>
      </c>
      <c r="D1389" s="747">
        <v>2101</v>
      </c>
      <c r="E1389" s="312">
        <v>50610801</v>
      </c>
      <c r="F1389" s="330" t="s">
        <v>278</v>
      </c>
      <c r="G1389" s="1361">
        <v>5000000</v>
      </c>
      <c r="H1389" s="1361">
        <v>5000000</v>
      </c>
      <c r="I1389" s="744"/>
      <c r="J1389" s="331"/>
      <c r="K1389" s="744"/>
      <c r="L1389" s="610"/>
      <c r="M1389" s="610"/>
    </row>
    <row r="1390" spans="1:13">
      <c r="A1390" s="312"/>
      <c r="B1390" s="312"/>
      <c r="C1390" s="312"/>
      <c r="D1390" s="312"/>
      <c r="E1390" s="312"/>
      <c r="F1390" s="313"/>
      <c r="G1390" s="1331"/>
      <c r="H1390" s="1331"/>
      <c r="I1390" s="613"/>
      <c r="J1390" s="613"/>
      <c r="K1390" s="613"/>
      <c r="L1390" s="748"/>
      <c r="M1390" s="748"/>
    </row>
    <row r="1391" spans="1:13">
      <c r="A1391" s="528"/>
      <c r="B1391" s="528"/>
      <c r="C1391" s="528"/>
      <c r="D1391" s="528"/>
      <c r="E1391" s="528"/>
      <c r="F1391" s="529"/>
      <c r="G1391" s="1311"/>
      <c r="H1391" s="1311"/>
      <c r="I1391" s="528"/>
      <c r="J1391" s="462"/>
      <c r="K1391" s="462"/>
      <c r="L1391" s="462"/>
      <c r="M1391" s="462"/>
    </row>
    <row r="1392" spans="1:13">
      <c r="A1392" s="528"/>
      <c r="B1392" s="528"/>
      <c r="C1392" s="528"/>
      <c r="D1392" s="528"/>
      <c r="E1392" s="528"/>
      <c r="F1392" s="529"/>
      <c r="G1392" s="1311"/>
      <c r="H1392" s="1311"/>
      <c r="I1392" s="528"/>
      <c r="J1392" s="462"/>
      <c r="K1392" s="462"/>
      <c r="L1392" s="462"/>
      <c r="M1392" s="462"/>
    </row>
    <row r="1393" spans="1:13">
      <c r="A1393" s="1501" t="s">
        <v>284</v>
      </c>
      <c r="B1393" s="1501"/>
      <c r="C1393" s="1501"/>
      <c r="D1393" s="1501"/>
      <c r="E1393" s="1501"/>
      <c r="F1393" s="1501"/>
      <c r="G1393" s="1501"/>
      <c r="H1393" s="1501"/>
      <c r="I1393" s="1501"/>
      <c r="J1393" s="462"/>
      <c r="K1393" s="462"/>
      <c r="L1393" s="462"/>
      <c r="M1393" s="462"/>
    </row>
    <row r="1394" spans="1:13">
      <c r="A1394" s="528"/>
      <c r="B1394" s="528"/>
      <c r="C1394" s="528"/>
      <c r="D1394" s="528"/>
      <c r="E1394" s="528"/>
      <c r="F1394" s="529" t="s">
        <v>4</v>
      </c>
      <c r="G1394" s="1363">
        <f>G1308</f>
        <v>381320353.68000001</v>
      </c>
      <c r="H1394" s="1363">
        <f>H1308</f>
        <v>381320353.68000001</v>
      </c>
      <c r="I1394" s="537">
        <f>I1308</f>
        <v>0</v>
      </c>
      <c r="J1394" s="331">
        <f>G1394+H1394+I1394</f>
        <v>762640707.36000001</v>
      </c>
      <c r="K1394" s="537">
        <f>K1308</f>
        <v>0</v>
      </c>
      <c r="L1394" s="537">
        <f>L1308</f>
        <v>0</v>
      </c>
      <c r="M1394" s="537">
        <f>M1308</f>
        <v>0</v>
      </c>
    </row>
    <row r="1395" spans="1:13">
      <c r="A1395" s="528"/>
      <c r="B1395" s="528"/>
      <c r="C1395" s="528"/>
      <c r="D1395" s="528"/>
      <c r="E1395" s="528"/>
      <c r="F1395" s="529" t="s">
        <v>5</v>
      </c>
      <c r="G1395" s="1363">
        <f t="shared" ref="G1395:M1395" si="311">G1315</f>
        <v>180000000</v>
      </c>
      <c r="H1395" s="1363">
        <f t="shared" si="311"/>
        <v>200000000</v>
      </c>
      <c r="I1395" s="537">
        <f t="shared" si="311"/>
        <v>0</v>
      </c>
      <c r="J1395" s="537">
        <f t="shared" si="311"/>
        <v>0</v>
      </c>
      <c r="K1395" s="537">
        <f t="shared" si="311"/>
        <v>0</v>
      </c>
      <c r="L1395" s="537">
        <f t="shared" si="311"/>
        <v>0</v>
      </c>
      <c r="M1395" s="537">
        <f t="shared" si="311"/>
        <v>0</v>
      </c>
    </row>
    <row r="1396" spans="1:13">
      <c r="A1396" s="528"/>
      <c r="B1396" s="528"/>
      <c r="C1396" s="528"/>
      <c r="D1396" s="528"/>
      <c r="E1396" s="528"/>
      <c r="F1396" s="529" t="s">
        <v>198</v>
      </c>
      <c r="G1396" s="1364">
        <f t="shared" ref="G1396:M1396" si="312">G1355</f>
        <v>8600000000</v>
      </c>
      <c r="H1396" s="1364">
        <f t="shared" si="312"/>
        <v>20692544468.450001</v>
      </c>
      <c r="I1396" s="495">
        <f t="shared" si="312"/>
        <v>0</v>
      </c>
      <c r="J1396" s="495">
        <f t="shared" si="312"/>
        <v>0</v>
      </c>
      <c r="K1396" s="495">
        <f t="shared" si="312"/>
        <v>0</v>
      </c>
      <c r="L1396" s="495">
        <f t="shared" si="312"/>
        <v>0</v>
      </c>
      <c r="M1396" s="495">
        <f t="shared" si="312"/>
        <v>0</v>
      </c>
    </row>
    <row r="1397" spans="1:13" ht="15">
      <c r="A1397" s="528"/>
      <c r="B1397" s="528"/>
      <c r="C1397" s="528"/>
      <c r="D1397" s="528"/>
      <c r="E1397" s="528"/>
      <c r="F1397" s="529" t="s">
        <v>3</v>
      </c>
      <c r="G1397" s="1365">
        <f t="shared" ref="G1397:M1397" si="313">SUM(G1394:G1396)</f>
        <v>9161320353.6800003</v>
      </c>
      <c r="H1397" s="1365">
        <f t="shared" si="313"/>
        <v>21273864822.130001</v>
      </c>
      <c r="I1397" s="538">
        <f t="shared" si="313"/>
        <v>0</v>
      </c>
      <c r="J1397" s="331">
        <f>G1397+H1397+I1397</f>
        <v>30435185175.810001</v>
      </c>
      <c r="K1397" s="538">
        <f t="shared" si="313"/>
        <v>0</v>
      </c>
      <c r="L1397" s="538">
        <f t="shared" si="313"/>
        <v>0</v>
      </c>
      <c r="M1397" s="538">
        <f t="shared" si="313"/>
        <v>0</v>
      </c>
    </row>
    <row r="1398" spans="1:13">
      <c r="A1398" s="33"/>
      <c r="B1398" s="33"/>
      <c r="C1398" s="33"/>
      <c r="D1398" s="33"/>
      <c r="E1398" s="33"/>
      <c r="F1398" s="42"/>
      <c r="G1398" s="34"/>
      <c r="H1398" s="34"/>
      <c r="I1398" s="34"/>
    </row>
    <row r="1399" spans="1:13">
      <c r="A1399" s="33"/>
      <c r="B1399" s="33"/>
      <c r="C1399" s="33"/>
      <c r="D1399" s="33"/>
      <c r="E1399" s="33"/>
      <c r="F1399" s="42"/>
      <c r="G1399" s="34"/>
      <c r="H1399" s="34"/>
      <c r="I1399" s="34"/>
    </row>
    <row r="1400" spans="1:13">
      <c r="A1400" s="33"/>
      <c r="B1400" s="33"/>
      <c r="C1400" s="33"/>
      <c r="D1400" s="33"/>
      <c r="E1400" s="33"/>
      <c r="F1400" s="42"/>
      <c r="G1400" s="34"/>
      <c r="H1400" s="34"/>
      <c r="I1400" s="34"/>
    </row>
    <row r="1401" spans="1:13">
      <c r="A1401" s="30"/>
      <c r="B1401" s="30"/>
      <c r="C1401" s="30"/>
      <c r="D1401" s="30"/>
      <c r="E1401" s="30"/>
      <c r="F1401" s="39"/>
      <c r="G1401" s="30"/>
      <c r="H1401" s="30"/>
      <c r="I1401" s="30"/>
    </row>
    <row r="1402" spans="1:13" ht="20.25">
      <c r="A1402" s="1443" t="s">
        <v>0</v>
      </c>
      <c r="B1402" s="1444"/>
      <c r="C1402" s="1444"/>
      <c r="D1402" s="1444"/>
      <c r="E1402" s="1444"/>
      <c r="F1402" s="1444"/>
      <c r="G1402" s="1444"/>
      <c r="H1402" s="1444"/>
      <c r="I1402" s="1444"/>
      <c r="J1402" s="1444"/>
      <c r="K1402" s="1444"/>
      <c r="L1402" s="1444"/>
      <c r="M1402" s="1445"/>
    </row>
    <row r="1403" spans="1:13" ht="18">
      <c r="A1403" s="1426" t="s">
        <v>529</v>
      </c>
      <c r="B1403" s="1427"/>
      <c r="C1403" s="1427"/>
      <c r="D1403" s="1427"/>
      <c r="E1403" s="1427"/>
      <c r="F1403" s="1427"/>
      <c r="G1403" s="1427"/>
      <c r="H1403" s="1427"/>
      <c r="I1403" s="1427"/>
      <c r="J1403" s="1427"/>
      <c r="K1403" s="1427"/>
      <c r="L1403" s="1427"/>
      <c r="M1403" s="1428"/>
    </row>
    <row r="1404" spans="1:13" ht="38.25">
      <c r="A1404" s="945" t="s">
        <v>518</v>
      </c>
      <c r="B1404" s="945" t="s">
        <v>514</v>
      </c>
      <c r="C1404" s="945" t="s">
        <v>559</v>
      </c>
      <c r="D1404" s="945" t="s">
        <v>560</v>
      </c>
      <c r="E1404" s="945" t="s">
        <v>515</v>
      </c>
      <c r="F1404" s="478" t="s">
        <v>483</v>
      </c>
      <c r="G1404" s="325" t="s">
        <v>656</v>
      </c>
      <c r="H1404" s="856" t="s">
        <v>1353</v>
      </c>
      <c r="I1404" s="325"/>
      <c r="J1404" s="325"/>
      <c r="K1404" s="945"/>
      <c r="L1404" s="527"/>
      <c r="M1404" s="527"/>
    </row>
    <row r="1405" spans="1:13">
      <c r="A1405" s="442">
        <v>2</v>
      </c>
      <c r="B1405" s="442"/>
      <c r="C1405" s="442"/>
      <c r="D1405" s="442"/>
      <c r="E1405" s="442"/>
      <c r="F1405" s="945" t="s">
        <v>90</v>
      </c>
      <c r="G1405" s="930">
        <f>SUM(G1406,G1412,G1464)</f>
        <v>233270172</v>
      </c>
      <c r="H1405" s="930">
        <f t="shared" ref="H1405" si="314">SUM(H1406,H1412,H1464)</f>
        <v>149221200.17000002</v>
      </c>
      <c r="I1405" s="449"/>
      <c r="J1405" s="449"/>
      <c r="K1405" s="449"/>
      <c r="L1405" s="449"/>
      <c r="M1405" s="449"/>
    </row>
    <row r="1406" spans="1:13">
      <c r="A1406" s="442">
        <v>21</v>
      </c>
      <c r="B1406" s="442"/>
      <c r="C1406" s="442"/>
      <c r="D1406" s="442"/>
      <c r="E1406" s="442"/>
      <c r="F1406" s="443" t="s">
        <v>4</v>
      </c>
      <c r="G1406" s="930">
        <f>SUM(G1407,G1408)</f>
        <v>83270172</v>
      </c>
      <c r="H1406" s="930">
        <f t="shared" ref="H1406" si="315">SUM(H1407,H1408)</f>
        <v>83270172</v>
      </c>
      <c r="I1406" s="449"/>
      <c r="J1406" s="449"/>
      <c r="K1406" s="449"/>
      <c r="L1406" s="449"/>
      <c r="M1406" s="449"/>
    </row>
    <row r="1407" spans="1:13">
      <c r="A1407" s="987">
        <v>21010101</v>
      </c>
      <c r="B1407" s="987"/>
      <c r="C1407" s="987"/>
      <c r="D1407" s="987"/>
      <c r="E1407" s="987"/>
      <c r="F1407" s="324" t="s">
        <v>91</v>
      </c>
      <c r="G1407" s="930">
        <f>'ECON SEC PERSONNEL COST'!H1116</f>
        <v>80211450</v>
      </c>
      <c r="H1407" s="930">
        <f>G1407</f>
        <v>80211450</v>
      </c>
      <c r="I1407" s="449"/>
      <c r="J1407" s="449"/>
      <c r="K1407" s="449"/>
      <c r="L1407" s="449"/>
      <c r="M1407" s="449"/>
    </row>
    <row r="1408" spans="1:13" ht="25.5">
      <c r="A1408" s="442">
        <v>2102</v>
      </c>
      <c r="B1408" s="442"/>
      <c r="C1408" s="442"/>
      <c r="D1408" s="442"/>
      <c r="E1408" s="442"/>
      <c r="F1408" s="443" t="s">
        <v>664</v>
      </c>
      <c r="G1408" s="930">
        <f>SUM(G1409)</f>
        <v>3058722</v>
      </c>
      <c r="H1408" s="930">
        <f t="shared" ref="H1408" si="316">SUM(H1409)</f>
        <v>3058722</v>
      </c>
      <c r="I1408" s="449"/>
      <c r="J1408" s="449"/>
      <c r="K1408" s="449"/>
      <c r="L1408" s="449"/>
      <c r="M1408" s="449"/>
    </row>
    <row r="1409" spans="1:13">
      <c r="A1409" s="442">
        <v>210201</v>
      </c>
      <c r="B1409" s="442"/>
      <c r="C1409" s="442"/>
      <c r="D1409" s="442"/>
      <c r="E1409" s="442"/>
      <c r="F1409" s="443" t="s">
        <v>95</v>
      </c>
      <c r="G1409" s="930">
        <f>SUM(G1410:G1411)</f>
        <v>3058722</v>
      </c>
      <c r="H1409" s="930">
        <f t="shared" ref="H1409" si="317">SUM(H1410:H1411)</f>
        <v>3058722</v>
      </c>
      <c r="I1409" s="449"/>
      <c r="J1409" s="449"/>
      <c r="K1409" s="449"/>
      <c r="L1409" s="449"/>
      <c r="M1409" s="449"/>
    </row>
    <row r="1410" spans="1:13">
      <c r="A1410" s="987">
        <v>21020101</v>
      </c>
      <c r="B1410" s="987"/>
      <c r="C1410" s="987"/>
      <c r="D1410" s="987"/>
      <c r="E1410" s="987"/>
      <c r="F1410" s="324" t="s">
        <v>96</v>
      </c>
      <c r="G1410" s="930">
        <f>'ECON SEC PERSONNEL COST'!J1116</f>
        <v>0</v>
      </c>
      <c r="H1410" s="930">
        <f>G1410</f>
        <v>0</v>
      </c>
      <c r="I1410" s="449"/>
      <c r="J1410" s="449"/>
      <c r="K1410" s="449"/>
      <c r="L1410" s="449"/>
      <c r="M1410" s="449"/>
    </row>
    <row r="1411" spans="1:13">
      <c r="A1411" s="987">
        <v>21020102</v>
      </c>
      <c r="B1411" s="987"/>
      <c r="C1411" s="987"/>
      <c r="D1411" s="987"/>
      <c r="E1411" s="987"/>
      <c r="F1411" s="324" t="s">
        <v>482</v>
      </c>
      <c r="G1411" s="930">
        <f>'ECON SEC PERSONNEL COST'!I1116</f>
        <v>3058722</v>
      </c>
      <c r="H1411" s="930">
        <f>G1411</f>
        <v>3058722</v>
      </c>
      <c r="I1411" s="449"/>
      <c r="J1411" s="449"/>
      <c r="K1411" s="449"/>
      <c r="L1411" s="449"/>
      <c r="M1411" s="449"/>
    </row>
    <row r="1412" spans="1:13">
      <c r="A1412" s="442">
        <v>2202</v>
      </c>
      <c r="B1412" s="442"/>
      <c r="C1412" s="442"/>
      <c r="D1412" s="442"/>
      <c r="E1412" s="442"/>
      <c r="F1412" s="443" t="s">
        <v>5</v>
      </c>
      <c r="G1412" s="930">
        <f t="shared" ref="G1412:H1412" si="318">SUM(G1413,G1417,G1423,G1431,G1438,G1441,G1444,G1448,G1455)</f>
        <v>100000000</v>
      </c>
      <c r="H1412" s="930">
        <f t="shared" si="318"/>
        <v>50759939.230000004</v>
      </c>
      <c r="I1412" s="449"/>
      <c r="J1412" s="449"/>
      <c r="K1412" s="449"/>
      <c r="L1412" s="449"/>
      <c r="M1412" s="449"/>
    </row>
    <row r="1413" spans="1:13" ht="25.5">
      <c r="A1413" s="442">
        <v>220201</v>
      </c>
      <c r="B1413" s="442"/>
      <c r="C1413" s="442"/>
      <c r="D1413" s="442"/>
      <c r="E1413" s="442"/>
      <c r="F1413" s="443" t="s">
        <v>661</v>
      </c>
      <c r="G1413" s="930">
        <f>SUM(G1414:G1416)</f>
        <v>21500000</v>
      </c>
      <c r="H1413" s="930">
        <f>SUM(H1414:H1416)</f>
        <v>8109939.2300000004</v>
      </c>
      <c r="I1413" s="449"/>
      <c r="J1413" s="449"/>
      <c r="K1413" s="449"/>
      <c r="L1413" s="449"/>
      <c r="M1413" s="449"/>
    </row>
    <row r="1414" spans="1:13" ht="25.5">
      <c r="A1414" s="987">
        <v>22020101</v>
      </c>
      <c r="B1414" s="987">
        <v>70131</v>
      </c>
      <c r="C1414" s="987"/>
      <c r="D1414" s="987">
        <v>2101</v>
      </c>
      <c r="E1414" s="987">
        <v>50610801</v>
      </c>
      <c r="F1414" s="324" t="s">
        <v>108</v>
      </c>
      <c r="G1414" s="930">
        <v>10000000</v>
      </c>
      <c r="H1414" s="930">
        <v>3000000</v>
      </c>
      <c r="I1414" s="449"/>
      <c r="J1414" s="449"/>
      <c r="K1414" s="449"/>
      <c r="L1414" s="449"/>
      <c r="M1414" s="449"/>
    </row>
    <row r="1415" spans="1:13" ht="25.5">
      <c r="A1415" s="987">
        <v>22020102</v>
      </c>
      <c r="B1415" s="987">
        <v>70133</v>
      </c>
      <c r="C1415" s="987"/>
      <c r="D1415" s="987">
        <v>2101</v>
      </c>
      <c r="E1415" s="987">
        <v>50610801</v>
      </c>
      <c r="F1415" s="324" t="s">
        <v>109</v>
      </c>
      <c r="G1415" s="930">
        <v>10000000</v>
      </c>
      <c r="H1415" s="930">
        <v>5109939.2300000004</v>
      </c>
      <c r="I1415" s="449"/>
      <c r="J1415" s="449"/>
      <c r="K1415" s="449"/>
      <c r="L1415" s="449"/>
      <c r="M1415" s="449"/>
    </row>
    <row r="1416" spans="1:13" ht="25.5">
      <c r="A1416" s="987">
        <v>22020103</v>
      </c>
      <c r="B1416" s="987">
        <v>70133</v>
      </c>
      <c r="C1416" s="987"/>
      <c r="D1416" s="987">
        <v>2101</v>
      </c>
      <c r="E1416" s="987">
        <v>50610801</v>
      </c>
      <c r="F1416" s="324" t="s">
        <v>111</v>
      </c>
      <c r="G1416" s="930">
        <v>1500000</v>
      </c>
      <c r="H1416" s="930"/>
      <c r="I1416" s="449"/>
      <c r="J1416" s="449"/>
      <c r="K1416" s="449"/>
      <c r="L1416" s="449"/>
      <c r="M1416" s="449"/>
    </row>
    <row r="1417" spans="1:13">
      <c r="A1417" s="442">
        <v>220202</v>
      </c>
      <c r="B1417" s="442"/>
      <c r="C1417" s="442"/>
      <c r="D1417" s="442"/>
      <c r="E1417" s="442"/>
      <c r="F1417" s="443" t="s">
        <v>666</v>
      </c>
      <c r="G1417" s="930">
        <f>SUM(G1418:G1422)</f>
        <v>1500000</v>
      </c>
      <c r="H1417" s="930">
        <f>SUM(H1418:H1422)</f>
        <v>1300000</v>
      </c>
      <c r="I1417" s="449"/>
      <c r="J1417" s="449"/>
      <c r="K1417" s="449"/>
      <c r="L1417" s="449"/>
      <c r="M1417" s="449"/>
    </row>
    <row r="1418" spans="1:13">
      <c r="A1418" s="987">
        <v>22020201</v>
      </c>
      <c r="B1418" s="987">
        <v>70435</v>
      </c>
      <c r="C1418" s="987"/>
      <c r="D1418" s="987">
        <v>2101</v>
      </c>
      <c r="E1418" s="987">
        <v>50610801</v>
      </c>
      <c r="F1418" s="324" t="s">
        <v>113</v>
      </c>
      <c r="G1418" s="930">
        <v>1000000</v>
      </c>
      <c r="H1418" s="930">
        <v>800000</v>
      </c>
      <c r="I1418" s="449"/>
      <c r="J1418" s="449"/>
      <c r="K1418" s="449"/>
      <c r="L1418" s="449"/>
      <c r="M1418" s="449"/>
    </row>
    <row r="1419" spans="1:13" ht="25.5">
      <c r="A1419" s="987">
        <v>22020204</v>
      </c>
      <c r="B1419" s="987">
        <v>70460</v>
      </c>
      <c r="C1419" s="987"/>
      <c r="D1419" s="987">
        <v>2101</v>
      </c>
      <c r="E1419" s="987">
        <v>50610801</v>
      </c>
      <c r="F1419" s="324" t="s">
        <v>116</v>
      </c>
      <c r="G1419" s="930"/>
      <c r="H1419" s="930"/>
      <c r="I1419" s="449"/>
      <c r="J1419" s="449"/>
      <c r="K1419" s="449"/>
      <c r="L1419" s="449"/>
      <c r="M1419" s="449"/>
    </row>
    <row r="1420" spans="1:13">
      <c r="A1420" s="987">
        <v>22020205</v>
      </c>
      <c r="B1420" s="987">
        <v>70630</v>
      </c>
      <c r="C1420" s="987"/>
      <c r="D1420" s="987">
        <v>2101</v>
      </c>
      <c r="E1420" s="987">
        <v>50610801</v>
      </c>
      <c r="F1420" s="324" t="s">
        <v>117</v>
      </c>
      <c r="G1420" s="930">
        <v>500000</v>
      </c>
      <c r="H1420" s="930">
        <v>500000</v>
      </c>
      <c r="I1420" s="449"/>
      <c r="J1420" s="449"/>
      <c r="K1420" s="449"/>
      <c r="L1420" s="449"/>
      <c r="M1420" s="449"/>
    </row>
    <row r="1421" spans="1:13" ht="17.25" customHeight="1">
      <c r="A1421" s="987">
        <v>22020206</v>
      </c>
      <c r="B1421" s="987"/>
      <c r="C1421" s="987"/>
      <c r="D1421" s="987"/>
      <c r="E1421" s="987"/>
      <c r="F1421" s="324" t="s">
        <v>681</v>
      </c>
      <c r="G1421" s="930"/>
      <c r="H1421" s="930"/>
      <c r="I1421" s="449"/>
      <c r="J1421" s="449"/>
      <c r="K1421" s="449"/>
      <c r="L1421" s="449"/>
      <c r="M1421" s="449"/>
    </row>
    <row r="1422" spans="1:13" ht="25.5">
      <c r="A1422" s="987">
        <v>22020207</v>
      </c>
      <c r="B1422" s="987">
        <v>70460</v>
      </c>
      <c r="C1422" s="987"/>
      <c r="D1422" s="987">
        <v>2101</v>
      </c>
      <c r="E1422" s="987">
        <v>50610801</v>
      </c>
      <c r="F1422" s="324" t="s">
        <v>119</v>
      </c>
      <c r="G1422" s="930"/>
      <c r="H1422" s="930"/>
      <c r="I1422" s="449"/>
      <c r="J1422" s="449"/>
      <c r="K1422" s="449"/>
      <c r="L1422" s="449"/>
      <c r="M1422" s="449"/>
    </row>
    <row r="1423" spans="1:13" ht="25.5">
      <c r="A1423" s="442">
        <v>220203</v>
      </c>
      <c r="B1423" s="442"/>
      <c r="C1423" s="442"/>
      <c r="D1423" s="987">
        <v>2101</v>
      </c>
      <c r="E1423" s="987">
        <v>50610801</v>
      </c>
      <c r="F1423" s="443" t="s">
        <v>663</v>
      </c>
      <c r="G1423" s="930">
        <f>SUM(G1424:G1430)</f>
        <v>7650000</v>
      </c>
      <c r="H1423" s="930">
        <f>SUM(H1424:H1430)</f>
        <v>5500000</v>
      </c>
      <c r="I1423" s="449"/>
      <c r="J1423" s="449"/>
      <c r="K1423" s="449"/>
      <c r="L1423" s="449"/>
      <c r="M1423" s="449"/>
    </row>
    <row r="1424" spans="1:13" ht="25.5">
      <c r="A1424" s="987">
        <v>22020301</v>
      </c>
      <c r="B1424" s="987">
        <v>70133</v>
      </c>
      <c r="C1424" s="987"/>
      <c r="D1424" s="987">
        <v>2101</v>
      </c>
      <c r="E1424" s="987">
        <v>50610801</v>
      </c>
      <c r="F1424" s="324" t="s">
        <v>122</v>
      </c>
      <c r="G1424" s="930">
        <v>2300000</v>
      </c>
      <c r="H1424" s="930">
        <v>2000000</v>
      </c>
      <c r="I1424" s="449"/>
      <c r="J1424" s="449"/>
      <c r="K1424" s="449"/>
      <c r="L1424" s="449"/>
      <c r="M1424" s="449"/>
    </row>
    <row r="1425" spans="1:13">
      <c r="A1425" s="987">
        <v>22020302</v>
      </c>
      <c r="B1425" s="987">
        <v>70980</v>
      </c>
      <c r="C1425" s="987"/>
      <c r="D1425" s="987">
        <v>2101</v>
      </c>
      <c r="E1425" s="987">
        <v>50610801</v>
      </c>
      <c r="F1425" s="324" t="s">
        <v>123</v>
      </c>
      <c r="G1425" s="930">
        <v>850000</v>
      </c>
      <c r="H1425" s="930">
        <v>500000</v>
      </c>
      <c r="I1425" s="449"/>
      <c r="J1425" s="449"/>
      <c r="K1425" s="449"/>
      <c r="L1425" s="449"/>
      <c r="M1425" s="449"/>
    </row>
    <row r="1426" spans="1:13">
      <c r="A1426" s="987">
        <v>22020303</v>
      </c>
      <c r="B1426" s="987">
        <v>70980</v>
      </c>
      <c r="C1426" s="987"/>
      <c r="D1426" s="987">
        <v>2101</v>
      </c>
      <c r="E1426" s="987">
        <v>50610801</v>
      </c>
      <c r="F1426" s="324" t="s">
        <v>124</v>
      </c>
      <c r="G1426" s="930"/>
      <c r="H1426" s="930"/>
      <c r="I1426" s="449"/>
      <c r="J1426" s="449"/>
      <c r="K1426" s="449"/>
      <c r="L1426" s="449"/>
      <c r="M1426" s="449"/>
    </row>
    <row r="1427" spans="1:13" ht="25.5">
      <c r="A1427" s="987">
        <v>22020305</v>
      </c>
      <c r="B1427" s="987">
        <v>70133</v>
      </c>
      <c r="C1427" s="987"/>
      <c r="D1427" s="987">
        <v>2101</v>
      </c>
      <c r="E1427" s="987">
        <v>50610801</v>
      </c>
      <c r="F1427" s="324" t="s">
        <v>126</v>
      </c>
      <c r="G1427" s="930">
        <v>4500000</v>
      </c>
      <c r="H1427" s="930">
        <v>3000000</v>
      </c>
      <c r="I1427" s="449"/>
      <c r="J1427" s="449"/>
      <c r="K1427" s="449"/>
      <c r="L1427" s="449"/>
      <c r="M1427" s="449"/>
    </row>
    <row r="1428" spans="1:13" ht="25.5">
      <c r="A1428" s="987">
        <v>22020306</v>
      </c>
      <c r="B1428" s="987">
        <v>70133</v>
      </c>
      <c r="C1428" s="987"/>
      <c r="D1428" s="987">
        <v>2101</v>
      </c>
      <c r="E1428" s="987">
        <v>50610801</v>
      </c>
      <c r="F1428" s="324" t="s">
        <v>127</v>
      </c>
      <c r="G1428" s="930"/>
      <c r="H1428" s="930"/>
      <c r="I1428" s="449"/>
      <c r="J1428" s="449"/>
      <c r="K1428" s="449"/>
      <c r="L1428" s="449"/>
      <c r="M1428" s="449"/>
    </row>
    <row r="1429" spans="1:13" ht="25.5">
      <c r="A1429" s="987">
        <v>22020308</v>
      </c>
      <c r="B1429" s="987">
        <v>70133</v>
      </c>
      <c r="C1429" s="987"/>
      <c r="D1429" s="987">
        <v>2101</v>
      </c>
      <c r="E1429" s="987">
        <v>50610801</v>
      </c>
      <c r="F1429" s="324" t="s">
        <v>129</v>
      </c>
      <c r="G1429" s="930"/>
      <c r="H1429" s="930"/>
      <c r="I1429" s="449"/>
      <c r="J1429" s="449"/>
      <c r="K1429" s="449"/>
      <c r="L1429" s="449"/>
      <c r="M1429" s="449"/>
    </row>
    <row r="1430" spans="1:13" ht="25.5">
      <c r="A1430" s="987">
        <v>22020309</v>
      </c>
      <c r="B1430" s="987">
        <v>70133</v>
      </c>
      <c r="C1430" s="987"/>
      <c r="D1430" s="987">
        <v>2101</v>
      </c>
      <c r="E1430" s="987">
        <v>50610801</v>
      </c>
      <c r="F1430" s="324" t="s">
        <v>130</v>
      </c>
      <c r="G1430" s="930"/>
      <c r="H1430" s="930"/>
      <c r="I1430" s="449"/>
      <c r="J1430" s="449"/>
      <c r="K1430" s="449"/>
      <c r="L1430" s="449"/>
      <c r="M1430" s="449"/>
    </row>
    <row r="1431" spans="1:13" ht="25.5">
      <c r="A1431" s="442">
        <v>220204</v>
      </c>
      <c r="B1431" s="442"/>
      <c r="C1431" s="442"/>
      <c r="D1431" s="442"/>
      <c r="E1431" s="442"/>
      <c r="F1431" s="443" t="s">
        <v>645</v>
      </c>
      <c r="G1431" s="930">
        <f>SUM(G1432:G1437)</f>
        <v>58950000</v>
      </c>
      <c r="H1431" s="930">
        <f>SUM(H1432:H1437)</f>
        <v>26350000</v>
      </c>
      <c r="I1431" s="449"/>
      <c r="J1431" s="449"/>
      <c r="K1431" s="449"/>
      <c r="L1431" s="449"/>
      <c r="M1431" s="449"/>
    </row>
    <row r="1432" spans="1:13" ht="38.25">
      <c r="A1432" s="987">
        <v>22020401</v>
      </c>
      <c r="B1432" s="987">
        <v>70133</v>
      </c>
      <c r="C1432" s="987"/>
      <c r="D1432" s="987">
        <v>2101</v>
      </c>
      <c r="E1432" s="987">
        <v>50610801</v>
      </c>
      <c r="F1432" s="324" t="s">
        <v>134</v>
      </c>
      <c r="G1432" s="930">
        <v>800000</v>
      </c>
      <c r="H1432" s="930">
        <v>800000</v>
      </c>
      <c r="I1432" s="449"/>
      <c r="J1432" s="449"/>
      <c r="K1432" s="449"/>
      <c r="L1432" s="449"/>
      <c r="M1432" s="449"/>
    </row>
    <row r="1433" spans="1:13" ht="25.5">
      <c r="A1433" s="987">
        <v>22020402</v>
      </c>
      <c r="B1433" s="987">
        <v>70133</v>
      </c>
      <c r="C1433" s="987"/>
      <c r="D1433" s="987">
        <v>2101</v>
      </c>
      <c r="E1433" s="987">
        <v>50610801</v>
      </c>
      <c r="F1433" s="324" t="s">
        <v>135</v>
      </c>
      <c r="G1433" s="930">
        <v>450000</v>
      </c>
      <c r="H1433" s="930">
        <v>450000</v>
      </c>
      <c r="I1433" s="449"/>
      <c r="J1433" s="449"/>
      <c r="K1433" s="449"/>
      <c r="L1433" s="449"/>
      <c r="M1433" s="449"/>
    </row>
    <row r="1434" spans="1:13" ht="25.5">
      <c r="A1434" s="987">
        <v>22020403</v>
      </c>
      <c r="B1434" s="987">
        <v>70133</v>
      </c>
      <c r="C1434" s="987"/>
      <c r="D1434" s="987">
        <v>2101</v>
      </c>
      <c r="E1434" s="987">
        <v>50610801</v>
      </c>
      <c r="F1434" s="324" t="s">
        <v>136</v>
      </c>
      <c r="G1434" s="930">
        <v>4600000</v>
      </c>
      <c r="H1434" s="930">
        <v>2000000</v>
      </c>
      <c r="I1434" s="449"/>
      <c r="J1434" s="449"/>
      <c r="K1434" s="449"/>
      <c r="L1434" s="449"/>
      <c r="M1434" s="449"/>
    </row>
    <row r="1435" spans="1:13" ht="25.5">
      <c r="A1435" s="987">
        <v>22020404</v>
      </c>
      <c r="B1435" s="987">
        <v>70133</v>
      </c>
      <c r="C1435" s="987"/>
      <c r="D1435" s="987">
        <v>2101</v>
      </c>
      <c r="E1435" s="987">
        <v>50610801</v>
      </c>
      <c r="F1435" s="324" t="s">
        <v>137</v>
      </c>
      <c r="G1435" s="930">
        <v>500000</v>
      </c>
      <c r="H1435" s="930">
        <v>500000</v>
      </c>
      <c r="I1435" s="449"/>
      <c r="J1435" s="449"/>
      <c r="K1435" s="449"/>
      <c r="L1435" s="449"/>
      <c r="M1435" s="449"/>
    </row>
    <row r="1436" spans="1:13" ht="25.5">
      <c r="A1436" s="987">
        <v>22020405</v>
      </c>
      <c r="B1436" s="987">
        <v>70133</v>
      </c>
      <c r="C1436" s="987"/>
      <c r="D1436" s="987">
        <v>2101</v>
      </c>
      <c r="E1436" s="987">
        <v>50610801</v>
      </c>
      <c r="F1436" s="324" t="s">
        <v>138</v>
      </c>
      <c r="G1436" s="930">
        <v>2600000</v>
      </c>
      <c r="H1436" s="930">
        <v>2600000</v>
      </c>
      <c r="I1436" s="449"/>
      <c r="J1436" s="449"/>
      <c r="K1436" s="449"/>
      <c r="L1436" s="449"/>
      <c r="M1436" s="449"/>
    </row>
    <row r="1437" spans="1:13" ht="25.5">
      <c r="A1437" s="987">
        <v>22020406</v>
      </c>
      <c r="B1437" s="987">
        <v>70133</v>
      </c>
      <c r="C1437" s="987"/>
      <c r="D1437" s="987">
        <v>2101</v>
      </c>
      <c r="E1437" s="987">
        <v>50610801</v>
      </c>
      <c r="F1437" s="324" t="s">
        <v>139</v>
      </c>
      <c r="G1437" s="930">
        <v>50000000</v>
      </c>
      <c r="H1437" s="930">
        <v>20000000</v>
      </c>
      <c r="I1437" s="449"/>
      <c r="J1437" s="449"/>
      <c r="K1437" s="449"/>
      <c r="L1437" s="449"/>
      <c r="M1437" s="449"/>
    </row>
    <row r="1438" spans="1:13">
      <c r="A1438" s="442">
        <v>220205</v>
      </c>
      <c r="B1438" s="486"/>
      <c r="C1438" s="442"/>
      <c r="D1438" s="442"/>
      <c r="E1438" s="442"/>
      <c r="F1438" s="443" t="s">
        <v>662</v>
      </c>
      <c r="G1438" s="930">
        <f>SUM(G1439:G1440)</f>
        <v>2400000</v>
      </c>
      <c r="H1438" s="930">
        <f>SUM(H1439:H1440)</f>
        <v>2000000</v>
      </c>
      <c r="I1438" s="449"/>
      <c r="J1438" s="449"/>
      <c r="K1438" s="449"/>
      <c r="L1438" s="449"/>
      <c r="M1438" s="449"/>
    </row>
    <row r="1439" spans="1:13">
      <c r="A1439" s="987">
        <v>22020501</v>
      </c>
      <c r="B1439" s="987">
        <v>70131</v>
      </c>
      <c r="C1439" s="987"/>
      <c r="D1439" s="987">
        <v>2101</v>
      </c>
      <c r="E1439" s="987">
        <v>50610801</v>
      </c>
      <c r="F1439" s="324" t="s">
        <v>146</v>
      </c>
      <c r="G1439" s="930">
        <v>2400000</v>
      </c>
      <c r="H1439" s="930">
        <v>2000000</v>
      </c>
      <c r="I1439" s="449"/>
      <c r="J1439" s="449"/>
      <c r="K1439" s="449"/>
      <c r="L1439" s="449"/>
      <c r="M1439" s="449"/>
    </row>
    <row r="1440" spans="1:13">
      <c r="A1440" s="987">
        <v>22020502</v>
      </c>
      <c r="B1440" s="987"/>
      <c r="C1440" s="987"/>
      <c r="D1440" s="987"/>
      <c r="E1440" s="987"/>
      <c r="F1440" s="324" t="s">
        <v>147</v>
      </c>
      <c r="G1440" s="930"/>
      <c r="H1440" s="930"/>
      <c r="I1440" s="449"/>
      <c r="J1440" s="449"/>
      <c r="K1440" s="449"/>
      <c r="L1440" s="449"/>
      <c r="M1440" s="449"/>
    </row>
    <row r="1441" spans="1:13" ht="16.5" customHeight="1">
      <c r="A1441" s="442">
        <v>220206</v>
      </c>
      <c r="B1441" s="442"/>
      <c r="C1441" s="442"/>
      <c r="D1441" s="442"/>
      <c r="E1441" s="442"/>
      <c r="F1441" s="443" t="s">
        <v>643</v>
      </c>
      <c r="G1441" s="930">
        <f>SUM(G1442:G1443)</f>
        <v>600000</v>
      </c>
      <c r="H1441" s="930">
        <f>SUM(H1442:H1443)</f>
        <v>600000</v>
      </c>
      <c r="I1441" s="449"/>
      <c r="J1441" s="449"/>
      <c r="K1441" s="449"/>
      <c r="L1441" s="449"/>
      <c r="M1441" s="449"/>
    </row>
    <row r="1442" spans="1:13">
      <c r="A1442" s="987">
        <v>22020601</v>
      </c>
      <c r="B1442" s="987">
        <v>70360</v>
      </c>
      <c r="C1442" s="987"/>
      <c r="D1442" s="987">
        <v>2101</v>
      </c>
      <c r="E1442" s="987">
        <v>50610801</v>
      </c>
      <c r="F1442" s="324" t="s">
        <v>149</v>
      </c>
      <c r="G1442" s="930"/>
      <c r="H1442" s="930"/>
      <c r="I1442" s="449"/>
      <c r="J1442" s="449"/>
      <c r="K1442" s="449"/>
      <c r="L1442" s="449"/>
      <c r="M1442" s="449"/>
    </row>
    <row r="1443" spans="1:13" ht="15.75" customHeight="1">
      <c r="A1443" s="987">
        <v>22020605</v>
      </c>
      <c r="B1443" s="987">
        <v>70133</v>
      </c>
      <c r="C1443" s="987"/>
      <c r="D1443" s="987">
        <v>2101</v>
      </c>
      <c r="E1443" s="987">
        <v>50610801</v>
      </c>
      <c r="F1443" s="324" t="s">
        <v>153</v>
      </c>
      <c r="G1443" s="930">
        <v>600000</v>
      </c>
      <c r="H1443" s="930">
        <v>600000</v>
      </c>
      <c r="I1443" s="449"/>
      <c r="J1443" s="449"/>
      <c r="K1443" s="449"/>
      <c r="L1443" s="449"/>
      <c r="M1443" s="449"/>
    </row>
    <row r="1444" spans="1:13" ht="38.25">
      <c r="A1444" s="442">
        <v>220207</v>
      </c>
      <c r="B1444" s="442"/>
      <c r="C1444" s="442"/>
      <c r="D1444" s="442"/>
      <c r="E1444" s="442"/>
      <c r="F1444" s="443" t="s">
        <v>673</v>
      </c>
      <c r="G1444" s="930">
        <f>SUM(G1445:G1447)</f>
        <v>1250000</v>
      </c>
      <c r="H1444" s="930">
        <f>SUM(H1445:H1447)</f>
        <v>1250000</v>
      </c>
      <c r="I1444" s="449"/>
      <c r="J1444" s="449"/>
      <c r="K1444" s="449"/>
      <c r="L1444" s="449"/>
      <c r="M1444" s="449"/>
    </row>
    <row r="1445" spans="1:13">
      <c r="A1445" s="987">
        <v>22020703</v>
      </c>
      <c r="B1445" s="987"/>
      <c r="C1445" s="987"/>
      <c r="D1445" s="987">
        <v>2101</v>
      </c>
      <c r="E1445" s="987">
        <v>50610801</v>
      </c>
      <c r="F1445" s="324" t="s">
        <v>157</v>
      </c>
      <c r="G1445" s="930">
        <v>250000</v>
      </c>
      <c r="H1445" s="930">
        <v>250000</v>
      </c>
      <c r="I1445" s="449"/>
      <c r="J1445" s="449"/>
      <c r="K1445" s="449"/>
      <c r="L1445" s="449"/>
      <c r="M1445" s="449"/>
    </row>
    <row r="1446" spans="1:13" ht="25.5">
      <c r="A1446" s="987">
        <v>22020702</v>
      </c>
      <c r="B1446" s="987">
        <v>70460</v>
      </c>
      <c r="C1446" s="987"/>
      <c r="D1446" s="987">
        <v>2101</v>
      </c>
      <c r="E1446" s="987">
        <v>50610801</v>
      </c>
      <c r="F1446" s="324" t="s">
        <v>156</v>
      </c>
      <c r="G1446" s="930"/>
      <c r="H1446" s="930"/>
      <c r="I1446" s="449"/>
      <c r="J1446" s="449"/>
      <c r="K1446" s="449"/>
      <c r="L1446" s="449"/>
      <c r="M1446" s="449"/>
    </row>
    <row r="1447" spans="1:13">
      <c r="A1447" s="987">
        <v>22020706</v>
      </c>
      <c r="B1447" s="987">
        <v>70133</v>
      </c>
      <c r="C1447" s="987"/>
      <c r="D1447" s="987">
        <v>2101</v>
      </c>
      <c r="E1447" s="987">
        <v>50610801</v>
      </c>
      <c r="F1447" s="324" t="s">
        <v>160</v>
      </c>
      <c r="G1447" s="930">
        <v>1000000</v>
      </c>
      <c r="H1447" s="930">
        <v>1000000</v>
      </c>
      <c r="I1447" s="449"/>
      <c r="J1447" s="449"/>
      <c r="K1447" s="449"/>
      <c r="L1447" s="449"/>
      <c r="M1447" s="449"/>
    </row>
    <row r="1448" spans="1:13" ht="25.5">
      <c r="A1448" s="442">
        <v>220208</v>
      </c>
      <c r="B1448" s="442"/>
      <c r="C1448" s="442"/>
      <c r="D1448" s="442"/>
      <c r="E1448" s="442"/>
      <c r="F1448" s="443" t="s">
        <v>644</v>
      </c>
      <c r="G1448" s="930">
        <f>SUM(G1449:G1451)</f>
        <v>3850000</v>
      </c>
      <c r="H1448" s="930">
        <f>SUM(H1449:H1451)</f>
        <v>3850000</v>
      </c>
      <c r="I1448" s="449"/>
      <c r="J1448" s="449"/>
      <c r="K1448" s="449"/>
      <c r="L1448" s="449"/>
      <c r="M1448" s="449"/>
    </row>
    <row r="1449" spans="1:13">
      <c r="A1449" s="987">
        <v>22020801</v>
      </c>
      <c r="B1449" s="987">
        <v>70483</v>
      </c>
      <c r="C1449" s="987"/>
      <c r="D1449" s="987">
        <v>2101</v>
      </c>
      <c r="E1449" s="987">
        <v>50610801</v>
      </c>
      <c r="F1449" s="324" t="s">
        <v>164</v>
      </c>
      <c r="G1449" s="930">
        <v>250000</v>
      </c>
      <c r="H1449" s="930">
        <v>250000</v>
      </c>
      <c r="I1449" s="449"/>
      <c r="J1449" s="449"/>
      <c r="K1449" s="449"/>
      <c r="L1449" s="449"/>
      <c r="M1449" s="449"/>
    </row>
    <row r="1450" spans="1:13" ht="25.5">
      <c r="A1450" s="987">
        <v>22020802</v>
      </c>
      <c r="B1450" s="987">
        <v>70483</v>
      </c>
      <c r="C1450" s="987"/>
      <c r="D1450" s="987">
        <v>2101</v>
      </c>
      <c r="E1450" s="987">
        <v>50610801</v>
      </c>
      <c r="F1450" s="324" t="s">
        <v>165</v>
      </c>
      <c r="G1450" s="930"/>
      <c r="H1450" s="930"/>
      <c r="I1450" s="449"/>
      <c r="J1450" s="449"/>
      <c r="K1450" s="449"/>
      <c r="L1450" s="449"/>
      <c r="M1450" s="449"/>
    </row>
    <row r="1451" spans="1:13" ht="15.75" customHeight="1">
      <c r="A1451" s="987">
        <v>22020803</v>
      </c>
      <c r="B1451" s="987">
        <v>70483</v>
      </c>
      <c r="C1451" s="987"/>
      <c r="D1451" s="987">
        <v>2101</v>
      </c>
      <c r="E1451" s="987">
        <v>50610801</v>
      </c>
      <c r="F1451" s="324" t="s">
        <v>166</v>
      </c>
      <c r="G1451" s="930">
        <v>3600000</v>
      </c>
      <c r="H1451" s="930">
        <v>3600000</v>
      </c>
      <c r="I1451" s="449"/>
      <c r="J1451" s="449"/>
      <c r="K1451" s="449"/>
      <c r="L1451" s="449"/>
      <c r="M1451" s="449"/>
    </row>
    <row r="1452" spans="1:13" ht="15.75" customHeight="1">
      <c r="A1452" s="987"/>
      <c r="B1452" s="987"/>
      <c r="C1452" s="987"/>
      <c r="D1452" s="987"/>
      <c r="E1452" s="987"/>
      <c r="F1452" s="324" t="s">
        <v>1002</v>
      </c>
      <c r="G1452" s="930">
        <f>SUM(G1453:G1454)</f>
        <v>300000</v>
      </c>
      <c r="H1452" s="930">
        <f>SUM(H1453:H1454)</f>
        <v>300000</v>
      </c>
      <c r="I1452" s="449"/>
      <c r="J1452" s="449"/>
      <c r="K1452" s="449"/>
      <c r="L1452" s="449"/>
      <c r="M1452" s="449"/>
    </row>
    <row r="1453" spans="1:13" ht="15.75" customHeight="1">
      <c r="A1453" s="987">
        <v>22020901</v>
      </c>
      <c r="B1453" s="987"/>
      <c r="C1453" s="987"/>
      <c r="D1453" s="987"/>
      <c r="E1453" s="987"/>
      <c r="F1453" s="324" t="s">
        <v>1136</v>
      </c>
      <c r="G1453" s="930">
        <v>200000</v>
      </c>
      <c r="H1453" s="930">
        <v>200000</v>
      </c>
      <c r="I1453" s="449"/>
      <c r="J1453" s="449"/>
      <c r="K1453" s="449"/>
      <c r="L1453" s="449"/>
      <c r="M1453" s="449"/>
    </row>
    <row r="1454" spans="1:13" ht="15.75" customHeight="1">
      <c r="A1454" s="987">
        <v>22020904</v>
      </c>
      <c r="B1454" s="987"/>
      <c r="C1454" s="987"/>
      <c r="D1454" s="987"/>
      <c r="E1454" s="987"/>
      <c r="F1454" s="324" t="s">
        <v>1137</v>
      </c>
      <c r="G1454" s="930">
        <v>100000</v>
      </c>
      <c r="H1454" s="930">
        <v>100000</v>
      </c>
      <c r="I1454" s="449"/>
      <c r="J1454" s="449"/>
      <c r="K1454" s="449"/>
      <c r="L1454" s="449"/>
      <c r="M1454" s="449"/>
    </row>
    <row r="1455" spans="1:13" ht="25.5">
      <c r="A1455" s="442">
        <v>220210</v>
      </c>
      <c r="B1455" s="442"/>
      <c r="C1455" s="442"/>
      <c r="D1455" s="442"/>
      <c r="E1455" s="442"/>
      <c r="F1455" s="443" t="s">
        <v>173</v>
      </c>
      <c r="G1455" s="930">
        <f>SUM(G1456:G1461)</f>
        <v>2300000</v>
      </c>
      <c r="H1455" s="930">
        <f>SUM(H1456:H1461)</f>
        <v>1800000</v>
      </c>
      <c r="I1455" s="449"/>
      <c r="J1455" s="449"/>
      <c r="K1455" s="449"/>
      <c r="L1455" s="449"/>
      <c r="M1455" s="449"/>
    </row>
    <row r="1456" spans="1:13" ht="17.25" customHeight="1">
      <c r="A1456" s="987">
        <v>22021003</v>
      </c>
      <c r="B1456" s="987">
        <v>70133</v>
      </c>
      <c r="C1456" s="987"/>
      <c r="D1456" s="987">
        <v>2101</v>
      </c>
      <c r="E1456" s="987">
        <v>50610801</v>
      </c>
      <c r="F1456" s="324" t="s">
        <v>176</v>
      </c>
      <c r="G1456" s="930"/>
      <c r="H1456" s="930"/>
      <c r="I1456" s="449"/>
      <c r="J1456" s="449"/>
      <c r="K1456" s="449"/>
      <c r="L1456" s="449"/>
      <c r="M1456" s="449"/>
    </row>
    <row r="1457" spans="1:13">
      <c r="A1457" s="987">
        <v>22021004</v>
      </c>
      <c r="B1457" s="987"/>
      <c r="C1457" s="987"/>
      <c r="D1457" s="987"/>
      <c r="E1457" s="987"/>
      <c r="F1457" s="324" t="s">
        <v>177</v>
      </c>
      <c r="G1457" s="930"/>
      <c r="H1457" s="930"/>
      <c r="I1457" s="449"/>
      <c r="J1457" s="449"/>
      <c r="K1457" s="449"/>
      <c r="L1457" s="449"/>
      <c r="M1457" s="449"/>
    </row>
    <row r="1458" spans="1:13" ht="25.5">
      <c r="A1458" s="987">
        <v>22021006</v>
      </c>
      <c r="B1458" s="987">
        <v>70133</v>
      </c>
      <c r="C1458" s="987"/>
      <c r="D1458" s="987">
        <v>2101</v>
      </c>
      <c r="E1458" s="987">
        <v>50610801</v>
      </c>
      <c r="F1458" s="324" t="s">
        <v>178</v>
      </c>
      <c r="G1458" s="930"/>
      <c r="H1458" s="930"/>
      <c r="I1458" s="449"/>
      <c r="J1458" s="449"/>
      <c r="K1458" s="449"/>
      <c r="L1458" s="449"/>
      <c r="M1458" s="449"/>
    </row>
    <row r="1459" spans="1:13" ht="30.75" customHeight="1">
      <c r="A1459" s="987">
        <v>22021007</v>
      </c>
      <c r="B1459" s="987">
        <v>70133</v>
      </c>
      <c r="C1459" s="987"/>
      <c r="D1459" s="987">
        <v>2101</v>
      </c>
      <c r="E1459" s="987">
        <v>50610801</v>
      </c>
      <c r="F1459" s="324" t="s">
        <v>179</v>
      </c>
      <c r="G1459" s="930">
        <v>2000000</v>
      </c>
      <c r="H1459" s="930">
        <v>1500000</v>
      </c>
      <c r="I1459" s="449"/>
      <c r="J1459" s="449"/>
      <c r="K1459" s="449"/>
      <c r="L1459" s="449"/>
      <c r="M1459" s="449"/>
    </row>
    <row r="1460" spans="1:13" ht="25.5">
      <c r="A1460" s="987">
        <v>22021008</v>
      </c>
      <c r="B1460" s="987">
        <v>70133</v>
      </c>
      <c r="C1460" s="987"/>
      <c r="D1460" s="987">
        <v>2101</v>
      </c>
      <c r="E1460" s="987">
        <v>50610801</v>
      </c>
      <c r="F1460" s="324" t="s">
        <v>180</v>
      </c>
      <c r="G1460" s="930"/>
      <c r="H1460" s="930"/>
      <c r="I1460" s="449"/>
      <c r="J1460" s="449"/>
      <c r="K1460" s="449"/>
      <c r="L1460" s="449"/>
      <c r="M1460" s="449"/>
    </row>
    <row r="1461" spans="1:13" ht="15.75" customHeight="1">
      <c r="A1461" s="987">
        <v>22021014</v>
      </c>
      <c r="B1461" s="987">
        <v>70132</v>
      </c>
      <c r="C1461" s="987"/>
      <c r="D1461" s="987">
        <v>2101</v>
      </c>
      <c r="E1461" s="987">
        <v>50610801</v>
      </c>
      <c r="F1461" s="324" t="s">
        <v>668</v>
      </c>
      <c r="G1461" s="930">
        <v>300000</v>
      </c>
      <c r="H1461" s="930">
        <v>300000</v>
      </c>
      <c r="I1461" s="449"/>
      <c r="J1461" s="449"/>
      <c r="K1461" s="449"/>
      <c r="L1461" s="449"/>
      <c r="M1461" s="449"/>
    </row>
    <row r="1462" spans="1:13">
      <c r="A1462" s="987"/>
      <c r="B1462" s="987"/>
      <c r="C1462" s="987"/>
      <c r="D1462" s="987"/>
      <c r="E1462" s="987"/>
      <c r="F1462" s="324"/>
      <c r="G1462" s="930"/>
      <c r="H1462" s="930"/>
      <c r="I1462" s="449"/>
      <c r="J1462" s="449"/>
      <c r="K1462" s="449"/>
      <c r="L1462" s="449"/>
      <c r="M1462" s="449"/>
    </row>
    <row r="1463" spans="1:13">
      <c r="A1463" s="987"/>
      <c r="B1463" s="987"/>
      <c r="C1463" s="987"/>
      <c r="D1463" s="987"/>
      <c r="E1463" s="987"/>
      <c r="F1463" s="324"/>
      <c r="G1463" s="930"/>
      <c r="H1463" s="930"/>
      <c r="I1463" s="449"/>
      <c r="J1463" s="449"/>
      <c r="K1463" s="449"/>
      <c r="L1463" s="449"/>
      <c r="M1463" s="449"/>
    </row>
    <row r="1464" spans="1:13">
      <c r="A1464" s="442">
        <v>23</v>
      </c>
      <c r="B1464" s="442"/>
      <c r="C1464" s="442"/>
      <c r="D1464" s="442"/>
      <c r="E1464" s="442"/>
      <c r="F1464" s="443" t="s">
        <v>198</v>
      </c>
      <c r="G1464" s="930">
        <f t="shared" ref="G1464:H1464" si="319">SUM(G1465,G1472,G1475,G1478)</f>
        <v>50000000</v>
      </c>
      <c r="H1464" s="930">
        <f t="shared" si="319"/>
        <v>15191088.939999999</v>
      </c>
      <c r="I1464" s="449"/>
      <c r="J1464" s="449"/>
      <c r="K1464" s="449"/>
      <c r="L1464" s="449"/>
      <c r="M1464" s="449"/>
    </row>
    <row r="1465" spans="1:13">
      <c r="A1465" s="442">
        <v>2301</v>
      </c>
      <c r="B1465" s="442"/>
      <c r="C1465" s="442"/>
      <c r="D1465" s="442"/>
      <c r="E1465" s="442"/>
      <c r="F1465" s="443" t="s">
        <v>199</v>
      </c>
      <c r="G1465" s="930">
        <f>G1466</f>
        <v>6000000</v>
      </c>
      <c r="H1465" s="930">
        <f>H1466</f>
        <v>3191088.94</v>
      </c>
      <c r="I1465" s="449"/>
      <c r="J1465" s="449"/>
      <c r="K1465" s="449"/>
      <c r="L1465" s="449"/>
      <c r="M1465" s="449"/>
    </row>
    <row r="1466" spans="1:13" ht="25.5">
      <c r="A1466" s="442">
        <v>230101</v>
      </c>
      <c r="B1466" s="442"/>
      <c r="C1466" s="442"/>
      <c r="D1466" s="442"/>
      <c r="E1466" s="442"/>
      <c r="F1466" s="443" t="s">
        <v>200</v>
      </c>
      <c r="G1466" s="930">
        <f>SUM(G1467:G1471)</f>
        <v>6000000</v>
      </c>
      <c r="H1466" s="930">
        <f>SUM(H1467:H1471)</f>
        <v>3191088.94</v>
      </c>
      <c r="I1466" s="449"/>
      <c r="J1466" s="449"/>
      <c r="K1466" s="449"/>
      <c r="L1466" s="449"/>
      <c r="M1466" s="449"/>
    </row>
    <row r="1467" spans="1:13" ht="25.5">
      <c r="A1467" s="987">
        <v>23010112</v>
      </c>
      <c r="B1467" s="987">
        <v>70133</v>
      </c>
      <c r="C1467" s="987"/>
      <c r="D1467" s="987">
        <v>2101</v>
      </c>
      <c r="E1467" s="987">
        <v>50610801</v>
      </c>
      <c r="F1467" s="324" t="s">
        <v>208</v>
      </c>
      <c r="G1467" s="930">
        <v>2400000</v>
      </c>
      <c r="H1467" s="930">
        <v>1500000</v>
      </c>
      <c r="I1467" s="449"/>
      <c r="J1467" s="449"/>
      <c r="K1467" s="449"/>
      <c r="L1467" s="449"/>
      <c r="M1467" s="449"/>
    </row>
    <row r="1468" spans="1:13">
      <c r="A1468" s="987">
        <v>23010113</v>
      </c>
      <c r="B1468" s="987">
        <v>70133</v>
      </c>
      <c r="C1468" s="987"/>
      <c r="D1468" s="987">
        <v>2101</v>
      </c>
      <c r="E1468" s="987">
        <v>50610801</v>
      </c>
      <c r="F1468" s="324" t="s">
        <v>209</v>
      </c>
      <c r="G1468" s="930">
        <v>1200000</v>
      </c>
      <c r="H1468" s="930">
        <v>500000</v>
      </c>
      <c r="I1468" s="449"/>
      <c r="J1468" s="449"/>
      <c r="K1468" s="449"/>
      <c r="L1468" s="449"/>
      <c r="M1468" s="449"/>
    </row>
    <row r="1469" spans="1:13" ht="25.5">
      <c r="A1469" s="987">
        <v>23010114</v>
      </c>
      <c r="B1469" s="987">
        <v>70133</v>
      </c>
      <c r="C1469" s="987"/>
      <c r="D1469" s="987">
        <v>2101</v>
      </c>
      <c r="E1469" s="987">
        <v>50610801</v>
      </c>
      <c r="F1469" s="324" t="s">
        <v>210</v>
      </c>
      <c r="G1469" s="930"/>
      <c r="H1469" s="930"/>
      <c r="I1469" s="449"/>
      <c r="J1469" s="449"/>
      <c r="K1469" s="449"/>
      <c r="L1469" s="449"/>
      <c r="M1469" s="449"/>
    </row>
    <row r="1470" spans="1:13" ht="25.5">
      <c r="A1470" s="987">
        <v>23010115</v>
      </c>
      <c r="B1470" s="987">
        <v>70133</v>
      </c>
      <c r="C1470" s="987"/>
      <c r="D1470" s="987">
        <v>2101</v>
      </c>
      <c r="E1470" s="987">
        <v>50610801</v>
      </c>
      <c r="F1470" s="324" t="s">
        <v>211</v>
      </c>
      <c r="G1470" s="930">
        <v>400000</v>
      </c>
      <c r="H1470" s="930">
        <v>391088.94</v>
      </c>
      <c r="I1470" s="449"/>
      <c r="J1470" s="449"/>
      <c r="K1470" s="449"/>
      <c r="L1470" s="449"/>
      <c r="M1470" s="449"/>
    </row>
    <row r="1471" spans="1:13" ht="25.5">
      <c r="A1471" s="987">
        <v>23010133</v>
      </c>
      <c r="B1471" s="987">
        <v>70133</v>
      </c>
      <c r="C1471" s="987"/>
      <c r="D1471" s="987">
        <v>2101</v>
      </c>
      <c r="E1471" s="987">
        <v>50610801</v>
      </c>
      <c r="F1471" s="324" t="s">
        <v>1138</v>
      </c>
      <c r="G1471" s="930">
        <v>2000000</v>
      </c>
      <c r="H1471" s="930">
        <v>800000</v>
      </c>
      <c r="I1471" s="449"/>
      <c r="J1471" s="449"/>
      <c r="K1471" s="449"/>
      <c r="L1471" s="449"/>
      <c r="M1471" s="449"/>
    </row>
    <row r="1472" spans="1:13">
      <c r="A1472" s="442">
        <v>2302</v>
      </c>
      <c r="B1472" s="442"/>
      <c r="C1472" s="442"/>
      <c r="D1472" s="442"/>
      <c r="E1472" s="442"/>
      <c r="F1472" s="325" t="s">
        <v>229</v>
      </c>
      <c r="G1472" s="930">
        <f>G1473</f>
        <v>40000000</v>
      </c>
      <c r="H1472" s="930">
        <f>H1473</f>
        <v>10000000</v>
      </c>
      <c r="I1472" s="449"/>
      <c r="J1472" s="449"/>
      <c r="K1472" s="449"/>
      <c r="L1472" s="449"/>
      <c r="M1472" s="449"/>
    </row>
    <row r="1473" spans="1:13" ht="25.5">
      <c r="A1473" s="442">
        <v>230201</v>
      </c>
      <c r="B1473" s="442"/>
      <c r="C1473" s="442"/>
      <c r="D1473" s="442"/>
      <c r="E1473" s="442"/>
      <c r="F1473" s="325" t="s">
        <v>230</v>
      </c>
      <c r="G1473" s="930">
        <f>SUM(G1474:G1474)</f>
        <v>40000000</v>
      </c>
      <c r="H1473" s="930">
        <f>SUM(H1474:H1474)</f>
        <v>10000000</v>
      </c>
      <c r="I1473" s="449"/>
      <c r="J1473" s="449"/>
      <c r="K1473" s="449"/>
      <c r="L1473" s="449"/>
      <c r="M1473" s="449"/>
    </row>
    <row r="1474" spans="1:13" ht="25.5">
      <c r="A1474" s="987">
        <v>23020122</v>
      </c>
      <c r="B1474" s="987">
        <v>70133</v>
      </c>
      <c r="C1474" s="987"/>
      <c r="D1474" s="987">
        <v>2101</v>
      </c>
      <c r="E1474" s="987">
        <v>50610801</v>
      </c>
      <c r="F1474" s="326" t="s">
        <v>246</v>
      </c>
      <c r="G1474" s="931">
        <v>40000000</v>
      </c>
      <c r="H1474" s="931">
        <v>10000000</v>
      </c>
      <c r="I1474" s="450"/>
      <c r="J1474" s="449"/>
      <c r="K1474" s="450"/>
      <c r="L1474" s="450"/>
      <c r="M1474" s="450"/>
    </row>
    <row r="1475" spans="1:13">
      <c r="A1475" s="442">
        <v>2303</v>
      </c>
      <c r="B1475" s="442"/>
      <c r="C1475" s="442"/>
      <c r="D1475" s="442"/>
      <c r="E1475" s="442"/>
      <c r="F1475" s="443" t="s">
        <v>252</v>
      </c>
      <c r="G1475" s="930">
        <f>G1476</f>
        <v>4000000</v>
      </c>
      <c r="H1475" s="930">
        <f>H1476</f>
        <v>2000000</v>
      </c>
      <c r="I1475" s="449"/>
      <c r="J1475" s="449"/>
      <c r="K1475" s="449"/>
      <c r="L1475" s="449"/>
      <c r="M1475" s="449"/>
    </row>
    <row r="1476" spans="1:13" ht="25.5">
      <c r="A1476" s="442">
        <v>230301</v>
      </c>
      <c r="B1476" s="442"/>
      <c r="C1476" s="442"/>
      <c r="D1476" s="442"/>
      <c r="E1476" s="442"/>
      <c r="F1476" s="443" t="s">
        <v>253</v>
      </c>
      <c r="G1476" s="930">
        <f>SUM(G1477:G1477)</f>
        <v>4000000</v>
      </c>
      <c r="H1476" s="930">
        <f>SUM(H1477:H1477)</f>
        <v>2000000</v>
      </c>
      <c r="I1476" s="449"/>
      <c r="J1476" s="449"/>
      <c r="K1476" s="449"/>
      <c r="L1476" s="449"/>
      <c r="M1476" s="449"/>
    </row>
    <row r="1477" spans="1:13" ht="25.5">
      <c r="A1477" s="987">
        <v>23030122</v>
      </c>
      <c r="B1477" s="987">
        <v>70133</v>
      </c>
      <c r="C1477" s="987"/>
      <c r="D1477" s="987">
        <v>2101</v>
      </c>
      <c r="E1477" s="987">
        <v>50610801</v>
      </c>
      <c r="F1477" s="326" t="s">
        <v>267</v>
      </c>
      <c r="G1477" s="931">
        <v>4000000</v>
      </c>
      <c r="H1477" s="931">
        <v>2000000</v>
      </c>
      <c r="I1477" s="450"/>
      <c r="J1477" s="449"/>
      <c r="K1477" s="450"/>
      <c r="L1477" s="450"/>
      <c r="M1477" s="450"/>
    </row>
    <row r="1478" spans="1:13">
      <c r="A1478" s="442">
        <v>2305</v>
      </c>
      <c r="B1478" s="442"/>
      <c r="C1478" s="442"/>
      <c r="D1478" s="442"/>
      <c r="E1478" s="442"/>
      <c r="F1478" s="443" t="s">
        <v>274</v>
      </c>
      <c r="G1478" s="930">
        <f>G1479</f>
        <v>0</v>
      </c>
      <c r="H1478" s="930">
        <f>H1479</f>
        <v>0</v>
      </c>
      <c r="I1478" s="449"/>
      <c r="J1478" s="449"/>
      <c r="K1478" s="449"/>
      <c r="L1478" s="449"/>
      <c r="M1478" s="449"/>
    </row>
    <row r="1479" spans="1:13" ht="25.5">
      <c r="A1479" s="442">
        <v>230501</v>
      </c>
      <c r="B1479" s="442"/>
      <c r="C1479" s="442"/>
      <c r="D1479" s="442"/>
      <c r="E1479" s="442"/>
      <c r="F1479" s="443" t="s">
        <v>275</v>
      </c>
      <c r="G1479" s="930">
        <f>SUM(G1480:G1482)</f>
        <v>0</v>
      </c>
      <c r="H1479" s="930">
        <f>SUM(H1480:H1482)</f>
        <v>0</v>
      </c>
      <c r="I1479" s="449"/>
      <c r="J1479" s="449"/>
      <c r="K1479" s="449"/>
      <c r="L1479" s="449"/>
      <c r="M1479" s="449"/>
    </row>
    <row r="1480" spans="1:13">
      <c r="A1480" s="987">
        <v>23050101</v>
      </c>
      <c r="B1480" s="987">
        <v>70150</v>
      </c>
      <c r="C1480" s="987"/>
      <c r="D1480" s="987">
        <v>2101</v>
      </c>
      <c r="E1480" s="987">
        <v>50610801</v>
      </c>
      <c r="F1480" s="324" t="s">
        <v>276</v>
      </c>
      <c r="G1480" s="1046"/>
      <c r="H1480" s="1046"/>
      <c r="I1480" s="684"/>
      <c r="J1480" s="449"/>
      <c r="K1480" s="684"/>
      <c r="L1480" s="684"/>
      <c r="M1480" s="684"/>
    </row>
    <row r="1481" spans="1:13" ht="25.5">
      <c r="A1481" s="987">
        <v>23050102</v>
      </c>
      <c r="B1481" s="987">
        <v>70133</v>
      </c>
      <c r="C1481" s="987"/>
      <c r="D1481" s="987">
        <v>2101</v>
      </c>
      <c r="E1481" s="987">
        <v>50610801</v>
      </c>
      <c r="F1481" s="324" t="s">
        <v>277</v>
      </c>
      <c r="G1481" s="1046"/>
      <c r="H1481" s="1046"/>
      <c r="I1481" s="684"/>
      <c r="J1481" s="449"/>
      <c r="K1481" s="684"/>
      <c r="L1481" s="684"/>
      <c r="M1481" s="684"/>
    </row>
    <row r="1482" spans="1:13" ht="25.5">
      <c r="A1482" s="987">
        <v>23050103</v>
      </c>
      <c r="B1482" s="987">
        <v>70133</v>
      </c>
      <c r="C1482" s="987"/>
      <c r="D1482" s="987">
        <v>2101</v>
      </c>
      <c r="E1482" s="987">
        <v>50610801</v>
      </c>
      <c r="F1482" s="324" t="s">
        <v>278</v>
      </c>
      <c r="G1482" s="1046"/>
      <c r="H1482" s="1046"/>
      <c r="I1482" s="684"/>
      <c r="J1482" s="449"/>
      <c r="K1482" s="684"/>
      <c r="L1482" s="684"/>
      <c r="M1482" s="684"/>
    </row>
    <row r="1483" spans="1:13">
      <c r="A1483" s="486"/>
      <c r="B1483" s="486"/>
      <c r="C1483" s="486"/>
      <c r="D1483" s="486"/>
      <c r="E1483" s="486"/>
      <c r="F1483" s="775" t="s">
        <v>570</v>
      </c>
      <c r="G1483" s="1366"/>
      <c r="H1483" s="1366"/>
      <c r="I1483" s="775"/>
      <c r="J1483" s="775"/>
      <c r="K1483" s="775"/>
      <c r="L1483" s="775"/>
      <c r="M1483" s="1004"/>
    </row>
    <row r="1484" spans="1:13">
      <c r="A1484" s="486"/>
      <c r="B1484" s="486"/>
      <c r="C1484" s="486"/>
      <c r="D1484" s="486"/>
      <c r="E1484" s="486"/>
      <c r="F1484" s="571"/>
      <c r="G1484" s="1367"/>
      <c r="H1484" s="1367"/>
      <c r="I1484" s="1003"/>
      <c r="J1484" s="1003"/>
      <c r="K1484" s="1003"/>
      <c r="L1484" s="527"/>
      <c r="M1484" s="1004"/>
    </row>
    <row r="1485" spans="1:13">
      <c r="A1485" s="486"/>
      <c r="B1485" s="486"/>
      <c r="C1485" s="486"/>
      <c r="D1485" s="486"/>
      <c r="E1485" s="486"/>
      <c r="F1485" s="571" t="s">
        <v>519</v>
      </c>
      <c r="G1485" s="590">
        <f t="shared" ref="G1485:H1485" si="320">G1406</f>
        <v>83270172</v>
      </c>
      <c r="H1485" s="590">
        <f t="shared" si="320"/>
        <v>83270172</v>
      </c>
      <c r="I1485" s="572"/>
      <c r="J1485" s="572"/>
      <c r="K1485" s="572"/>
      <c r="L1485" s="572"/>
      <c r="M1485" s="572"/>
    </row>
    <row r="1486" spans="1:13">
      <c r="A1486" s="486"/>
      <c r="B1486" s="486"/>
      <c r="C1486" s="486"/>
      <c r="D1486" s="486"/>
      <c r="E1486" s="486"/>
      <c r="F1486" s="571" t="s">
        <v>520</v>
      </c>
      <c r="G1486" s="1337">
        <f t="shared" ref="G1486:H1486" si="321">G1412</f>
        <v>100000000</v>
      </c>
      <c r="H1486" s="1337">
        <f t="shared" si="321"/>
        <v>50759939.230000004</v>
      </c>
      <c r="I1486" s="1005"/>
      <c r="J1486" s="1005"/>
      <c r="K1486" s="1005"/>
      <c r="L1486" s="1005"/>
      <c r="M1486" s="1005"/>
    </row>
    <row r="1487" spans="1:13">
      <c r="A1487" s="486"/>
      <c r="B1487" s="486"/>
      <c r="C1487" s="486"/>
      <c r="D1487" s="486"/>
      <c r="E1487" s="486"/>
      <c r="F1487" s="571" t="s">
        <v>198</v>
      </c>
      <c r="G1487" s="1337">
        <f t="shared" ref="G1487:H1487" si="322">G1464</f>
        <v>50000000</v>
      </c>
      <c r="H1487" s="1337">
        <f t="shared" si="322"/>
        <v>15191088.939999999</v>
      </c>
      <c r="I1487" s="1005"/>
      <c r="J1487" s="1005"/>
      <c r="K1487" s="1005"/>
      <c r="L1487" s="1005"/>
      <c r="M1487" s="1005"/>
    </row>
    <row r="1488" spans="1:13">
      <c r="A1488" s="486"/>
      <c r="B1488" s="486"/>
      <c r="C1488" s="486"/>
      <c r="D1488" s="486"/>
      <c r="E1488" s="486"/>
      <c r="F1488" s="571"/>
      <c r="G1488" s="590"/>
      <c r="H1488" s="590"/>
      <c r="I1488" s="527"/>
      <c r="J1488" s="527"/>
      <c r="K1488" s="527"/>
      <c r="L1488" s="527"/>
      <c r="M1488" s="527"/>
    </row>
    <row r="1489" spans="1:13">
      <c r="A1489" s="486"/>
      <c r="B1489" s="486"/>
      <c r="C1489" s="486"/>
      <c r="D1489" s="486"/>
      <c r="E1489" s="486"/>
      <c r="F1489" s="571" t="s">
        <v>3</v>
      </c>
      <c r="G1489" s="1368">
        <f>SUM(G1485:G1488)</f>
        <v>233270172</v>
      </c>
      <c r="H1489" s="590">
        <f t="shared" ref="H1489" si="323">SUM(H1485:H1487)</f>
        <v>149221200.17000002</v>
      </c>
      <c r="I1489" s="572"/>
      <c r="J1489" s="572"/>
      <c r="K1489" s="1006"/>
      <c r="L1489" s="572"/>
      <c r="M1489" s="572"/>
    </row>
    <row r="1490" spans="1:13">
      <c r="A1490" s="174"/>
      <c r="B1490" s="174"/>
      <c r="C1490" s="174"/>
      <c r="D1490" s="174"/>
      <c r="E1490" s="174"/>
      <c r="F1490" s="175"/>
      <c r="G1490" s="901"/>
      <c r="H1490" s="180"/>
      <c r="I1490" s="180"/>
      <c r="J1490" s="180"/>
      <c r="K1490" s="901"/>
      <c r="L1490" s="180"/>
      <c r="M1490" s="180"/>
    </row>
    <row r="1491" spans="1:13" ht="18">
      <c r="A1491" s="1497" t="s">
        <v>0</v>
      </c>
      <c r="B1491" s="1497"/>
      <c r="C1491" s="1497"/>
      <c r="D1491" s="1497"/>
      <c r="E1491" s="1497"/>
      <c r="F1491" s="1497"/>
      <c r="G1491" s="1497"/>
      <c r="H1491" s="1497"/>
      <c r="I1491" s="1497"/>
      <c r="J1491" s="1497"/>
      <c r="K1491" s="1497"/>
      <c r="L1491" s="1497"/>
      <c r="M1491" s="1497"/>
    </row>
    <row r="1492" spans="1:13" ht="18">
      <c r="A1492" s="1452" t="s">
        <v>527</v>
      </c>
      <c r="B1492" s="1453"/>
      <c r="C1492" s="1453"/>
      <c r="D1492" s="1453"/>
      <c r="E1492" s="1453"/>
      <c r="F1492" s="1453"/>
      <c r="G1492" s="1453"/>
      <c r="H1492" s="1453"/>
      <c r="I1492" s="1453"/>
      <c r="J1492" s="1453"/>
      <c r="K1492" s="1453"/>
      <c r="L1492" s="1453"/>
      <c r="M1492" s="1454"/>
    </row>
    <row r="1493" spans="1:13" ht="15.75">
      <c r="A1493" s="1494" t="s">
        <v>740</v>
      </c>
      <c r="B1493" s="1495"/>
      <c r="C1493" s="1495"/>
      <c r="D1493" s="1495"/>
      <c r="E1493" s="1495"/>
      <c r="F1493" s="1495"/>
      <c r="G1493" s="1495"/>
      <c r="H1493" s="1495"/>
      <c r="I1493" s="1495"/>
      <c r="J1493" s="1496"/>
      <c r="K1493" s="359"/>
      <c r="L1493" s="359"/>
      <c r="M1493" s="359"/>
    </row>
    <row r="1494" spans="1:13" ht="51">
      <c r="A1494" s="539" t="s">
        <v>518</v>
      </c>
      <c r="B1494" s="539" t="s">
        <v>670</v>
      </c>
      <c r="C1494" s="539" t="s">
        <v>559</v>
      </c>
      <c r="D1494" s="539" t="s">
        <v>560</v>
      </c>
      <c r="E1494" s="539" t="s">
        <v>515</v>
      </c>
      <c r="F1494" s="542" t="s">
        <v>483</v>
      </c>
      <c r="G1494" s="543" t="s">
        <v>656</v>
      </c>
      <c r="H1494" s="856" t="s">
        <v>1353</v>
      </c>
      <c r="I1494" s="543" t="s">
        <v>657</v>
      </c>
      <c r="J1494" s="543" t="s">
        <v>658</v>
      </c>
      <c r="K1494" s="539" t="s">
        <v>970</v>
      </c>
      <c r="L1494" s="306" t="s">
        <v>659</v>
      </c>
      <c r="M1494" s="306" t="s">
        <v>660</v>
      </c>
    </row>
    <row r="1495" spans="1:13">
      <c r="A1495" s="990"/>
      <c r="B1495" s="990"/>
      <c r="C1495" s="990"/>
      <c r="D1495" s="990"/>
      <c r="E1495" s="990"/>
      <c r="F1495" s="326"/>
      <c r="G1495" s="334"/>
      <c r="H1495" s="334"/>
      <c r="I1495" s="334"/>
      <c r="J1495" s="334"/>
      <c r="K1495" s="334"/>
      <c r="L1495" s="334"/>
      <c r="M1495" s="334"/>
    </row>
    <row r="1496" spans="1:13">
      <c r="A1496" s="442">
        <v>2</v>
      </c>
      <c r="B1496" s="442"/>
      <c r="C1496" s="442"/>
      <c r="D1496" s="442"/>
      <c r="E1496" s="442"/>
      <c r="F1496" s="988" t="s">
        <v>90</v>
      </c>
      <c r="G1496" s="328">
        <f>SUM(G1497,G1504)</f>
        <v>138331389</v>
      </c>
      <c r="H1496" s="328">
        <f t="shared" ref="H1496:M1496" si="324">SUM(H1497,H1504)</f>
        <v>138331389</v>
      </c>
      <c r="I1496" s="328">
        <f t="shared" si="324"/>
        <v>138331389</v>
      </c>
      <c r="J1496" s="328">
        <f t="shared" si="324"/>
        <v>414994167</v>
      </c>
      <c r="K1496" s="328">
        <f t="shared" si="324"/>
        <v>116209618</v>
      </c>
      <c r="L1496" s="328">
        <f t="shared" si="324"/>
        <v>0</v>
      </c>
      <c r="M1496" s="328">
        <f t="shared" si="324"/>
        <v>0</v>
      </c>
    </row>
    <row r="1497" spans="1:13">
      <c r="A1497" s="442">
        <v>21</v>
      </c>
      <c r="B1497" s="442"/>
      <c r="C1497" s="442"/>
      <c r="D1497" s="442"/>
      <c r="E1497" s="442"/>
      <c r="F1497" s="443" t="s">
        <v>4</v>
      </c>
      <c r="G1497" s="328">
        <f t="shared" ref="G1497:L1497" si="325">SUM(G1498,G1500)</f>
        <v>138331389</v>
      </c>
      <c r="H1497" s="328">
        <f t="shared" si="325"/>
        <v>138331389</v>
      </c>
      <c r="I1497" s="328">
        <f t="shared" si="325"/>
        <v>138331389</v>
      </c>
      <c r="J1497" s="328">
        <f t="shared" si="325"/>
        <v>414994167</v>
      </c>
      <c r="K1497" s="328">
        <f t="shared" si="325"/>
        <v>115209618</v>
      </c>
      <c r="L1497" s="328">
        <f t="shared" si="325"/>
        <v>0</v>
      </c>
      <c r="M1497" s="328"/>
    </row>
    <row r="1498" spans="1:13">
      <c r="A1498" s="990">
        <v>21010101</v>
      </c>
      <c r="B1498" s="990"/>
      <c r="C1498" s="990"/>
      <c r="D1498" s="990"/>
      <c r="E1498" s="990"/>
      <c r="F1498" s="324" t="s">
        <v>91</v>
      </c>
      <c r="G1498" s="328">
        <v>138301389</v>
      </c>
      <c r="H1498" s="328">
        <f>G1498</f>
        <v>138301389</v>
      </c>
      <c r="I1498" s="328">
        <f>H1498</f>
        <v>138301389</v>
      </c>
      <c r="J1498" s="328">
        <f>SUM(G1498:I1498)</f>
        <v>414904167</v>
      </c>
      <c r="K1498" s="328">
        <v>110379618</v>
      </c>
      <c r="L1498" s="328"/>
      <c r="M1498" s="328"/>
    </row>
    <row r="1499" spans="1:13">
      <c r="A1499" s="990">
        <v>21010102</v>
      </c>
      <c r="B1499" s="990"/>
      <c r="C1499" s="990"/>
      <c r="D1499" s="990"/>
      <c r="E1499" s="990"/>
      <c r="F1499" s="324" t="s">
        <v>92</v>
      </c>
      <c r="G1499" s="325"/>
      <c r="H1499" s="325"/>
      <c r="I1499" s="325"/>
      <c r="J1499" s="328">
        <f>SUM(G1499:I1499)</f>
        <v>0</v>
      </c>
      <c r="K1499" s="325"/>
      <c r="L1499" s="325"/>
      <c r="M1499" s="325"/>
    </row>
    <row r="1500" spans="1:13" ht="25.5">
      <c r="A1500" s="442">
        <v>2102</v>
      </c>
      <c r="B1500" s="442"/>
      <c r="C1500" s="442"/>
      <c r="D1500" s="442"/>
      <c r="E1500" s="442"/>
      <c r="F1500" s="443" t="s">
        <v>664</v>
      </c>
      <c r="G1500" s="328">
        <f t="shared" ref="G1500:L1500" si="326">SUM(G1501)</f>
        <v>30000</v>
      </c>
      <c r="H1500" s="328">
        <f t="shared" si="326"/>
        <v>30000</v>
      </c>
      <c r="I1500" s="328">
        <f t="shared" si="326"/>
        <v>30000</v>
      </c>
      <c r="J1500" s="328">
        <f t="shared" si="326"/>
        <v>90000</v>
      </c>
      <c r="K1500" s="328">
        <f t="shared" si="326"/>
        <v>4830000</v>
      </c>
      <c r="L1500" s="328">
        <f t="shared" si="326"/>
        <v>0</v>
      </c>
      <c r="M1500" s="328"/>
    </row>
    <row r="1501" spans="1:13">
      <c r="A1501" s="442">
        <v>210201</v>
      </c>
      <c r="B1501" s="442"/>
      <c r="C1501" s="442"/>
      <c r="D1501" s="442"/>
      <c r="E1501" s="442"/>
      <c r="F1501" s="443" t="s">
        <v>95</v>
      </c>
      <c r="G1501" s="328">
        <f t="shared" ref="G1501:L1501" si="327">SUM(G1502:G1503)</f>
        <v>30000</v>
      </c>
      <c r="H1501" s="328">
        <f t="shared" si="327"/>
        <v>30000</v>
      </c>
      <c r="I1501" s="328">
        <f t="shared" si="327"/>
        <v>30000</v>
      </c>
      <c r="J1501" s="328">
        <f t="shared" si="327"/>
        <v>90000</v>
      </c>
      <c r="K1501" s="328">
        <f t="shared" si="327"/>
        <v>4830000</v>
      </c>
      <c r="L1501" s="328">
        <f t="shared" si="327"/>
        <v>0</v>
      </c>
      <c r="M1501" s="328"/>
    </row>
    <row r="1502" spans="1:13">
      <c r="A1502" s="990">
        <v>21020101</v>
      </c>
      <c r="B1502" s="990"/>
      <c r="C1502" s="990"/>
      <c r="D1502" s="990"/>
      <c r="E1502" s="990"/>
      <c r="F1502" s="324" t="s">
        <v>96</v>
      </c>
      <c r="G1502" s="328">
        <v>0</v>
      </c>
      <c r="H1502" s="328">
        <f>G1502</f>
        <v>0</v>
      </c>
      <c r="I1502" s="328">
        <f>H1502</f>
        <v>0</v>
      </c>
      <c r="J1502" s="328">
        <f>SUM(G1502:I1502)</f>
        <v>0</v>
      </c>
      <c r="K1502" s="328">
        <v>0</v>
      </c>
      <c r="L1502" s="328"/>
      <c r="M1502" s="328"/>
    </row>
    <row r="1503" spans="1:13">
      <c r="A1503" s="990">
        <v>21020102</v>
      </c>
      <c r="B1503" s="990"/>
      <c r="C1503" s="990"/>
      <c r="D1503" s="990"/>
      <c r="E1503" s="990"/>
      <c r="F1503" s="324" t="s">
        <v>482</v>
      </c>
      <c r="G1503" s="328">
        <f>'ECON SEC PERSONNEL COST'!I1276</f>
        <v>30000</v>
      </c>
      <c r="H1503" s="328">
        <f>G1503</f>
        <v>30000</v>
      </c>
      <c r="I1503" s="328">
        <f>H1503</f>
        <v>30000</v>
      </c>
      <c r="J1503" s="328">
        <f>SUM(G1503:I1503)</f>
        <v>90000</v>
      </c>
      <c r="K1503" s="328">
        <v>4830000</v>
      </c>
      <c r="L1503" s="328"/>
      <c r="M1503" s="328"/>
    </row>
    <row r="1504" spans="1:13">
      <c r="A1504" s="442">
        <v>2202</v>
      </c>
      <c r="B1504" s="442"/>
      <c r="C1504" s="442"/>
      <c r="D1504" s="442"/>
      <c r="E1504" s="442"/>
      <c r="F1504" s="443" t="s">
        <v>5</v>
      </c>
      <c r="G1504" s="449">
        <f>SUM(G1505,G1507,G1509,G1512,G1514,G1518)</f>
        <v>0</v>
      </c>
      <c r="H1504" s="449">
        <f t="shared" ref="H1504:M1504" si="328">SUM(H1505,H1507,H1509,H1512,H1514,H1518)</f>
        <v>0</v>
      </c>
      <c r="I1504" s="449">
        <f t="shared" si="328"/>
        <v>0</v>
      </c>
      <c r="J1504" s="449">
        <f t="shared" si="328"/>
        <v>0</v>
      </c>
      <c r="K1504" s="449">
        <f>SUM(K1505,K1507,K1509,K1512,K1514,K1518)</f>
        <v>1000000</v>
      </c>
      <c r="L1504" s="449">
        <f t="shared" si="328"/>
        <v>0</v>
      </c>
      <c r="M1504" s="449">
        <f t="shared" si="328"/>
        <v>0</v>
      </c>
    </row>
    <row r="1505" spans="1:13" ht="25.5">
      <c r="A1505" s="442">
        <v>220201</v>
      </c>
      <c r="B1505" s="442"/>
      <c r="C1505" s="442"/>
      <c r="D1505" s="442"/>
      <c r="E1505" s="442"/>
      <c r="F1505" s="443" t="s">
        <v>661</v>
      </c>
      <c r="G1505" s="449">
        <f t="shared" ref="G1505:M1505" si="329">SUM(G1506:G1506)</f>
        <v>0</v>
      </c>
      <c r="H1505" s="449">
        <f t="shared" si="329"/>
        <v>0</v>
      </c>
      <c r="I1505" s="449">
        <f t="shared" si="329"/>
        <v>0</v>
      </c>
      <c r="J1505" s="449">
        <f t="shared" si="329"/>
        <v>0</v>
      </c>
      <c r="K1505" s="449">
        <f t="shared" si="329"/>
        <v>250000</v>
      </c>
      <c r="L1505" s="449">
        <f t="shared" si="329"/>
        <v>0</v>
      </c>
      <c r="M1505" s="449">
        <f t="shared" si="329"/>
        <v>0</v>
      </c>
    </row>
    <row r="1506" spans="1:13" ht="25.5">
      <c r="A1506" s="990">
        <v>22020102</v>
      </c>
      <c r="B1506" s="1010">
        <v>70451</v>
      </c>
      <c r="C1506" s="1010"/>
      <c r="D1506" s="1011" t="s">
        <v>561</v>
      </c>
      <c r="E1506" s="1010">
        <v>50610800</v>
      </c>
      <c r="F1506" s="324" t="s">
        <v>109</v>
      </c>
      <c r="G1506" s="449"/>
      <c r="H1506" s="449"/>
      <c r="I1506" s="449"/>
      <c r="J1506" s="449">
        <f>SUM(G1506:I1506)</f>
        <v>0</v>
      </c>
      <c r="K1506" s="182">
        <f>SUM(K1507:K1507)</f>
        <v>250000</v>
      </c>
      <c r="L1506" s="449"/>
      <c r="M1506" s="449"/>
    </row>
    <row r="1507" spans="1:13" ht="25.5">
      <c r="A1507" s="442">
        <v>220203</v>
      </c>
      <c r="B1507" s="442"/>
      <c r="C1507" s="442"/>
      <c r="D1507" s="442"/>
      <c r="E1507" s="442"/>
      <c r="F1507" s="443" t="s">
        <v>663</v>
      </c>
      <c r="G1507" s="449">
        <f t="shared" ref="G1507:M1507" si="330">SUM(G1508:G1508)</f>
        <v>0</v>
      </c>
      <c r="H1507" s="449"/>
      <c r="I1507" s="449"/>
      <c r="J1507" s="449">
        <f t="shared" si="330"/>
        <v>0</v>
      </c>
      <c r="K1507" s="449">
        <f>SUM(K1508:K1508)</f>
        <v>250000</v>
      </c>
      <c r="L1507" s="449">
        <f t="shared" si="330"/>
        <v>0</v>
      </c>
      <c r="M1507" s="449">
        <f t="shared" si="330"/>
        <v>0</v>
      </c>
    </row>
    <row r="1508" spans="1:13" ht="25.5">
      <c r="A1508" s="990">
        <v>22020301</v>
      </c>
      <c r="B1508" s="1010">
        <v>70133</v>
      </c>
      <c r="C1508" s="1010"/>
      <c r="D1508" s="1011" t="s">
        <v>561</v>
      </c>
      <c r="E1508" s="1010">
        <v>50610800</v>
      </c>
      <c r="F1508" s="324" t="s">
        <v>122</v>
      </c>
      <c r="G1508" s="449"/>
      <c r="H1508" s="449"/>
      <c r="I1508" s="449"/>
      <c r="J1508" s="449">
        <f>SUM(G1508:I1508)</f>
        <v>0</v>
      </c>
      <c r="K1508" s="182">
        <f>SUM(K1509:K1509)</f>
        <v>250000</v>
      </c>
      <c r="L1508" s="449"/>
      <c r="M1508" s="449"/>
    </row>
    <row r="1509" spans="1:13" ht="25.5">
      <c r="A1509" s="442">
        <v>220204</v>
      </c>
      <c r="B1509" s="442"/>
      <c r="C1509" s="442"/>
      <c r="D1509" s="442"/>
      <c r="E1509" s="442"/>
      <c r="F1509" s="443" t="s">
        <v>645</v>
      </c>
      <c r="G1509" s="449">
        <f>SUM(G1510:G1511)</f>
        <v>0</v>
      </c>
      <c r="H1509" s="449"/>
      <c r="I1509" s="449">
        <f>SUM(I1510:I1511)</f>
        <v>0</v>
      </c>
      <c r="J1509" s="449">
        <f>SUM(J1510:J1511)</f>
        <v>0</v>
      </c>
      <c r="K1509" s="449">
        <f>SUM(K1510:K1510)</f>
        <v>250000</v>
      </c>
      <c r="L1509" s="449">
        <f>SUM(L1510:L1511)</f>
        <v>0</v>
      </c>
      <c r="M1509" s="449">
        <f>SUM(M1510:M1511)</f>
        <v>0</v>
      </c>
    </row>
    <row r="1510" spans="1:13" ht="38.25">
      <c r="A1510" s="990">
        <v>22020401</v>
      </c>
      <c r="B1510" s="1010">
        <v>70160</v>
      </c>
      <c r="C1510" s="1010"/>
      <c r="D1510" s="1011" t="s">
        <v>561</v>
      </c>
      <c r="E1510" s="1010">
        <v>50610800</v>
      </c>
      <c r="F1510" s="324" t="s">
        <v>134</v>
      </c>
      <c r="G1510" s="449"/>
      <c r="H1510" s="449"/>
      <c r="I1510" s="449"/>
      <c r="J1510" s="449">
        <f>SUM(G1510:I1510)</f>
        <v>0</v>
      </c>
      <c r="K1510" s="182">
        <f>SUM(K1511:K1512)</f>
        <v>250000</v>
      </c>
      <c r="L1510" s="449"/>
      <c r="M1510" s="449"/>
    </row>
    <row r="1511" spans="1:13" ht="25.5">
      <c r="A1511" s="990">
        <v>22020402</v>
      </c>
      <c r="B1511" s="1010">
        <v>70160</v>
      </c>
      <c r="C1511" s="1010"/>
      <c r="D1511" s="1011" t="s">
        <v>561</v>
      </c>
      <c r="E1511" s="1010">
        <v>50610800</v>
      </c>
      <c r="F1511" s="324" t="s">
        <v>135</v>
      </c>
      <c r="G1511" s="449"/>
      <c r="H1511" s="449"/>
      <c r="I1511" s="449"/>
      <c r="J1511" s="449">
        <f>SUM(G1511:I1511)</f>
        <v>0</v>
      </c>
      <c r="K1511" s="182">
        <v>200000</v>
      </c>
      <c r="L1511" s="449"/>
      <c r="M1511" s="449"/>
    </row>
    <row r="1512" spans="1:13">
      <c r="A1512" s="442">
        <v>220205</v>
      </c>
      <c r="B1512" s="442"/>
      <c r="C1512" s="442"/>
      <c r="D1512" s="442"/>
      <c r="E1512" s="442"/>
      <c r="F1512" s="443" t="s">
        <v>662</v>
      </c>
      <c r="G1512" s="449">
        <f t="shared" ref="G1512:M1512" si="331">SUM(G1513:G1513)</f>
        <v>0</v>
      </c>
      <c r="H1512" s="449"/>
      <c r="I1512" s="449"/>
      <c r="J1512" s="449">
        <f t="shared" si="331"/>
        <v>0</v>
      </c>
      <c r="K1512" s="182">
        <v>50000</v>
      </c>
      <c r="L1512" s="449">
        <f t="shared" si="331"/>
        <v>0</v>
      </c>
      <c r="M1512" s="449">
        <f t="shared" si="331"/>
        <v>0</v>
      </c>
    </row>
    <row r="1513" spans="1:13">
      <c r="A1513" s="990">
        <v>22020501</v>
      </c>
      <c r="B1513" s="1010">
        <v>70850</v>
      </c>
      <c r="C1513" s="1010"/>
      <c r="D1513" s="1011" t="s">
        <v>561</v>
      </c>
      <c r="E1513" s="1010">
        <v>50610800</v>
      </c>
      <c r="F1513" s="324" t="s">
        <v>146</v>
      </c>
      <c r="G1513" s="449"/>
      <c r="H1513" s="449"/>
      <c r="I1513" s="449"/>
      <c r="J1513" s="449">
        <f>SUM(G1513:I1513)</f>
        <v>0</v>
      </c>
      <c r="K1513" s="182">
        <f>SUM(K1514:K1514)</f>
        <v>100000</v>
      </c>
      <c r="L1513" s="449"/>
      <c r="M1513" s="449"/>
    </row>
    <row r="1514" spans="1:13" ht="25.5">
      <c r="A1514" s="442">
        <v>220208</v>
      </c>
      <c r="B1514" s="442"/>
      <c r="C1514" s="442"/>
      <c r="D1514" s="442"/>
      <c r="E1514" s="442"/>
      <c r="F1514" s="443" t="s">
        <v>644</v>
      </c>
      <c r="G1514" s="449">
        <f t="shared" ref="G1514:M1514" si="332">SUM(G1515:G1517)</f>
        <v>0</v>
      </c>
      <c r="H1514" s="449">
        <f t="shared" si="332"/>
        <v>0</v>
      </c>
      <c r="I1514" s="449">
        <f t="shared" si="332"/>
        <v>0</v>
      </c>
      <c r="J1514" s="449">
        <f t="shared" si="332"/>
        <v>0</v>
      </c>
      <c r="K1514" s="182">
        <v>100000</v>
      </c>
      <c r="L1514" s="449">
        <f t="shared" si="332"/>
        <v>0</v>
      </c>
      <c r="M1514" s="449">
        <f t="shared" si="332"/>
        <v>0</v>
      </c>
    </row>
    <row r="1515" spans="1:13">
      <c r="A1515" s="990">
        <v>22020801</v>
      </c>
      <c r="B1515" s="1010">
        <v>70483</v>
      </c>
      <c r="C1515" s="1010"/>
      <c r="D1515" s="1011" t="s">
        <v>561</v>
      </c>
      <c r="E1515" s="1010">
        <v>50610800</v>
      </c>
      <c r="F1515" s="324" t="s">
        <v>164</v>
      </c>
      <c r="G1515" s="592"/>
      <c r="H1515" s="592"/>
      <c r="I1515" s="592"/>
      <c r="J1515" s="449">
        <f>SUM(G1515:I1515)</f>
        <v>0</v>
      </c>
      <c r="K1515" s="182">
        <f>SUM(K1516:K1518)</f>
        <v>250000</v>
      </c>
      <c r="L1515" s="449"/>
      <c r="M1515" s="449"/>
    </row>
    <row r="1516" spans="1:13" ht="25.5">
      <c r="A1516" s="990">
        <v>22020802</v>
      </c>
      <c r="B1516" s="1010">
        <v>70483</v>
      </c>
      <c r="C1516" s="1010"/>
      <c r="D1516" s="1011" t="s">
        <v>561</v>
      </c>
      <c r="E1516" s="1010">
        <v>50610800</v>
      </c>
      <c r="F1516" s="324" t="s">
        <v>165</v>
      </c>
      <c r="G1516" s="592"/>
      <c r="H1516" s="592"/>
      <c r="I1516" s="592"/>
      <c r="J1516" s="449">
        <f>SUM(G1516:I1516)</f>
        <v>0</v>
      </c>
      <c r="K1516" s="1012">
        <v>100000</v>
      </c>
      <c r="L1516" s="449"/>
      <c r="M1516" s="449"/>
    </row>
    <row r="1517" spans="1:13" ht="25.5">
      <c r="A1517" s="990">
        <v>22020803</v>
      </c>
      <c r="B1517" s="1010">
        <v>70483</v>
      </c>
      <c r="C1517" s="1010"/>
      <c r="D1517" s="1011" t="s">
        <v>561</v>
      </c>
      <c r="E1517" s="1010">
        <v>50610800</v>
      </c>
      <c r="F1517" s="324" t="s">
        <v>166</v>
      </c>
      <c r="G1517" s="592"/>
      <c r="H1517" s="592"/>
      <c r="I1517" s="592"/>
      <c r="J1517" s="449">
        <f>SUM(G1517:I1517)</f>
        <v>0</v>
      </c>
      <c r="K1517" s="1012">
        <v>50000</v>
      </c>
      <c r="L1517" s="449"/>
      <c r="M1517" s="449"/>
    </row>
    <row r="1518" spans="1:13" ht="25.5">
      <c r="A1518" s="442">
        <v>220210</v>
      </c>
      <c r="B1518" s="442"/>
      <c r="C1518" s="442"/>
      <c r="D1518" s="442"/>
      <c r="E1518" s="442"/>
      <c r="F1518" s="443" t="s">
        <v>173</v>
      </c>
      <c r="G1518" s="449">
        <f t="shared" ref="G1518:M1518" si="333">SUM(G1519:G1522)</f>
        <v>0</v>
      </c>
      <c r="H1518" s="449">
        <f t="shared" si="333"/>
        <v>0</v>
      </c>
      <c r="I1518" s="449">
        <f t="shared" si="333"/>
        <v>0</v>
      </c>
      <c r="J1518" s="449">
        <f t="shared" si="333"/>
        <v>0</v>
      </c>
      <c r="K1518" s="1012">
        <v>100000</v>
      </c>
      <c r="L1518" s="449">
        <f t="shared" si="333"/>
        <v>0</v>
      </c>
      <c r="M1518" s="449">
        <f t="shared" si="333"/>
        <v>0</v>
      </c>
    </row>
    <row r="1519" spans="1:13">
      <c r="A1519" s="990">
        <v>22021001</v>
      </c>
      <c r="B1519" s="1010">
        <v>70133</v>
      </c>
      <c r="C1519" s="1010"/>
      <c r="D1519" s="1011" t="s">
        <v>561</v>
      </c>
      <c r="E1519" s="1010">
        <v>50610800</v>
      </c>
      <c r="F1519" s="324" t="s">
        <v>174</v>
      </c>
      <c r="G1519" s="592"/>
      <c r="H1519" s="592"/>
      <c r="I1519" s="592"/>
      <c r="J1519" s="449">
        <f>SUM(G1519:I1519)</f>
        <v>0</v>
      </c>
      <c r="K1519" s="182">
        <f>SUM(K1520:K1523)</f>
        <v>300000</v>
      </c>
      <c r="L1519" s="449"/>
      <c r="M1519" s="449"/>
    </row>
    <row r="1520" spans="1:13">
      <c r="A1520" s="990">
        <v>22021007</v>
      </c>
      <c r="B1520" s="1010">
        <v>70133</v>
      </c>
      <c r="C1520" s="1010"/>
      <c r="D1520" s="1011" t="s">
        <v>561</v>
      </c>
      <c r="E1520" s="1010">
        <v>50610800</v>
      </c>
      <c r="F1520" s="324" t="s">
        <v>179</v>
      </c>
      <c r="G1520" s="592"/>
      <c r="H1520" s="592"/>
      <c r="I1520" s="592"/>
      <c r="J1520" s="449">
        <f>SUM(G1520:I1520)</f>
        <v>0</v>
      </c>
      <c r="K1520" s="1012">
        <v>100000</v>
      </c>
      <c r="L1520" s="449"/>
      <c r="M1520" s="449"/>
    </row>
    <row r="1521" spans="1:13">
      <c r="A1521" s="990">
        <v>22021013</v>
      </c>
      <c r="B1521" s="1010">
        <v>70133</v>
      </c>
      <c r="C1521" s="1010"/>
      <c r="D1521" s="1011" t="s">
        <v>561</v>
      </c>
      <c r="E1521" s="1010">
        <v>50610800</v>
      </c>
      <c r="F1521" s="324" t="s">
        <v>741</v>
      </c>
      <c r="G1521" s="592"/>
      <c r="H1521" s="592"/>
      <c r="I1521" s="592"/>
      <c r="J1521" s="449">
        <f>SUM(G1521:I1521)</f>
        <v>0</v>
      </c>
      <c r="K1521" s="1012">
        <v>100000</v>
      </c>
      <c r="L1521" s="449"/>
      <c r="M1521" s="449"/>
    </row>
    <row r="1522" spans="1:13" ht="25.5">
      <c r="A1522" s="990">
        <v>22021014</v>
      </c>
      <c r="B1522" s="1010">
        <v>70133</v>
      </c>
      <c r="C1522" s="1010"/>
      <c r="D1522" s="1011" t="s">
        <v>561</v>
      </c>
      <c r="E1522" s="1010">
        <v>50610800</v>
      </c>
      <c r="F1522" s="324" t="s">
        <v>668</v>
      </c>
      <c r="G1522" s="592"/>
      <c r="H1522" s="592"/>
      <c r="I1522" s="592"/>
      <c r="J1522" s="449">
        <f>SUM(G1522:I1522)</f>
        <v>0</v>
      </c>
      <c r="K1522" s="1012">
        <v>50000</v>
      </c>
      <c r="L1522" s="449"/>
      <c r="M1522" s="449"/>
    </row>
    <row r="1523" spans="1:13">
      <c r="A1523" s="307"/>
      <c r="B1523" s="307"/>
      <c r="C1523" s="307"/>
      <c r="D1523" s="307"/>
      <c r="E1523" s="307"/>
      <c r="F1523" s="458"/>
      <c r="G1523" s="310"/>
      <c r="H1523" s="310"/>
      <c r="I1523" s="310"/>
      <c r="J1523" s="310"/>
      <c r="K1523" s="1012">
        <v>50000</v>
      </c>
      <c r="L1523" s="309"/>
      <c r="M1523" s="926"/>
    </row>
    <row r="1524" spans="1:13">
      <c r="A1524" s="435"/>
      <c r="B1524" s="435"/>
      <c r="C1524" s="435"/>
      <c r="D1524" s="435"/>
      <c r="E1524" s="435"/>
      <c r="F1524" s="1013"/>
      <c r="G1524" s="436"/>
      <c r="H1524" s="436"/>
      <c r="I1524" s="436"/>
      <c r="J1524" s="435"/>
      <c r="K1524" s="435"/>
      <c r="L1524" s="435"/>
      <c r="M1524" s="435"/>
    </row>
    <row r="1525" spans="1:13">
      <c r="A1525" s="1014"/>
      <c r="B1525" s="1014"/>
      <c r="C1525" s="1014"/>
      <c r="D1525" s="1014"/>
      <c r="E1525" s="1014"/>
      <c r="F1525" s="1015" t="s">
        <v>281</v>
      </c>
      <c r="G1525" s="439"/>
      <c r="H1525" s="439"/>
      <c r="I1525" s="439"/>
      <c r="J1525" s="1014"/>
      <c r="K1525" s="1014"/>
      <c r="L1525" s="435"/>
      <c r="M1525" s="435"/>
    </row>
    <row r="1526" spans="1:13">
      <c r="A1526" s="1014"/>
      <c r="B1526" s="1014"/>
      <c r="C1526" s="1014"/>
      <c r="D1526" s="1014"/>
      <c r="E1526" s="1014"/>
      <c r="F1526" s="1015" t="s">
        <v>4</v>
      </c>
      <c r="G1526" s="439">
        <f>G1497</f>
        <v>138331389</v>
      </c>
      <c r="H1526" s="439">
        <f t="shared" ref="H1526:M1526" si="334">H1497</f>
        <v>138331389</v>
      </c>
      <c r="I1526" s="439">
        <f t="shared" si="334"/>
        <v>138331389</v>
      </c>
      <c r="J1526" s="439">
        <f t="shared" si="334"/>
        <v>414994167</v>
      </c>
      <c r="K1526" s="439">
        <f t="shared" si="334"/>
        <v>115209618</v>
      </c>
      <c r="L1526" s="436">
        <f t="shared" si="334"/>
        <v>0</v>
      </c>
      <c r="M1526" s="436">
        <f t="shared" si="334"/>
        <v>0</v>
      </c>
    </row>
    <row r="1527" spans="1:13">
      <c r="A1527" s="1014"/>
      <c r="B1527" s="1014"/>
      <c r="C1527" s="1014"/>
      <c r="D1527" s="1014"/>
      <c r="E1527" s="1014"/>
      <c r="F1527" s="1015" t="s">
        <v>282</v>
      </c>
      <c r="G1527" s="439">
        <f>G1504</f>
        <v>0</v>
      </c>
      <c r="H1527" s="439">
        <f t="shared" ref="H1527:M1527" si="335">H1504</f>
        <v>0</v>
      </c>
      <c r="I1527" s="439">
        <f t="shared" si="335"/>
        <v>0</v>
      </c>
      <c r="J1527" s="439">
        <f t="shared" si="335"/>
        <v>0</v>
      </c>
      <c r="K1527" s="439">
        <f t="shared" si="335"/>
        <v>1000000</v>
      </c>
      <c r="L1527" s="436">
        <f t="shared" si="335"/>
        <v>0</v>
      </c>
      <c r="M1527" s="436">
        <f t="shared" si="335"/>
        <v>0</v>
      </c>
    </row>
    <row r="1528" spans="1:13">
      <c r="A1528" s="1014"/>
      <c r="B1528" s="1014"/>
      <c r="C1528" s="1014"/>
      <c r="D1528" s="1014"/>
      <c r="E1528" s="1014"/>
      <c r="F1528" s="1015" t="s">
        <v>198</v>
      </c>
      <c r="G1528" s="439"/>
      <c r="H1528" s="439"/>
      <c r="I1528" s="439">
        <v>0</v>
      </c>
      <c r="J1528" s="1014"/>
      <c r="K1528" s="1014"/>
      <c r="L1528" s="435"/>
      <c r="M1528" s="435"/>
    </row>
    <row r="1529" spans="1:13">
      <c r="A1529" s="1014"/>
      <c r="B1529" s="1014"/>
      <c r="C1529" s="1014"/>
      <c r="D1529" s="1014"/>
      <c r="E1529" s="1014"/>
      <c r="F1529" s="1015" t="s">
        <v>3</v>
      </c>
      <c r="G1529" s="439">
        <f t="shared" ref="G1529:M1529" si="336">SUM(G1526:G1528)</f>
        <v>138331389</v>
      </c>
      <c r="H1529" s="439">
        <f t="shared" si="336"/>
        <v>138331389</v>
      </c>
      <c r="I1529" s="439">
        <f t="shared" si="336"/>
        <v>138331389</v>
      </c>
      <c r="J1529" s="439">
        <f t="shared" si="336"/>
        <v>414994167</v>
      </c>
      <c r="K1529" s="439">
        <f t="shared" si="336"/>
        <v>116209618</v>
      </c>
      <c r="L1529" s="439">
        <f t="shared" si="336"/>
        <v>0</v>
      </c>
      <c r="M1529" s="439">
        <f t="shared" si="336"/>
        <v>0</v>
      </c>
    </row>
    <row r="1530" spans="1:13">
      <c r="A1530" s="30"/>
      <c r="B1530" s="30"/>
      <c r="C1530" s="30"/>
      <c r="D1530" s="30"/>
      <c r="E1530" s="30"/>
      <c r="F1530" s="39"/>
      <c r="G1530" s="30"/>
      <c r="H1530" s="30"/>
      <c r="I1530" s="30"/>
    </row>
    <row r="1531" spans="1:13" ht="20.25" customHeight="1">
      <c r="A1531" s="1474" t="s">
        <v>798</v>
      </c>
      <c r="B1531" s="1474"/>
      <c r="C1531" s="1474"/>
      <c r="D1531" s="1474"/>
      <c r="E1531" s="1474"/>
      <c r="F1531" s="1474"/>
      <c r="G1531" s="1474"/>
      <c r="H1531" s="1474"/>
      <c r="I1531" s="1474"/>
      <c r="J1531" s="1474"/>
      <c r="K1531" s="1474"/>
      <c r="L1531" s="1474"/>
      <c r="M1531" s="419"/>
    </row>
    <row r="1532" spans="1:13" ht="15.75">
      <c r="A1532" s="1475" t="s">
        <v>1233</v>
      </c>
      <c r="B1532" s="1475"/>
      <c r="C1532" s="1475"/>
      <c r="D1532" s="1475"/>
      <c r="E1532" s="1475"/>
      <c r="F1532" s="1475"/>
      <c r="G1532" s="1475"/>
      <c r="H1532" s="1475"/>
      <c r="I1532" s="1475"/>
      <c r="J1532" s="1475"/>
      <c r="K1532" s="1475"/>
      <c r="L1532" s="1475"/>
      <c r="M1532" s="1475"/>
    </row>
    <row r="1533" spans="1:13" ht="38.25">
      <c r="A1533" s="1274" t="s">
        <v>518</v>
      </c>
      <c r="B1533" s="1274" t="s">
        <v>514</v>
      </c>
      <c r="C1533" s="1274" t="s">
        <v>559</v>
      </c>
      <c r="D1533" s="1274" t="s">
        <v>560</v>
      </c>
      <c r="E1533" s="1274" t="s">
        <v>515</v>
      </c>
      <c r="F1533" s="478" t="s">
        <v>483</v>
      </c>
      <c r="G1533" s="325" t="s">
        <v>656</v>
      </c>
      <c r="H1533" s="856" t="s">
        <v>1353</v>
      </c>
      <c r="I1533" s="325"/>
      <c r="J1533" s="325"/>
      <c r="K1533" s="1274"/>
      <c r="L1533" s="527"/>
      <c r="M1533" s="527"/>
    </row>
    <row r="1534" spans="1:13">
      <c r="A1534" s="442">
        <v>2</v>
      </c>
      <c r="B1534" s="442"/>
      <c r="C1534" s="442"/>
      <c r="D1534" s="442"/>
      <c r="E1534" s="442"/>
      <c r="F1534" s="1274" t="s">
        <v>90</v>
      </c>
      <c r="G1534" s="332">
        <f t="shared" ref="G1534:H1534" si="337">SUM(G1535,G1541,G1599)</f>
        <v>946013447</v>
      </c>
      <c r="H1534" s="332">
        <f t="shared" si="337"/>
        <v>367916453.47000003</v>
      </c>
      <c r="I1534" s="328"/>
      <c r="J1534" s="328"/>
      <c r="K1534" s="328"/>
      <c r="L1534" s="328"/>
      <c r="M1534" s="328"/>
    </row>
    <row r="1535" spans="1:13">
      <c r="A1535" s="442">
        <v>21</v>
      </c>
      <c r="B1535" s="442"/>
      <c r="C1535" s="442"/>
      <c r="D1535" s="442"/>
      <c r="E1535" s="442"/>
      <c r="F1535" s="443" t="s">
        <v>4</v>
      </c>
      <c r="G1535" s="332">
        <f t="shared" ref="G1535:H1535" si="338">SUM(G1536:G1537)</f>
        <v>246013447</v>
      </c>
      <c r="H1535" s="332">
        <f t="shared" si="338"/>
        <v>246013447</v>
      </c>
      <c r="I1535" s="328"/>
      <c r="J1535" s="328"/>
      <c r="K1535" s="328"/>
      <c r="L1535" s="328"/>
      <c r="M1535" s="328"/>
    </row>
    <row r="1536" spans="1:13">
      <c r="A1536" s="1275">
        <v>21010101</v>
      </c>
      <c r="B1536" s="1275"/>
      <c r="C1536" s="1275"/>
      <c r="D1536" s="1275"/>
      <c r="E1536" s="1275"/>
      <c r="F1536" s="324" t="s">
        <v>91</v>
      </c>
      <c r="G1536" s="1369">
        <v>199362917</v>
      </c>
      <c r="H1536" s="1369">
        <v>199362917</v>
      </c>
      <c r="I1536" s="727"/>
      <c r="J1536" s="328"/>
      <c r="K1536" s="328"/>
      <c r="L1536" s="328"/>
      <c r="M1536" s="328"/>
    </row>
    <row r="1537" spans="1:13" ht="25.5">
      <c r="A1537" s="442">
        <v>2102</v>
      </c>
      <c r="B1537" s="442"/>
      <c r="C1537" s="442"/>
      <c r="D1537" s="442"/>
      <c r="E1537" s="442"/>
      <c r="F1537" s="443" t="s">
        <v>664</v>
      </c>
      <c r="G1537" s="332">
        <f t="shared" ref="G1537:H1537" si="339">SUM(G1538)</f>
        <v>46650530</v>
      </c>
      <c r="H1537" s="332">
        <f t="shared" si="339"/>
        <v>46650530</v>
      </c>
      <c r="I1537" s="328"/>
      <c r="J1537" s="328"/>
      <c r="K1537" s="328"/>
      <c r="L1537" s="328"/>
      <c r="M1537" s="328"/>
    </row>
    <row r="1538" spans="1:13">
      <c r="A1538" s="442">
        <v>210201</v>
      </c>
      <c r="B1538" s="442"/>
      <c r="C1538" s="442"/>
      <c r="D1538" s="442"/>
      <c r="E1538" s="442"/>
      <c r="F1538" s="443" t="s">
        <v>95</v>
      </c>
      <c r="G1538" s="332">
        <f>SUM(G1539:G1540)</f>
        <v>46650530</v>
      </c>
      <c r="H1538" s="332">
        <f>SUM(H1539:H1540)</f>
        <v>46650530</v>
      </c>
      <c r="I1538" s="328"/>
      <c r="J1538" s="328"/>
      <c r="K1538" s="328"/>
      <c r="L1538" s="328"/>
      <c r="M1538" s="328"/>
    </row>
    <row r="1539" spans="1:13">
      <c r="A1539" s="1275">
        <v>21020101</v>
      </c>
      <c r="B1539" s="1275"/>
      <c r="C1539" s="1275"/>
      <c r="D1539" s="1275"/>
      <c r="E1539" s="1275"/>
      <c r="F1539" s="324" t="s">
        <v>96</v>
      </c>
      <c r="G1539" s="332">
        <v>40381808</v>
      </c>
      <c r="H1539" s="332">
        <v>40381808</v>
      </c>
      <c r="I1539" s="328"/>
      <c r="J1539" s="328"/>
      <c r="K1539" s="328"/>
      <c r="L1539" s="328"/>
      <c r="M1539" s="328"/>
    </row>
    <row r="1540" spans="1:13" ht="15" customHeight="1">
      <c r="A1540" s="1275">
        <v>21020102</v>
      </c>
      <c r="B1540" s="1275">
        <v>70760</v>
      </c>
      <c r="C1540" s="1275"/>
      <c r="D1540" s="1275">
        <v>2101</v>
      </c>
      <c r="E1540" s="1275">
        <v>50610806</v>
      </c>
      <c r="F1540" s="324" t="s">
        <v>482</v>
      </c>
      <c r="G1540" s="332">
        <v>6268722</v>
      </c>
      <c r="H1540" s="332">
        <v>6268722</v>
      </c>
      <c r="I1540" s="328"/>
      <c r="J1540" s="328"/>
      <c r="K1540" s="328"/>
      <c r="L1540" s="328"/>
      <c r="M1540" s="328"/>
    </row>
    <row r="1541" spans="1:13">
      <c r="A1541" s="442">
        <v>2202</v>
      </c>
      <c r="B1541" s="442"/>
      <c r="C1541" s="442"/>
      <c r="D1541" s="442"/>
      <c r="E1541" s="442"/>
      <c r="F1541" s="443" t="s">
        <v>5</v>
      </c>
      <c r="G1541" s="332">
        <f>SUM(G1542,G1545,G1551,G1560,G1568,G1570,G1574,G1576,G1580,G1584,G1595)</f>
        <v>100000000</v>
      </c>
      <c r="H1541" s="332">
        <f>SUM(H1542,H1545,H1551,H1560,H1570,H1576,H1580,H1584,H1595)</f>
        <v>71609939.230000004</v>
      </c>
      <c r="I1541" s="328"/>
      <c r="J1541" s="328"/>
      <c r="K1541" s="328"/>
      <c r="L1541" s="328"/>
      <c r="M1541" s="328"/>
    </row>
    <row r="1542" spans="1:13" ht="25.5">
      <c r="A1542" s="442">
        <v>220201</v>
      </c>
      <c r="B1542" s="442"/>
      <c r="C1542" s="442"/>
      <c r="D1542" s="442"/>
      <c r="E1542" s="442"/>
      <c r="F1542" s="443" t="s">
        <v>661</v>
      </c>
      <c r="G1542" s="332">
        <f t="shared" ref="G1542:H1542" si="340">SUM(G1543:G1544)</f>
        <v>3700000</v>
      </c>
      <c r="H1542" s="332">
        <f t="shared" si="340"/>
        <v>5000000</v>
      </c>
      <c r="I1542" s="328"/>
      <c r="J1542" s="328"/>
      <c r="K1542" s="328"/>
      <c r="L1542" s="328"/>
      <c r="M1542" s="328"/>
    </row>
    <row r="1543" spans="1:13" ht="25.5">
      <c r="A1543" s="1275">
        <v>22020101</v>
      </c>
      <c r="B1543" s="1275">
        <v>70980</v>
      </c>
      <c r="C1543" s="1275">
        <v>200000101</v>
      </c>
      <c r="D1543" s="1275">
        <v>2101</v>
      </c>
      <c r="E1543" s="1275">
        <v>50610806</v>
      </c>
      <c r="F1543" s="324" t="s">
        <v>108</v>
      </c>
      <c r="G1543" s="404">
        <v>3000000</v>
      </c>
      <c r="H1543" s="404">
        <v>3000000</v>
      </c>
      <c r="I1543" s="637"/>
      <c r="J1543" s="328"/>
      <c r="K1543" s="637"/>
      <c r="L1543" s="637"/>
      <c r="M1543" s="637"/>
    </row>
    <row r="1544" spans="1:13" ht="25.5">
      <c r="A1544" s="1275">
        <v>22020102</v>
      </c>
      <c r="B1544" s="1275">
        <v>70451</v>
      </c>
      <c r="C1544" s="1275">
        <v>200000101</v>
      </c>
      <c r="D1544" s="1275">
        <v>2201</v>
      </c>
      <c r="E1544" s="1275">
        <v>50610806</v>
      </c>
      <c r="F1544" s="324" t="s">
        <v>109</v>
      </c>
      <c r="G1544" s="404">
        <v>700000</v>
      </c>
      <c r="H1544" s="404">
        <v>2000000</v>
      </c>
      <c r="I1544" s="637"/>
      <c r="J1544" s="328"/>
      <c r="K1544" s="637"/>
      <c r="L1544" s="637"/>
      <c r="M1544" s="637"/>
    </row>
    <row r="1545" spans="1:13">
      <c r="A1545" s="442">
        <v>220202</v>
      </c>
      <c r="B1545" s="442"/>
      <c r="C1545" s="442"/>
      <c r="D1545" s="442"/>
      <c r="E1545" s="1275"/>
      <c r="F1545" s="443" t="s">
        <v>666</v>
      </c>
      <c r="G1545" s="332">
        <f>SUM(G1546:G1550)</f>
        <v>1100000</v>
      </c>
      <c r="H1545" s="332">
        <f>SUM(H1546:H1550)</f>
        <v>750000</v>
      </c>
      <c r="I1545" s="328"/>
      <c r="J1545" s="328"/>
      <c r="K1545" s="328"/>
      <c r="L1545" s="328"/>
      <c r="M1545" s="328"/>
    </row>
    <row r="1546" spans="1:13">
      <c r="A1546" s="1275">
        <v>22020201</v>
      </c>
      <c r="B1546" s="1275">
        <v>70435</v>
      </c>
      <c r="C1546" s="1275"/>
      <c r="D1546" s="1275">
        <v>2101</v>
      </c>
      <c r="E1546" s="1275">
        <v>50610806</v>
      </c>
      <c r="F1546" s="324" t="s">
        <v>113</v>
      </c>
      <c r="G1546" s="404">
        <v>360000</v>
      </c>
      <c r="H1546" s="404"/>
      <c r="I1546" s="637"/>
      <c r="J1546" s="328"/>
      <c r="K1546" s="637"/>
      <c r="L1546" s="322"/>
      <c r="M1546" s="328"/>
    </row>
    <row r="1547" spans="1:13">
      <c r="A1547" s="1275">
        <v>22020202</v>
      </c>
      <c r="B1547" s="1275">
        <v>70460</v>
      </c>
      <c r="C1547" s="1275">
        <v>200000101</v>
      </c>
      <c r="D1547" s="1275">
        <v>2101</v>
      </c>
      <c r="E1547" s="1275">
        <v>50610806</v>
      </c>
      <c r="F1547" s="324" t="s">
        <v>114</v>
      </c>
      <c r="G1547" s="404">
        <v>200000</v>
      </c>
      <c r="H1547" s="404">
        <v>250000</v>
      </c>
      <c r="I1547" s="637"/>
      <c r="J1547" s="328"/>
      <c r="K1547" s="637"/>
      <c r="L1547" s="322"/>
      <c r="M1547" s="328"/>
    </row>
    <row r="1548" spans="1:13">
      <c r="A1548" s="1275">
        <v>22020203</v>
      </c>
      <c r="B1548" s="1275">
        <v>70820</v>
      </c>
      <c r="C1548" s="1275">
        <v>200000101</v>
      </c>
      <c r="D1548" s="1275">
        <v>2101</v>
      </c>
      <c r="E1548" s="1275">
        <v>50610806</v>
      </c>
      <c r="F1548" s="324" t="s">
        <v>115</v>
      </c>
      <c r="G1548" s="404">
        <v>300000</v>
      </c>
      <c r="H1548" s="404">
        <v>300000</v>
      </c>
      <c r="I1548" s="637"/>
      <c r="J1548" s="328"/>
      <c r="K1548" s="637"/>
      <c r="L1548" s="322"/>
      <c r="M1548" s="328"/>
    </row>
    <row r="1549" spans="1:13" ht="25.5">
      <c r="A1549" s="1275">
        <v>22020204</v>
      </c>
      <c r="B1549" s="1275"/>
      <c r="C1549" s="1275"/>
      <c r="D1549" s="1275"/>
      <c r="E1549" s="1275"/>
      <c r="F1549" s="324" t="s">
        <v>1329</v>
      </c>
      <c r="G1549" s="404">
        <v>40000</v>
      </c>
      <c r="H1549" s="404"/>
      <c r="I1549" s="637"/>
      <c r="J1549" s="328"/>
      <c r="K1549" s="328"/>
      <c r="L1549" s="322"/>
      <c r="M1549" s="328"/>
    </row>
    <row r="1550" spans="1:13">
      <c r="A1550" s="1275">
        <v>22020204</v>
      </c>
      <c r="B1550" s="1275"/>
      <c r="C1550" s="1275"/>
      <c r="D1550" s="1275"/>
      <c r="E1550" s="1275"/>
      <c r="F1550" s="324" t="s">
        <v>117</v>
      </c>
      <c r="G1550" s="404">
        <v>200000</v>
      </c>
      <c r="H1550" s="404">
        <v>200000</v>
      </c>
      <c r="I1550" s="637"/>
      <c r="J1550" s="328"/>
      <c r="K1550" s="637"/>
      <c r="L1550" s="322"/>
      <c r="M1550" s="328"/>
    </row>
    <row r="1551" spans="1:13" ht="25.5">
      <c r="A1551" s="442">
        <v>220203</v>
      </c>
      <c r="B1551" s="442"/>
      <c r="C1551" s="442"/>
      <c r="D1551" s="442"/>
      <c r="E1551" s="442"/>
      <c r="F1551" s="443" t="s">
        <v>663</v>
      </c>
      <c r="G1551" s="332">
        <f>SUM(G1552:G1556)</f>
        <v>5700000</v>
      </c>
      <c r="H1551" s="332">
        <f>SUM(H1552:H1556)</f>
        <v>4000000</v>
      </c>
      <c r="I1551" s="328"/>
      <c r="J1551" s="328"/>
      <c r="K1551" s="328"/>
      <c r="L1551" s="328"/>
      <c r="M1551" s="328"/>
    </row>
    <row r="1552" spans="1:13" ht="30.75" customHeight="1">
      <c r="A1552" s="1275">
        <v>22020301</v>
      </c>
      <c r="B1552" s="1275">
        <v>70160</v>
      </c>
      <c r="C1552" s="1275">
        <v>200000101</v>
      </c>
      <c r="D1552" s="1275">
        <v>2101</v>
      </c>
      <c r="E1552" s="1275">
        <v>50610806</v>
      </c>
      <c r="F1552" s="324" t="s">
        <v>122</v>
      </c>
      <c r="G1552" s="404">
        <v>3500000</v>
      </c>
      <c r="H1552" s="404">
        <v>2000000</v>
      </c>
      <c r="I1552" s="637"/>
      <c r="J1552" s="328"/>
      <c r="K1552" s="637"/>
      <c r="L1552" s="637"/>
      <c r="M1552" s="637"/>
    </row>
    <row r="1553" spans="1:13">
      <c r="A1553" s="1275">
        <v>22020302</v>
      </c>
      <c r="B1553" s="1275"/>
      <c r="C1553" s="1275"/>
      <c r="D1553" s="1275"/>
      <c r="E1553" s="1275"/>
      <c r="F1553" s="324" t="s">
        <v>123</v>
      </c>
      <c r="G1553" s="332"/>
      <c r="H1553" s="332"/>
      <c r="I1553" s="322"/>
      <c r="J1553" s="328"/>
      <c r="K1553" s="637"/>
      <c r="L1553" s="334"/>
      <c r="M1553" s="322"/>
    </row>
    <row r="1554" spans="1:13">
      <c r="A1554" s="1275">
        <v>22020303</v>
      </c>
      <c r="B1554" s="1275">
        <v>70980</v>
      </c>
      <c r="C1554" s="1275">
        <v>200000101</v>
      </c>
      <c r="D1554" s="1275">
        <v>2101</v>
      </c>
      <c r="E1554" s="1275">
        <v>50610806</v>
      </c>
      <c r="F1554" s="324" t="s">
        <v>124</v>
      </c>
      <c r="G1554" s="404">
        <v>100000</v>
      </c>
      <c r="H1554" s="404"/>
      <c r="I1554" s="637"/>
      <c r="J1554" s="328"/>
      <c r="K1554" s="637"/>
      <c r="L1554" s="637"/>
      <c r="M1554" s="637"/>
    </row>
    <row r="1555" spans="1:13">
      <c r="A1555" s="1275">
        <v>22020304</v>
      </c>
      <c r="B1555" s="1275">
        <v>70980</v>
      </c>
      <c r="C1555" s="1275">
        <v>200000101</v>
      </c>
      <c r="D1555" s="1275">
        <v>2101</v>
      </c>
      <c r="E1555" s="1275">
        <v>50610806</v>
      </c>
      <c r="F1555" s="324" t="s">
        <v>125</v>
      </c>
      <c r="G1555" s="404">
        <v>100000</v>
      </c>
      <c r="H1555" s="404"/>
      <c r="I1555" s="637"/>
      <c r="J1555" s="328"/>
      <c r="K1555" s="637"/>
      <c r="L1555" s="637"/>
      <c r="M1555" s="637"/>
    </row>
    <row r="1556" spans="1:13" ht="25.5">
      <c r="A1556" s="1275">
        <v>22020305</v>
      </c>
      <c r="B1556" s="1275">
        <v>70980</v>
      </c>
      <c r="C1556" s="1275">
        <v>200000101</v>
      </c>
      <c r="D1556" s="1275">
        <v>2101</v>
      </c>
      <c r="E1556" s="1275">
        <v>50610806</v>
      </c>
      <c r="F1556" s="324" t="s">
        <v>1101</v>
      </c>
      <c r="G1556" s="404">
        <v>2000000</v>
      </c>
      <c r="H1556" s="404">
        <v>2000000</v>
      </c>
      <c r="I1556" s="637"/>
      <c r="J1556" s="328"/>
      <c r="K1556" s="637"/>
      <c r="L1556" s="637"/>
      <c r="M1556" s="637"/>
    </row>
    <row r="1557" spans="1:13" ht="25.5">
      <c r="A1557" s="1275">
        <v>22020307</v>
      </c>
      <c r="B1557" s="1275">
        <v>70133</v>
      </c>
      <c r="C1557" s="1275"/>
      <c r="D1557" s="1275" t="s">
        <v>561</v>
      </c>
      <c r="E1557" s="1275">
        <v>50610804</v>
      </c>
      <c r="F1557" s="324" t="s">
        <v>128</v>
      </c>
      <c r="G1557" s="1354"/>
      <c r="H1557" s="404"/>
      <c r="I1557" s="637"/>
      <c r="J1557" s="328"/>
      <c r="K1557" s="637"/>
      <c r="L1557" s="637"/>
      <c r="M1557" s="637"/>
    </row>
    <row r="1558" spans="1:13" ht="25.5">
      <c r="A1558" s="1275">
        <v>22020309</v>
      </c>
      <c r="B1558" s="1275">
        <v>70133</v>
      </c>
      <c r="C1558" s="1275"/>
      <c r="D1558" s="1275" t="s">
        <v>561</v>
      </c>
      <c r="E1558" s="1275">
        <v>50610804</v>
      </c>
      <c r="F1558" s="324" t="s">
        <v>130</v>
      </c>
      <c r="G1558" s="1354"/>
      <c r="H1558" s="404"/>
      <c r="I1558" s="637"/>
      <c r="J1558" s="328"/>
      <c r="K1558" s="637"/>
      <c r="L1558" s="637"/>
      <c r="M1558" s="637"/>
    </row>
    <row r="1559" spans="1:13" ht="25.5">
      <c r="A1559" s="1275">
        <v>22020310</v>
      </c>
      <c r="B1559" s="1275">
        <v>70133</v>
      </c>
      <c r="C1559" s="1275"/>
      <c r="D1559" s="1275"/>
      <c r="E1559" s="1275">
        <v>50610804</v>
      </c>
      <c r="F1559" s="324" t="s">
        <v>131</v>
      </c>
      <c r="G1559" s="1354"/>
      <c r="H1559" s="404"/>
      <c r="I1559" s="637"/>
      <c r="J1559" s="328"/>
      <c r="K1559" s="637"/>
      <c r="L1559" s="637"/>
      <c r="M1559" s="637"/>
    </row>
    <row r="1560" spans="1:13" ht="25.5">
      <c r="A1560" s="442">
        <v>220204</v>
      </c>
      <c r="B1560" s="442"/>
      <c r="C1560" s="442"/>
      <c r="D1560" s="442"/>
      <c r="E1560" s="442"/>
      <c r="F1560" s="443" t="s">
        <v>645</v>
      </c>
      <c r="G1560" s="332">
        <f>SUM(G1561:G1567)</f>
        <v>6000000</v>
      </c>
      <c r="H1560" s="332">
        <f>SUM(H1561:H1566)</f>
        <v>5100000</v>
      </c>
      <c r="I1560" s="328"/>
      <c r="J1560" s="328"/>
      <c r="K1560" s="328"/>
      <c r="L1560" s="328"/>
      <c r="M1560" s="328"/>
    </row>
    <row r="1561" spans="1:13" ht="18.75" customHeight="1">
      <c r="A1561" s="1275">
        <v>22020401</v>
      </c>
      <c r="B1561" s="1275">
        <v>70451</v>
      </c>
      <c r="C1561" s="1275">
        <v>200000101</v>
      </c>
      <c r="D1561" s="1275">
        <v>2101</v>
      </c>
      <c r="E1561" s="1275">
        <v>50610806</v>
      </c>
      <c r="F1561" s="324" t="s">
        <v>134</v>
      </c>
      <c r="G1561" s="404">
        <v>1000000</v>
      </c>
      <c r="H1561" s="404">
        <v>1200000</v>
      </c>
      <c r="I1561" s="637"/>
      <c r="J1561" s="328"/>
      <c r="K1561" s="637"/>
      <c r="L1561" s="637"/>
      <c r="M1561" s="322"/>
    </row>
    <row r="1562" spans="1:13" ht="25.5">
      <c r="A1562" s="1275">
        <v>22020402</v>
      </c>
      <c r="B1562" s="1275">
        <v>70820</v>
      </c>
      <c r="C1562" s="1275">
        <v>200000101</v>
      </c>
      <c r="D1562" s="1275">
        <v>2101</v>
      </c>
      <c r="E1562" s="1275">
        <v>50610806</v>
      </c>
      <c r="F1562" s="324" t="s">
        <v>135</v>
      </c>
      <c r="G1562" s="404">
        <v>2605000</v>
      </c>
      <c r="H1562" s="404">
        <v>1500000</v>
      </c>
      <c r="I1562" s="637"/>
      <c r="J1562" s="328"/>
      <c r="K1562" s="637"/>
      <c r="L1562" s="637"/>
      <c r="M1562" s="637"/>
    </row>
    <row r="1563" spans="1:13" ht="25.5">
      <c r="A1563" s="1275">
        <v>22020402</v>
      </c>
      <c r="B1563" s="1275">
        <v>70820</v>
      </c>
      <c r="C1563" s="1275">
        <v>200000101</v>
      </c>
      <c r="D1563" s="1275">
        <v>2101</v>
      </c>
      <c r="E1563" s="1275">
        <v>50610806</v>
      </c>
      <c r="F1563" s="324" t="s">
        <v>1234</v>
      </c>
      <c r="G1563" s="404">
        <v>120000</v>
      </c>
      <c r="H1563" s="404">
        <v>300000</v>
      </c>
      <c r="I1563" s="637"/>
      <c r="J1563" s="328"/>
      <c r="K1563" s="637"/>
      <c r="L1563" s="637"/>
      <c r="M1563" s="637"/>
    </row>
    <row r="1564" spans="1:13" ht="25.5">
      <c r="A1564" s="1275">
        <v>22020402</v>
      </c>
      <c r="B1564" s="1275">
        <v>70820</v>
      </c>
      <c r="C1564" s="1275">
        <v>200000101</v>
      </c>
      <c r="D1564" s="1275">
        <v>2101</v>
      </c>
      <c r="E1564" s="1275">
        <v>50610806</v>
      </c>
      <c r="F1564" s="324" t="s">
        <v>1235</v>
      </c>
      <c r="G1564" s="404">
        <v>50000</v>
      </c>
      <c r="H1564" s="404">
        <v>100000</v>
      </c>
      <c r="I1564" s="637"/>
      <c r="J1564" s="328"/>
      <c r="K1564" s="637"/>
      <c r="L1564" s="637"/>
      <c r="M1564" s="637"/>
    </row>
    <row r="1565" spans="1:13" ht="25.5">
      <c r="A1565" s="1275">
        <v>22020405</v>
      </c>
      <c r="B1565" s="1275">
        <v>70820</v>
      </c>
      <c r="C1565" s="1275">
        <v>200000101</v>
      </c>
      <c r="D1565" s="1275">
        <v>2101</v>
      </c>
      <c r="E1565" s="1275">
        <v>50610806</v>
      </c>
      <c r="F1565" s="324" t="s">
        <v>138</v>
      </c>
      <c r="G1565" s="404">
        <v>1175000</v>
      </c>
      <c r="H1565" s="404">
        <v>1000000</v>
      </c>
      <c r="I1565" s="637"/>
      <c r="J1565" s="328"/>
      <c r="K1565" s="637"/>
      <c r="L1565" s="637"/>
      <c r="M1565" s="637"/>
    </row>
    <row r="1566" spans="1:13">
      <c r="A1566" s="1275">
        <v>22020406</v>
      </c>
      <c r="B1566" s="1275">
        <v>70820</v>
      </c>
      <c r="C1566" s="1275">
        <v>200000101</v>
      </c>
      <c r="D1566" s="1275">
        <v>2101</v>
      </c>
      <c r="E1566" s="1275">
        <v>50610806</v>
      </c>
      <c r="F1566" s="324" t="s">
        <v>1102</v>
      </c>
      <c r="G1566" s="404">
        <v>1000000</v>
      </c>
      <c r="H1566" s="404">
        <v>1000000</v>
      </c>
      <c r="I1566" s="637"/>
      <c r="J1566" s="328"/>
      <c r="K1566" s="637"/>
      <c r="L1566" s="637"/>
      <c r="M1566" s="637"/>
    </row>
    <row r="1567" spans="1:13" ht="25.5">
      <c r="A1567" s="1275">
        <v>22020412</v>
      </c>
      <c r="B1567" s="1275"/>
      <c r="C1567" s="1275"/>
      <c r="D1567" s="1275"/>
      <c r="E1567" s="1275"/>
      <c r="F1567" s="324" t="s">
        <v>143</v>
      </c>
      <c r="G1567" s="404">
        <v>50000</v>
      </c>
      <c r="H1567" s="404"/>
      <c r="I1567" s="637"/>
      <c r="J1567" s="328"/>
      <c r="K1567" s="328"/>
      <c r="L1567" s="637"/>
      <c r="M1567" s="637"/>
    </row>
    <row r="1568" spans="1:13">
      <c r="A1568" s="1275">
        <v>220205</v>
      </c>
      <c r="B1568" s="1275"/>
      <c r="C1568" s="1275"/>
      <c r="D1568" s="1275"/>
      <c r="E1568" s="1275"/>
      <c r="F1568" s="443" t="s">
        <v>1082</v>
      </c>
      <c r="G1568" s="404">
        <f>SUM(G1569)</f>
        <v>4000000</v>
      </c>
      <c r="H1568" s="404">
        <f>SUM(H1569)</f>
        <v>2000000</v>
      </c>
      <c r="I1568" s="637"/>
      <c r="J1568" s="328"/>
      <c r="K1568" s="328"/>
      <c r="L1568" s="637"/>
      <c r="M1568" s="637"/>
    </row>
    <row r="1569" spans="1:13">
      <c r="A1569" s="1275">
        <v>22020501</v>
      </c>
      <c r="B1569" s="1275">
        <v>70820</v>
      </c>
      <c r="C1569" s="1275">
        <v>20000010</v>
      </c>
      <c r="D1569" s="1275"/>
      <c r="E1569" s="1275"/>
      <c r="F1569" s="324" t="s">
        <v>1083</v>
      </c>
      <c r="G1569" s="404">
        <v>4000000</v>
      </c>
      <c r="H1569" s="404">
        <v>2000000</v>
      </c>
      <c r="I1569" s="637"/>
      <c r="J1569" s="328"/>
      <c r="K1569" s="637"/>
      <c r="L1569" s="637"/>
      <c r="M1569" s="637"/>
    </row>
    <row r="1570" spans="1:13">
      <c r="A1570" s="442">
        <v>220206</v>
      </c>
      <c r="B1570" s="442"/>
      <c r="C1570" s="442"/>
      <c r="D1570" s="442"/>
      <c r="E1570" s="442"/>
      <c r="F1570" s="443" t="s">
        <v>643</v>
      </c>
      <c r="G1570" s="332">
        <f>SUM(G1571,G1573)</f>
        <v>2000000</v>
      </c>
      <c r="H1570" s="332">
        <f>SUM(H1571,H1573)</f>
        <v>1500000</v>
      </c>
      <c r="I1570" s="328"/>
      <c r="J1570" s="328"/>
      <c r="K1570" s="328"/>
      <c r="L1570" s="328"/>
      <c r="M1570" s="328"/>
    </row>
    <row r="1571" spans="1:13">
      <c r="A1571" s="442">
        <v>22020601</v>
      </c>
      <c r="B1571" s="442"/>
      <c r="C1571" s="442"/>
      <c r="D1571" s="442"/>
      <c r="E1571" s="442"/>
      <c r="F1571" s="324" t="s">
        <v>1103</v>
      </c>
      <c r="G1571" s="404">
        <v>500000</v>
      </c>
      <c r="H1571" s="404">
        <v>500000</v>
      </c>
      <c r="I1571" s="637"/>
      <c r="J1571" s="328"/>
      <c r="K1571" s="637"/>
      <c r="L1571" s="328"/>
      <c r="M1571" s="328"/>
    </row>
    <row r="1572" spans="1:13" ht="25.5">
      <c r="A1572" s="1275">
        <v>22020604</v>
      </c>
      <c r="B1572" s="336">
        <v>70133</v>
      </c>
      <c r="C1572" s="336"/>
      <c r="D1572" s="336" t="s">
        <v>561</v>
      </c>
      <c r="E1572" s="336">
        <v>50610804</v>
      </c>
      <c r="F1572" s="324" t="s">
        <v>152</v>
      </c>
      <c r="G1572" s="1354"/>
      <c r="H1572" s="404"/>
      <c r="I1572" s="462"/>
      <c r="J1572" s="462"/>
      <c r="K1572" s="637"/>
      <c r="L1572" s="334"/>
      <c r="M1572" s="637"/>
    </row>
    <row r="1573" spans="1:13" ht="25.5">
      <c r="A1573" s="1275">
        <v>22020605</v>
      </c>
      <c r="B1573" s="1275">
        <v>70560</v>
      </c>
      <c r="C1573" s="1275">
        <v>200000101</v>
      </c>
      <c r="D1573" s="1275">
        <v>2101</v>
      </c>
      <c r="E1573" s="1275">
        <v>50610806</v>
      </c>
      <c r="F1573" s="324" t="s">
        <v>153</v>
      </c>
      <c r="G1573" s="404">
        <v>1500000</v>
      </c>
      <c r="H1573" s="404">
        <v>1000000</v>
      </c>
      <c r="I1573" s="637"/>
      <c r="J1573" s="328"/>
      <c r="K1573" s="637"/>
      <c r="L1573" s="334"/>
      <c r="M1573" s="637"/>
    </row>
    <row r="1574" spans="1:13" ht="38.25">
      <c r="A1574" s="442">
        <v>220207</v>
      </c>
      <c r="B1574" s="442"/>
      <c r="C1574" s="442"/>
      <c r="D1574" s="442"/>
      <c r="E1574" s="442"/>
      <c r="F1574" s="443" t="s">
        <v>1236</v>
      </c>
      <c r="G1574" s="332">
        <f>SUM(G1575:G1575)</f>
        <v>50000</v>
      </c>
      <c r="H1574" s="332">
        <f>SUM(H1575:H1575)</f>
        <v>50000</v>
      </c>
      <c r="I1574" s="328"/>
      <c r="J1574" s="328"/>
      <c r="K1574" s="637"/>
      <c r="L1574" s="328"/>
      <c r="M1574" s="328"/>
    </row>
    <row r="1575" spans="1:13" ht="25.5">
      <c r="A1575" s="1275">
        <v>22020803</v>
      </c>
      <c r="B1575" s="1275">
        <v>70453</v>
      </c>
      <c r="C1575" s="1275">
        <v>200000101</v>
      </c>
      <c r="D1575" s="1275">
        <v>2101</v>
      </c>
      <c r="E1575" s="1275">
        <v>50610806</v>
      </c>
      <c r="F1575" s="324" t="s">
        <v>156</v>
      </c>
      <c r="G1575" s="404">
        <v>50000</v>
      </c>
      <c r="H1575" s="404">
        <v>50000</v>
      </c>
      <c r="I1575" s="637"/>
      <c r="J1575" s="328"/>
      <c r="K1575" s="328"/>
      <c r="L1575" s="334"/>
      <c r="M1575" s="637"/>
    </row>
    <row r="1576" spans="1:13" ht="25.5">
      <c r="A1576" s="442">
        <v>220208</v>
      </c>
      <c r="B1576" s="442"/>
      <c r="C1576" s="442"/>
      <c r="D1576" s="442"/>
      <c r="E1576" s="442"/>
      <c r="F1576" s="443" t="s">
        <v>644</v>
      </c>
      <c r="G1576" s="332">
        <f>SUM(G1577:G1577)</f>
        <v>800000</v>
      </c>
      <c r="H1576" s="332">
        <f>SUM(H1577:H1577)</f>
        <v>1000000</v>
      </c>
      <c r="I1576" s="328"/>
      <c r="J1576" s="328"/>
      <c r="K1576" s="328"/>
      <c r="L1576" s="328"/>
      <c r="M1576" s="328"/>
    </row>
    <row r="1577" spans="1:13" ht="25.5">
      <c r="A1577" s="1275">
        <v>22020803</v>
      </c>
      <c r="B1577" s="1275">
        <v>70453</v>
      </c>
      <c r="C1577" s="1275">
        <v>200000101</v>
      </c>
      <c r="D1577" s="1275">
        <v>2101</v>
      </c>
      <c r="E1577" s="1275">
        <v>50610806</v>
      </c>
      <c r="F1577" s="324" t="s">
        <v>166</v>
      </c>
      <c r="G1577" s="404">
        <v>800000</v>
      </c>
      <c r="H1577" s="404">
        <v>1000000</v>
      </c>
      <c r="I1577" s="637"/>
      <c r="J1577" s="328"/>
      <c r="K1577" s="637"/>
      <c r="L1577" s="334"/>
      <c r="M1577" s="637"/>
    </row>
    <row r="1578" spans="1:13" ht="25.5">
      <c r="A1578" s="1275">
        <v>22020803</v>
      </c>
      <c r="B1578" s="1275">
        <v>70133</v>
      </c>
      <c r="C1578" s="1275"/>
      <c r="D1578" s="1275"/>
      <c r="E1578" s="1275">
        <v>50610804</v>
      </c>
      <c r="F1578" s="324" t="s">
        <v>166</v>
      </c>
      <c r="G1578" s="1354"/>
      <c r="H1578" s="404"/>
      <c r="I1578" s="637"/>
      <c r="J1578" s="328"/>
      <c r="K1578" s="637"/>
      <c r="L1578" s="334"/>
      <c r="M1578" s="637"/>
    </row>
    <row r="1579" spans="1:13">
      <c r="A1579" s="1275">
        <v>22020806</v>
      </c>
      <c r="B1579" s="1275">
        <v>70133</v>
      </c>
      <c r="C1579" s="1275"/>
      <c r="D1579" s="1275"/>
      <c r="E1579" s="1275">
        <v>50610804</v>
      </c>
      <c r="F1579" s="324" t="s">
        <v>168</v>
      </c>
      <c r="G1579" s="1354"/>
      <c r="H1579" s="404"/>
      <c r="I1579" s="637"/>
      <c r="J1579" s="328"/>
      <c r="K1579" s="637"/>
      <c r="L1579" s="334"/>
      <c r="M1579" s="637"/>
    </row>
    <row r="1580" spans="1:13" ht="25.5">
      <c r="A1580" s="442">
        <v>220209</v>
      </c>
      <c r="B1580" s="442"/>
      <c r="C1580" s="442"/>
      <c r="D1580" s="442"/>
      <c r="E1580" s="442"/>
      <c r="F1580" s="443" t="s">
        <v>646</v>
      </c>
      <c r="G1580" s="332">
        <f>G1581</f>
        <v>400000</v>
      </c>
      <c r="H1580" s="332">
        <f>H1581</f>
        <v>400000</v>
      </c>
      <c r="I1580" s="328"/>
      <c r="J1580" s="328"/>
      <c r="K1580" s="637"/>
      <c r="L1580" s="328"/>
      <c r="M1580" s="328"/>
    </row>
    <row r="1581" spans="1:13" ht="25.5">
      <c r="A1581" s="1275">
        <v>22020901</v>
      </c>
      <c r="B1581" s="1275">
        <v>70411</v>
      </c>
      <c r="C1581" s="1275">
        <v>200000101</v>
      </c>
      <c r="D1581" s="1275">
        <v>2101</v>
      </c>
      <c r="E1581" s="1275">
        <v>50610806</v>
      </c>
      <c r="F1581" s="324" t="s">
        <v>170</v>
      </c>
      <c r="G1581" s="404">
        <v>400000</v>
      </c>
      <c r="H1581" s="404">
        <v>400000</v>
      </c>
      <c r="I1581" s="637"/>
      <c r="J1581" s="328"/>
      <c r="K1581" s="328"/>
      <c r="L1581" s="404"/>
      <c r="M1581" s="637"/>
    </row>
    <row r="1582" spans="1:13" ht="25.5">
      <c r="A1582" s="1275">
        <v>22020901</v>
      </c>
      <c r="B1582" s="1275">
        <v>70133</v>
      </c>
      <c r="C1582" s="1275"/>
      <c r="D1582" s="1275"/>
      <c r="E1582" s="1275">
        <v>50610804</v>
      </c>
      <c r="F1582" s="324" t="s">
        <v>170</v>
      </c>
      <c r="G1582" s="1354"/>
      <c r="H1582" s="404"/>
      <c r="I1582" s="637"/>
      <c r="J1582" s="328"/>
      <c r="K1582" s="637"/>
      <c r="L1582" s="404"/>
      <c r="M1582" s="637"/>
    </row>
    <row r="1583" spans="1:13">
      <c r="A1583" s="1275">
        <v>22020902</v>
      </c>
      <c r="B1583" s="1275">
        <v>70133</v>
      </c>
      <c r="C1583" s="1275"/>
      <c r="D1583" s="1275"/>
      <c r="E1583" s="1275"/>
      <c r="F1583" s="324" t="s">
        <v>171</v>
      </c>
      <c r="G1583" s="1354"/>
      <c r="H1583" s="404"/>
      <c r="I1583" s="637"/>
      <c r="J1583" s="328"/>
      <c r="K1583" s="637"/>
      <c r="L1583" s="404"/>
      <c r="M1583" s="637"/>
    </row>
    <row r="1584" spans="1:13" ht="25.5">
      <c r="A1584" s="442">
        <v>220210</v>
      </c>
      <c r="B1584" s="442"/>
      <c r="C1584" s="442"/>
      <c r="D1584" s="442"/>
      <c r="E1584" s="442"/>
      <c r="F1584" s="443" t="s">
        <v>173</v>
      </c>
      <c r="G1584" s="332">
        <f>SUM(G1585:G1593)</f>
        <v>46250000</v>
      </c>
      <c r="H1584" s="332">
        <f>SUM(H1585:H1593)</f>
        <v>33859939.230000004</v>
      </c>
      <c r="I1584" s="328"/>
      <c r="J1584" s="328"/>
      <c r="K1584" s="328"/>
      <c r="L1584" s="328"/>
      <c r="M1584" s="328"/>
    </row>
    <row r="1585" spans="1:13">
      <c r="A1585" s="1275">
        <v>22021001</v>
      </c>
      <c r="B1585" s="1275">
        <v>70133</v>
      </c>
      <c r="C1585" s="1275">
        <v>200000101</v>
      </c>
      <c r="D1585" s="1275">
        <v>2101</v>
      </c>
      <c r="E1585" s="1275">
        <v>50610806</v>
      </c>
      <c r="F1585" s="324" t="s">
        <v>174</v>
      </c>
      <c r="G1585" s="404">
        <v>710000</v>
      </c>
      <c r="H1585" s="404"/>
      <c r="I1585" s="637"/>
      <c r="J1585" s="328"/>
      <c r="K1585" s="637"/>
      <c r="L1585" s="637"/>
      <c r="M1585" s="637"/>
    </row>
    <row r="1586" spans="1:13">
      <c r="A1586" s="1275">
        <v>22021003</v>
      </c>
      <c r="B1586" s="1275">
        <v>70133</v>
      </c>
      <c r="C1586" s="1275">
        <v>200000101</v>
      </c>
      <c r="D1586" s="1275">
        <v>2101</v>
      </c>
      <c r="E1586" s="1275">
        <v>50610806</v>
      </c>
      <c r="F1586" s="324" t="s">
        <v>176</v>
      </c>
      <c r="G1586" s="404">
        <v>2190000</v>
      </c>
      <c r="H1586" s="404">
        <v>1500000</v>
      </c>
      <c r="I1586" s="637"/>
      <c r="J1586" s="328"/>
      <c r="K1586" s="637"/>
      <c r="L1586" s="637"/>
      <c r="M1586" s="637"/>
    </row>
    <row r="1587" spans="1:13">
      <c r="A1587" s="1275">
        <v>22021006</v>
      </c>
      <c r="B1587" s="1275"/>
      <c r="C1587" s="1275"/>
      <c r="D1587" s="1275"/>
      <c r="E1587" s="1275"/>
      <c r="F1587" s="324" t="s">
        <v>1104</v>
      </c>
      <c r="G1587" s="404">
        <v>450000</v>
      </c>
      <c r="H1587" s="404">
        <v>400000</v>
      </c>
      <c r="I1587" s="637"/>
      <c r="J1587" s="328"/>
      <c r="K1587" s="637"/>
      <c r="L1587" s="322"/>
      <c r="M1587" s="637"/>
    </row>
    <row r="1588" spans="1:13">
      <c r="A1588" s="1275">
        <v>22021007</v>
      </c>
      <c r="B1588" s="1275">
        <v>71090</v>
      </c>
      <c r="C1588" s="1275">
        <v>200000101</v>
      </c>
      <c r="D1588" s="1275">
        <v>2101</v>
      </c>
      <c r="E1588" s="1275">
        <v>50610806</v>
      </c>
      <c r="F1588" s="324" t="s">
        <v>179</v>
      </c>
      <c r="G1588" s="404">
        <v>5000000</v>
      </c>
      <c r="H1588" s="404">
        <v>3000000</v>
      </c>
      <c r="I1588" s="637"/>
      <c r="J1588" s="328"/>
      <c r="K1588" s="637"/>
      <c r="L1588" s="637"/>
      <c r="M1588" s="637"/>
    </row>
    <row r="1589" spans="1:13" ht="25.5">
      <c r="A1589" s="1275">
        <v>22021008</v>
      </c>
      <c r="B1589" s="1275">
        <v>70121</v>
      </c>
      <c r="C1589" s="1275">
        <v>200000101</v>
      </c>
      <c r="D1589" s="1275">
        <v>2101</v>
      </c>
      <c r="E1589" s="1275">
        <v>50610806</v>
      </c>
      <c r="F1589" s="324" t="s">
        <v>1105</v>
      </c>
      <c r="G1589" s="404">
        <v>1000000</v>
      </c>
      <c r="H1589" s="404">
        <v>500000</v>
      </c>
      <c r="I1589" s="637"/>
      <c r="J1589" s="328"/>
      <c r="K1589" s="637"/>
      <c r="L1589" s="334"/>
      <c r="M1589" s="637"/>
    </row>
    <row r="1590" spans="1:13" ht="25.5">
      <c r="A1590" s="1275">
        <v>22021014</v>
      </c>
      <c r="B1590" s="1275">
        <v>70820</v>
      </c>
      <c r="C1590" s="1275">
        <v>200000101</v>
      </c>
      <c r="D1590" s="1275">
        <v>2101</v>
      </c>
      <c r="E1590" s="1275">
        <v>50610806</v>
      </c>
      <c r="F1590" s="324" t="s">
        <v>1106</v>
      </c>
      <c r="G1590" s="404">
        <v>400000</v>
      </c>
      <c r="H1590" s="404">
        <v>500000</v>
      </c>
      <c r="I1590" s="637"/>
      <c r="J1590" s="328"/>
      <c r="K1590" s="637"/>
      <c r="L1590" s="637"/>
      <c r="M1590" s="637"/>
    </row>
    <row r="1591" spans="1:13" ht="19.5" customHeight="1">
      <c r="A1591" s="1275">
        <v>22021021</v>
      </c>
      <c r="B1591" s="1275"/>
      <c r="C1591" s="1275"/>
      <c r="D1591" s="444" t="s">
        <v>561</v>
      </c>
      <c r="E1591" s="1275">
        <v>50610806</v>
      </c>
      <c r="F1591" s="324" t="s">
        <v>1107</v>
      </c>
      <c r="G1591" s="404">
        <v>30000000</v>
      </c>
      <c r="H1591" s="404">
        <v>24459939.23</v>
      </c>
      <c r="I1591" s="637"/>
      <c r="J1591" s="328"/>
      <c r="K1591" s="637"/>
      <c r="L1591" s="637"/>
      <c r="M1591" s="637"/>
    </row>
    <row r="1592" spans="1:13" ht="33.75" customHeight="1">
      <c r="A1592" s="1275">
        <v>22021024</v>
      </c>
      <c r="B1592" s="1275"/>
      <c r="C1592" s="1275"/>
      <c r="D1592" s="444"/>
      <c r="E1592" s="1275"/>
      <c r="F1592" s="324" t="s">
        <v>682</v>
      </c>
      <c r="G1592" s="404">
        <v>6000000</v>
      </c>
      <c r="H1592" s="404">
        <v>3000000</v>
      </c>
      <c r="I1592" s="637"/>
      <c r="J1592" s="328"/>
      <c r="K1592" s="637"/>
      <c r="L1592" s="637"/>
      <c r="M1592" s="637"/>
    </row>
    <row r="1593" spans="1:13">
      <c r="A1593" s="1275">
        <v>22021038</v>
      </c>
      <c r="B1593" s="1275"/>
      <c r="C1593" s="1275"/>
      <c r="D1593" s="444"/>
      <c r="E1593" s="1275"/>
      <c r="F1593" s="324" t="s">
        <v>1108</v>
      </c>
      <c r="G1593" s="404">
        <v>500000</v>
      </c>
      <c r="H1593" s="404">
        <v>500000</v>
      </c>
      <c r="I1593" s="637"/>
      <c r="J1593" s="328"/>
      <c r="K1593" s="637"/>
      <c r="L1593" s="637"/>
      <c r="M1593" s="637"/>
    </row>
    <row r="1594" spans="1:13">
      <c r="A1594" s="1275">
        <v>22021021</v>
      </c>
      <c r="B1594" s="1275">
        <v>70131</v>
      </c>
      <c r="C1594" s="1275"/>
      <c r="D1594" s="1275">
        <v>2101</v>
      </c>
      <c r="E1594" s="1275">
        <v>50610804</v>
      </c>
      <c r="F1594" s="324" t="s">
        <v>185</v>
      </c>
      <c r="G1594" s="1354"/>
      <c r="H1594" s="404"/>
      <c r="I1594" s="637"/>
      <c r="J1594" s="328"/>
      <c r="K1594" s="637"/>
      <c r="L1594" s="637"/>
      <c r="M1594" s="637"/>
    </row>
    <row r="1595" spans="1:13" ht="25.5">
      <c r="A1595" s="442">
        <v>2204</v>
      </c>
      <c r="B1595" s="442"/>
      <c r="C1595" s="442"/>
      <c r="D1595" s="442"/>
      <c r="E1595" s="442"/>
      <c r="F1595" s="443" t="s">
        <v>186</v>
      </c>
      <c r="G1595" s="332">
        <f>SUM(G1597)</f>
        <v>30000000</v>
      </c>
      <c r="H1595" s="332">
        <f>SUM(H1597)</f>
        <v>20000000</v>
      </c>
      <c r="I1595" s="328"/>
      <c r="J1595" s="328"/>
      <c r="K1595" s="637"/>
      <c r="L1595" s="328"/>
      <c r="M1595" s="328"/>
    </row>
    <row r="1596" spans="1:13" ht="33" customHeight="1">
      <c r="A1596" s="442">
        <v>220401</v>
      </c>
      <c r="B1596" s="442"/>
      <c r="C1596" s="442"/>
      <c r="D1596" s="442"/>
      <c r="E1596" s="442"/>
      <c r="F1596" s="443" t="s">
        <v>187</v>
      </c>
      <c r="G1596" s="332"/>
      <c r="H1596" s="332"/>
      <c r="I1596" s="322"/>
      <c r="J1596" s="322"/>
      <c r="K1596" s="637"/>
      <c r="L1596" s="322"/>
      <c r="M1596" s="322"/>
    </row>
    <row r="1597" spans="1:13" ht="25.5">
      <c r="A1597" s="1275">
        <v>22040109</v>
      </c>
      <c r="B1597" s="1275">
        <v>70820</v>
      </c>
      <c r="C1597" s="1275">
        <v>200000101</v>
      </c>
      <c r="D1597" s="1275">
        <v>2101</v>
      </c>
      <c r="E1597" s="1275">
        <v>50610806</v>
      </c>
      <c r="F1597" s="324" t="s">
        <v>190</v>
      </c>
      <c r="G1597" s="404">
        <v>30000000</v>
      </c>
      <c r="H1597" s="404">
        <v>20000000</v>
      </c>
      <c r="I1597" s="637"/>
      <c r="J1597" s="328"/>
      <c r="K1597" s="637"/>
      <c r="L1597" s="637"/>
      <c r="M1597" s="637"/>
    </row>
    <row r="1598" spans="1:13">
      <c r="A1598" s="1275"/>
      <c r="B1598" s="1275"/>
      <c r="C1598" s="1275"/>
      <c r="D1598" s="1275"/>
      <c r="E1598" s="1275"/>
      <c r="F1598" s="324"/>
      <c r="G1598" s="404"/>
      <c r="H1598" s="404"/>
      <c r="I1598" s="637"/>
      <c r="J1598" s="637"/>
      <c r="K1598" s="637"/>
      <c r="L1598" s="637"/>
      <c r="M1598" s="637"/>
    </row>
    <row r="1599" spans="1:13">
      <c r="A1599" s="442">
        <v>23</v>
      </c>
      <c r="B1599" s="442"/>
      <c r="C1599" s="442"/>
      <c r="D1599" s="442"/>
      <c r="E1599" s="442"/>
      <c r="F1599" s="443" t="s">
        <v>198</v>
      </c>
      <c r="G1599" s="332">
        <f>SUM(G1600,G1613,G1623,G1629)</f>
        <v>600000000</v>
      </c>
      <c r="H1599" s="332">
        <f>SUM(H1601,H1612,H1623,H1629)</f>
        <v>50293067.239999995</v>
      </c>
      <c r="I1599" s="328"/>
      <c r="J1599" s="328"/>
      <c r="K1599" s="328"/>
      <c r="L1599" s="328"/>
      <c r="M1599" s="328"/>
    </row>
    <row r="1600" spans="1:13">
      <c r="A1600" s="442">
        <v>2301</v>
      </c>
      <c r="B1600" s="442"/>
      <c r="C1600" s="442"/>
      <c r="D1600" s="442"/>
      <c r="E1600" s="442"/>
      <c r="F1600" s="443" t="s">
        <v>199</v>
      </c>
      <c r="G1600" s="332">
        <f>SUM(G1601)</f>
        <v>65000000</v>
      </c>
      <c r="H1600" s="332">
        <f>H1601</f>
        <v>23720000</v>
      </c>
      <c r="I1600" s="328"/>
      <c r="J1600" s="328"/>
      <c r="K1600" s="328"/>
      <c r="L1600" s="322"/>
      <c r="M1600" s="328"/>
    </row>
    <row r="1601" spans="1:13" ht="25.5">
      <c r="A1601" s="442">
        <v>230101</v>
      </c>
      <c r="B1601" s="442"/>
      <c r="C1601" s="442"/>
      <c r="D1601" s="442"/>
      <c r="E1601" s="442"/>
      <c r="F1601" s="443" t="s">
        <v>200</v>
      </c>
      <c r="G1601" s="332">
        <f>SUM(G1602,G1603,G1604,G1605,G1606,G1607,G1608,G1609,G1610,G1611)</f>
        <v>65000000</v>
      </c>
      <c r="H1601" s="332">
        <f>SUM(H1602:H1611)</f>
        <v>23720000</v>
      </c>
      <c r="I1601" s="328"/>
      <c r="J1601" s="328"/>
      <c r="K1601" s="328"/>
      <c r="L1601" s="322"/>
      <c r="M1601" s="322"/>
    </row>
    <row r="1602" spans="1:13" ht="25.5">
      <c r="A1602" s="1275">
        <v>23010105</v>
      </c>
      <c r="B1602" s="1275">
        <v>70820</v>
      </c>
      <c r="C1602" s="728" t="s">
        <v>786</v>
      </c>
      <c r="D1602" s="1275">
        <v>2101</v>
      </c>
      <c r="E1602" s="1275">
        <v>50610806</v>
      </c>
      <c r="F1602" s="324" t="s">
        <v>203</v>
      </c>
      <c r="G1602" s="404" t="s">
        <v>1330</v>
      </c>
      <c r="H1602" s="404"/>
      <c r="I1602" s="637"/>
      <c r="J1602" s="328"/>
      <c r="K1602" s="637"/>
      <c r="L1602" s="322"/>
      <c r="M1602" s="322"/>
    </row>
    <row r="1603" spans="1:13" ht="48.75" customHeight="1">
      <c r="A1603" s="1275">
        <v>23010112</v>
      </c>
      <c r="B1603" s="1275">
        <v>70820</v>
      </c>
      <c r="C1603" s="728" t="s">
        <v>787</v>
      </c>
      <c r="D1603" s="1275">
        <v>2101</v>
      </c>
      <c r="E1603" s="1275">
        <v>50610806</v>
      </c>
      <c r="F1603" s="324" t="s">
        <v>208</v>
      </c>
      <c r="G1603" s="404">
        <v>14570000</v>
      </c>
      <c r="H1603" s="404">
        <v>10000000</v>
      </c>
      <c r="I1603" s="637"/>
      <c r="J1603" s="328"/>
      <c r="K1603" s="637"/>
      <c r="L1603" s="334"/>
      <c r="M1603" s="637"/>
    </row>
    <row r="1604" spans="1:13" ht="48.75" customHeight="1">
      <c r="A1604" s="1275">
        <v>23010113</v>
      </c>
      <c r="B1604" s="1275"/>
      <c r="C1604" s="728" t="s">
        <v>788</v>
      </c>
      <c r="D1604" s="1275">
        <v>2101</v>
      </c>
      <c r="E1604" s="1275">
        <v>50610806</v>
      </c>
      <c r="F1604" s="324" t="s">
        <v>209</v>
      </c>
      <c r="G1604" s="404">
        <v>8430000</v>
      </c>
      <c r="H1604" s="404">
        <v>3000000</v>
      </c>
      <c r="I1604" s="637"/>
      <c r="J1604" s="328"/>
      <c r="K1604" s="637"/>
      <c r="L1604" s="322"/>
      <c r="M1604" s="322"/>
    </row>
    <row r="1605" spans="1:13" ht="29.25" customHeight="1">
      <c r="A1605" s="1275">
        <v>23010114</v>
      </c>
      <c r="B1605" s="1275"/>
      <c r="C1605" s="728"/>
      <c r="D1605" s="1275">
        <v>2101</v>
      </c>
      <c r="E1605" s="1275"/>
      <c r="F1605" s="324" t="s">
        <v>210</v>
      </c>
      <c r="G1605" s="404">
        <v>8000000</v>
      </c>
      <c r="H1605" s="404">
        <v>2000000</v>
      </c>
      <c r="I1605" s="637"/>
      <c r="J1605" s="328"/>
      <c r="K1605" s="637"/>
      <c r="L1605" s="322"/>
      <c r="M1605" s="322"/>
    </row>
    <row r="1606" spans="1:13" ht="25.5">
      <c r="A1606" s="1275">
        <v>23010115</v>
      </c>
      <c r="B1606" s="1275"/>
      <c r="C1606" s="728"/>
      <c r="D1606" s="1275"/>
      <c r="E1606" s="1275"/>
      <c r="F1606" s="324" t="s">
        <v>1111</v>
      </c>
      <c r="G1606" s="404">
        <v>5000000</v>
      </c>
      <c r="H1606" s="404"/>
      <c r="I1606" s="637"/>
      <c r="J1606" s="328"/>
      <c r="K1606" s="637"/>
      <c r="L1606" s="322"/>
      <c r="M1606" s="322"/>
    </row>
    <row r="1607" spans="1:13" ht="25.5">
      <c r="A1607" s="1275">
        <v>23010115</v>
      </c>
      <c r="B1607" s="1275"/>
      <c r="C1607" s="728"/>
      <c r="D1607" s="1275"/>
      <c r="E1607" s="1275"/>
      <c r="F1607" s="324" t="s">
        <v>215</v>
      </c>
      <c r="G1607" s="404">
        <v>3000000</v>
      </c>
      <c r="H1607" s="404">
        <v>5000000</v>
      </c>
      <c r="I1607" s="637"/>
      <c r="J1607" s="328"/>
      <c r="K1607" s="637"/>
      <c r="L1607" s="322"/>
      <c r="M1607" s="322"/>
    </row>
    <row r="1608" spans="1:13" ht="25.5">
      <c r="A1608" s="1275">
        <v>23010123</v>
      </c>
      <c r="B1608" s="1275"/>
      <c r="C1608" s="728"/>
      <c r="D1608" s="1275"/>
      <c r="E1608" s="1275"/>
      <c r="F1608" s="324" t="s">
        <v>219</v>
      </c>
      <c r="G1608" s="404">
        <v>3000000</v>
      </c>
      <c r="H1608" s="404">
        <v>1720000</v>
      </c>
      <c r="I1608" s="637"/>
      <c r="J1608" s="328"/>
      <c r="K1608" s="637"/>
      <c r="L1608" s="322"/>
      <c r="M1608" s="322"/>
    </row>
    <row r="1609" spans="1:13" ht="17.25" customHeight="1">
      <c r="A1609" s="1275">
        <v>23010124</v>
      </c>
      <c r="B1609" s="1275"/>
      <c r="C1609" s="728"/>
      <c r="D1609" s="1275"/>
      <c r="E1609" s="1275"/>
      <c r="F1609" s="324" t="s">
        <v>1109</v>
      </c>
      <c r="G1609" s="404">
        <v>10000000</v>
      </c>
      <c r="H1609" s="404"/>
      <c r="I1609" s="637"/>
      <c r="J1609" s="328"/>
      <c r="K1609" s="637"/>
      <c r="L1609" s="322"/>
      <c r="M1609" s="322"/>
    </row>
    <row r="1610" spans="1:13" ht="19.5" customHeight="1">
      <c r="A1610" s="1275">
        <v>23010125</v>
      </c>
      <c r="B1610" s="1275"/>
      <c r="C1610" s="728"/>
      <c r="D1610" s="1275"/>
      <c r="E1610" s="1275"/>
      <c r="F1610" s="324" t="s">
        <v>1110</v>
      </c>
      <c r="G1610" s="404">
        <v>3000000</v>
      </c>
      <c r="H1610" s="404"/>
      <c r="I1610" s="637"/>
      <c r="J1610" s="328"/>
      <c r="K1610" s="637"/>
      <c r="L1610" s="322"/>
      <c r="M1610" s="322"/>
    </row>
    <row r="1611" spans="1:13" ht="19.5" customHeight="1">
      <c r="A1611" s="1275">
        <v>230101140</v>
      </c>
      <c r="B1611" s="1275">
        <v>70820</v>
      </c>
      <c r="C1611" s="728" t="s">
        <v>789</v>
      </c>
      <c r="D1611" s="1275">
        <v>2101</v>
      </c>
      <c r="E1611" s="1275">
        <v>50610806</v>
      </c>
      <c r="F1611" s="326" t="s">
        <v>703</v>
      </c>
      <c r="G1611" s="404">
        <v>10000000</v>
      </c>
      <c r="H1611" s="404">
        <v>2000000</v>
      </c>
      <c r="I1611" s="637"/>
      <c r="J1611" s="328"/>
      <c r="K1611" s="637"/>
      <c r="L1611" s="322"/>
      <c r="M1611" s="322"/>
    </row>
    <row r="1612" spans="1:13">
      <c r="A1612" s="442">
        <v>2302</v>
      </c>
      <c r="B1612" s="442"/>
      <c r="C1612" s="442"/>
      <c r="D1612" s="442"/>
      <c r="E1612" s="442"/>
      <c r="F1612" s="325" t="s">
        <v>229</v>
      </c>
      <c r="G1612" s="332">
        <f>SUM(G1613)</f>
        <v>230000000</v>
      </c>
      <c r="H1612" s="332">
        <f>H1613</f>
        <v>26573067.239999998</v>
      </c>
      <c r="I1612" s="328"/>
      <c r="J1612" s="328"/>
      <c r="K1612" s="328"/>
      <c r="L1612" s="328"/>
      <c r="M1612" s="328"/>
    </row>
    <row r="1613" spans="1:13" ht="25.5">
      <c r="A1613" s="442">
        <v>230201</v>
      </c>
      <c r="B1613" s="442"/>
      <c r="C1613" s="442"/>
      <c r="D1613" s="442"/>
      <c r="E1613" s="442"/>
      <c r="F1613" s="325" t="s">
        <v>230</v>
      </c>
      <c r="G1613" s="332">
        <f>SUM(G1614:G1622)</f>
        <v>230000000</v>
      </c>
      <c r="H1613" s="332">
        <f>SUM(H1615:H1622)</f>
        <v>26573067.239999998</v>
      </c>
      <c r="I1613" s="322"/>
      <c r="J1613" s="328"/>
      <c r="K1613" s="322"/>
      <c r="L1613" s="322"/>
      <c r="M1613" s="322"/>
    </row>
    <row r="1614" spans="1:13" ht="25.5">
      <c r="A1614" s="1275">
        <v>23020118</v>
      </c>
      <c r="B1614" s="442"/>
      <c r="C1614" s="442"/>
      <c r="D1614" s="442"/>
      <c r="E1614" s="442"/>
      <c r="F1614" s="326" t="s">
        <v>244</v>
      </c>
      <c r="G1614" s="404">
        <v>150000000</v>
      </c>
      <c r="H1614" s="332"/>
      <c r="I1614" s="322"/>
      <c r="J1614" s="328"/>
      <c r="K1614" s="322"/>
      <c r="L1614" s="322"/>
      <c r="M1614" s="322"/>
    </row>
    <row r="1615" spans="1:13" ht="25.5">
      <c r="A1615" s="1275">
        <v>23020119</v>
      </c>
      <c r="B1615" s="1275">
        <v>70820</v>
      </c>
      <c r="C1615" s="728" t="s">
        <v>790</v>
      </c>
      <c r="D1615" s="1275">
        <v>2101</v>
      </c>
      <c r="E1615" s="1275">
        <v>50610806</v>
      </c>
      <c r="F1615" s="326" t="s">
        <v>245</v>
      </c>
      <c r="G1615" s="404">
        <v>80000000</v>
      </c>
      <c r="H1615" s="404"/>
      <c r="I1615" s="637"/>
      <c r="J1615" s="328"/>
      <c r="K1615" s="637"/>
      <c r="L1615" s="637"/>
      <c r="M1615" s="637"/>
    </row>
    <row r="1616" spans="1:13" ht="25.5">
      <c r="A1616" s="1275">
        <v>23020122</v>
      </c>
      <c r="B1616" s="1275"/>
      <c r="C1616" s="728" t="s">
        <v>791</v>
      </c>
      <c r="D1616" s="1275">
        <v>2101</v>
      </c>
      <c r="E1616" s="1275">
        <v>50610806</v>
      </c>
      <c r="F1616" s="326" t="s">
        <v>246</v>
      </c>
      <c r="G1616" s="404"/>
      <c r="H1616" s="404"/>
      <c r="I1616" s="404"/>
      <c r="J1616" s="328"/>
      <c r="K1616" s="404"/>
      <c r="L1616" s="334"/>
      <c r="M1616" s="334"/>
    </row>
    <row r="1617" spans="1:13" ht="25.5">
      <c r="A1617" s="1275">
        <v>23020123</v>
      </c>
      <c r="B1617" s="1275"/>
      <c r="C1617" s="728" t="s">
        <v>792</v>
      </c>
      <c r="D1617" s="1275">
        <v>2101</v>
      </c>
      <c r="E1617" s="1275">
        <v>50610806</v>
      </c>
      <c r="F1617" s="326" t="s">
        <v>247</v>
      </c>
      <c r="G1617" s="404"/>
      <c r="H1617" s="404"/>
      <c r="I1617" s="637"/>
      <c r="J1617" s="328"/>
      <c r="K1617" s="637"/>
      <c r="L1617" s="334"/>
      <c r="M1617" s="334"/>
    </row>
    <row r="1618" spans="1:13" ht="25.5">
      <c r="A1618" s="1275">
        <v>23020124</v>
      </c>
      <c r="B1618" s="1275"/>
      <c r="C1618" s="728" t="s">
        <v>793</v>
      </c>
      <c r="D1618" s="1275">
        <v>2101</v>
      </c>
      <c r="E1618" s="1275">
        <v>50610806</v>
      </c>
      <c r="F1618" s="326" t="s">
        <v>248</v>
      </c>
      <c r="G1618" s="404"/>
      <c r="H1618" s="404"/>
      <c r="I1618" s="637"/>
      <c r="J1618" s="328"/>
      <c r="K1618" s="637"/>
      <c r="L1618" s="334"/>
      <c r="M1618" s="334"/>
    </row>
    <row r="1619" spans="1:13" ht="25.5">
      <c r="A1619" s="1275">
        <v>23020125</v>
      </c>
      <c r="B1619" s="1275"/>
      <c r="C1619" s="728" t="s">
        <v>794</v>
      </c>
      <c r="D1619" s="1275">
        <v>2101</v>
      </c>
      <c r="E1619" s="1275">
        <v>50610806</v>
      </c>
      <c r="F1619" s="326" t="s">
        <v>249</v>
      </c>
      <c r="G1619" s="404"/>
      <c r="H1619" s="404"/>
      <c r="I1619" s="637"/>
      <c r="J1619" s="328"/>
      <c r="K1619" s="637"/>
      <c r="L1619" s="334"/>
      <c r="M1619" s="334"/>
    </row>
    <row r="1620" spans="1:13" ht="25.5">
      <c r="A1620" s="1275">
        <v>23020126</v>
      </c>
      <c r="B1620" s="1275"/>
      <c r="C1620" s="728" t="s">
        <v>795</v>
      </c>
      <c r="D1620" s="1275">
        <v>2101</v>
      </c>
      <c r="E1620" s="1275">
        <v>50610806</v>
      </c>
      <c r="F1620" s="326" t="s">
        <v>250</v>
      </c>
      <c r="G1620" s="404"/>
      <c r="H1620" s="404">
        <v>26573067.239999998</v>
      </c>
      <c r="I1620" s="637"/>
      <c r="J1620" s="328"/>
      <c r="K1620" s="637"/>
      <c r="L1620" s="334"/>
      <c r="M1620" s="334"/>
    </row>
    <row r="1621" spans="1:13" ht="25.5">
      <c r="A1621" s="1275">
        <v>23020127</v>
      </c>
      <c r="B1621" s="1275"/>
      <c r="C1621" s="728" t="s">
        <v>796</v>
      </c>
      <c r="D1621" s="1275">
        <v>2101</v>
      </c>
      <c r="E1621" s="1275">
        <v>50610806</v>
      </c>
      <c r="F1621" s="326" t="s">
        <v>251</v>
      </c>
      <c r="G1621" s="404"/>
      <c r="H1621" s="404"/>
      <c r="I1621" s="637"/>
      <c r="J1621" s="328"/>
      <c r="K1621" s="637"/>
      <c r="L1621" s="334"/>
      <c r="M1621" s="334"/>
    </row>
    <row r="1622" spans="1:13">
      <c r="A1622" s="1275">
        <v>23020128</v>
      </c>
      <c r="B1622" s="1275"/>
      <c r="C1622" s="728" t="s">
        <v>797</v>
      </c>
      <c r="D1622" s="1275">
        <v>2101</v>
      </c>
      <c r="E1622" s="1275">
        <v>50610806</v>
      </c>
      <c r="F1622" s="326" t="s">
        <v>734</v>
      </c>
      <c r="G1622" s="404"/>
      <c r="H1622" s="404"/>
      <c r="I1622" s="637"/>
      <c r="J1622" s="328"/>
      <c r="K1622" s="637"/>
      <c r="L1622" s="334"/>
      <c r="M1622" s="334"/>
    </row>
    <row r="1623" spans="1:13">
      <c r="A1623" s="442">
        <v>2303</v>
      </c>
      <c r="B1623" s="1275"/>
      <c r="C1623" s="728"/>
      <c r="D1623" s="1275"/>
      <c r="E1623" s="1275"/>
      <c r="F1623" s="443" t="s">
        <v>1112</v>
      </c>
      <c r="G1623" s="1294">
        <f>SUM(G1624)</f>
        <v>170000000</v>
      </c>
      <c r="H1623" s="1294"/>
      <c r="I1623" s="641"/>
      <c r="J1623" s="328"/>
      <c r="K1623" s="641"/>
      <c r="L1623" s="729"/>
      <c r="M1623" s="641"/>
    </row>
    <row r="1624" spans="1:13" ht="25.5">
      <c r="A1624" s="1275">
        <v>230301</v>
      </c>
      <c r="B1624" s="1275"/>
      <c r="C1624" s="728"/>
      <c r="D1624" s="1275"/>
      <c r="E1624" s="1275"/>
      <c r="F1624" s="443" t="s">
        <v>1113</v>
      </c>
      <c r="G1624" s="1294">
        <f>SUM(G1625,G1626,G1627,G1628)</f>
        <v>170000000</v>
      </c>
      <c r="H1624" s="1294"/>
      <c r="I1624" s="641"/>
      <c r="J1624" s="328"/>
      <c r="K1624" s="641"/>
      <c r="L1624" s="729"/>
      <c r="M1624" s="641"/>
    </row>
    <row r="1625" spans="1:13" ht="25.5">
      <c r="A1625" s="1275">
        <v>23030118</v>
      </c>
      <c r="B1625" s="1275"/>
      <c r="C1625" s="728"/>
      <c r="D1625" s="1275"/>
      <c r="E1625" s="1275"/>
      <c r="F1625" s="324" t="s">
        <v>1114</v>
      </c>
      <c r="G1625" s="1298">
        <v>55000000</v>
      </c>
      <c r="H1625" s="1298"/>
      <c r="I1625" s="730"/>
      <c r="J1625" s="730"/>
      <c r="K1625" s="730"/>
      <c r="L1625" s="731"/>
      <c r="M1625" s="730"/>
    </row>
    <row r="1626" spans="1:13" ht="25.5">
      <c r="A1626" s="1275">
        <v>23030121</v>
      </c>
      <c r="B1626" s="1275"/>
      <c r="C1626" s="728"/>
      <c r="D1626" s="1275"/>
      <c r="E1626" s="1275"/>
      <c r="F1626" s="324" t="s">
        <v>1331</v>
      </c>
      <c r="G1626" s="1298">
        <v>100000000</v>
      </c>
      <c r="H1626" s="1298"/>
      <c r="I1626" s="730"/>
      <c r="J1626" s="730"/>
      <c r="K1626" s="730"/>
      <c r="L1626" s="731"/>
      <c r="M1626" s="730"/>
    </row>
    <row r="1627" spans="1:13" ht="25.5">
      <c r="A1627" s="1275">
        <v>23030125</v>
      </c>
      <c r="B1627" s="1275"/>
      <c r="C1627" s="728"/>
      <c r="D1627" s="1275"/>
      <c r="E1627" s="1275"/>
      <c r="F1627" s="324" t="s">
        <v>1332</v>
      </c>
      <c r="G1627" s="1298">
        <v>5000000</v>
      </c>
      <c r="H1627" s="1298"/>
      <c r="I1627" s="730"/>
      <c r="J1627" s="730"/>
      <c r="K1627" s="730"/>
      <c r="L1627" s="731"/>
      <c r="M1627" s="730"/>
    </row>
    <row r="1628" spans="1:13" ht="25.5">
      <c r="A1628" s="1275">
        <v>23030126</v>
      </c>
      <c r="B1628" s="1275"/>
      <c r="C1628" s="728"/>
      <c r="D1628" s="1275"/>
      <c r="E1628" s="1275"/>
      <c r="F1628" s="324" t="s">
        <v>1333</v>
      </c>
      <c r="G1628" s="1298">
        <v>10000000</v>
      </c>
      <c r="H1628" s="1298"/>
      <c r="I1628" s="730"/>
      <c r="J1628" s="730"/>
      <c r="K1628" s="730"/>
      <c r="L1628" s="731"/>
      <c r="M1628" s="730"/>
    </row>
    <row r="1629" spans="1:13">
      <c r="A1629" s="442">
        <v>2305</v>
      </c>
      <c r="B1629" s="1275"/>
      <c r="C1629" s="728"/>
      <c r="D1629" s="1275"/>
      <c r="E1629" s="1275"/>
      <c r="F1629" s="443" t="s">
        <v>274</v>
      </c>
      <c r="G1629" s="1298">
        <f>SUM(G1630)</f>
        <v>135000000</v>
      </c>
      <c r="H1629" s="332"/>
      <c r="I1629" s="328"/>
      <c r="J1629" s="328"/>
      <c r="K1629" s="328"/>
      <c r="L1629" s="731"/>
      <c r="M1629" s="730"/>
    </row>
    <row r="1630" spans="1:13" ht="25.5">
      <c r="A1630" s="1275">
        <v>230501</v>
      </c>
      <c r="B1630" s="1275"/>
      <c r="C1630" s="728"/>
      <c r="D1630" s="1275"/>
      <c r="E1630" s="1275"/>
      <c r="F1630" s="443" t="s">
        <v>275</v>
      </c>
      <c r="G1630" s="1298">
        <f>SUM(G1631,G1632,G1633)</f>
        <v>135000000</v>
      </c>
      <c r="H1630" s="332">
        <f>SUM(H1631:H1631)</f>
        <v>0</v>
      </c>
      <c r="I1630" s="328"/>
      <c r="J1630" s="328"/>
      <c r="K1630" s="328"/>
      <c r="L1630" s="731"/>
      <c r="M1630" s="730"/>
    </row>
    <row r="1631" spans="1:13">
      <c r="A1631" s="1275">
        <v>23050101</v>
      </c>
      <c r="B1631" s="1275"/>
      <c r="C1631" s="728"/>
      <c r="D1631" s="1275"/>
      <c r="E1631" s="1275"/>
      <c r="F1631" s="324" t="s">
        <v>276</v>
      </c>
      <c r="G1631" s="1298">
        <v>10000000</v>
      </c>
      <c r="H1631" s="1298"/>
      <c r="I1631" s="730"/>
      <c r="J1631" s="730"/>
      <c r="K1631" s="730"/>
      <c r="L1631" s="731"/>
      <c r="M1631" s="730"/>
    </row>
    <row r="1632" spans="1:13" ht="25.5">
      <c r="A1632" s="1275">
        <v>23050103</v>
      </c>
      <c r="B1632" s="1275"/>
      <c r="C1632" s="728"/>
      <c r="D1632" s="1275"/>
      <c r="E1632" s="1275"/>
      <c r="F1632" s="324" t="s">
        <v>278</v>
      </c>
      <c r="G1632" s="1298">
        <v>5000000</v>
      </c>
      <c r="H1632" s="1298"/>
      <c r="I1632" s="730"/>
      <c r="J1632" s="730"/>
      <c r="K1632" s="730"/>
      <c r="L1632" s="731"/>
      <c r="M1632" s="730"/>
    </row>
    <row r="1633" spans="1:13">
      <c r="A1633" s="1275">
        <v>23050104</v>
      </c>
      <c r="B1633" s="1275"/>
      <c r="C1633" s="728"/>
      <c r="D1633" s="1275"/>
      <c r="E1633" s="1275"/>
      <c r="F1633" s="324" t="s">
        <v>279</v>
      </c>
      <c r="G1633" s="1298">
        <v>120000000</v>
      </c>
      <c r="H1633" s="1294"/>
      <c r="I1633" s="641"/>
      <c r="J1633" s="328"/>
      <c r="K1633" s="641"/>
      <c r="L1633" s="731"/>
      <c r="M1633" s="730"/>
    </row>
    <row r="1634" spans="1:13">
      <c r="A1634" s="1275"/>
      <c r="B1634" s="1275"/>
      <c r="C1634" s="728"/>
      <c r="D1634" s="1275"/>
      <c r="E1634" s="1275"/>
      <c r="F1634" s="324"/>
      <c r="G1634" s="1298"/>
      <c r="H1634" s="1298"/>
      <c r="I1634" s="730"/>
      <c r="J1634" s="730"/>
      <c r="K1634" s="730"/>
      <c r="L1634" s="731"/>
      <c r="M1634" s="730"/>
    </row>
    <row r="1635" spans="1:13">
      <c r="A1635" s="486"/>
      <c r="B1635" s="486"/>
      <c r="C1635" s="486"/>
      <c r="D1635" s="486"/>
      <c r="E1635" s="486"/>
      <c r="F1635" s="775" t="s">
        <v>570</v>
      </c>
      <c r="G1635" s="1366"/>
      <c r="H1635" s="1366"/>
      <c r="I1635" s="775"/>
      <c r="J1635" s="775"/>
      <c r="K1635" s="775"/>
      <c r="L1635" s="775"/>
      <c r="M1635" s="1004"/>
    </row>
    <row r="1636" spans="1:13">
      <c r="A1636" s="486"/>
      <c r="B1636" s="486"/>
      <c r="C1636" s="486"/>
      <c r="D1636" s="486"/>
      <c r="E1636" s="486"/>
      <c r="F1636" s="571"/>
      <c r="G1636" s="1367"/>
      <c r="H1636" s="1367"/>
      <c r="I1636" s="1003"/>
      <c r="J1636" s="1003"/>
      <c r="K1636" s="1003"/>
      <c r="L1636" s="527"/>
      <c r="M1636" s="1004"/>
    </row>
    <row r="1637" spans="1:13">
      <c r="A1637" s="486"/>
      <c r="B1637" s="486"/>
      <c r="C1637" s="486"/>
      <c r="D1637" s="486"/>
      <c r="E1637" s="486"/>
      <c r="F1637" s="571" t="s">
        <v>519</v>
      </c>
      <c r="G1637" s="590">
        <f t="shared" ref="G1637:H1637" si="341">G1535</f>
        <v>246013447</v>
      </c>
      <c r="H1637" s="590">
        <f t="shared" si="341"/>
        <v>246013447</v>
      </c>
      <c r="I1637" s="572"/>
      <c r="J1637" s="572"/>
      <c r="K1637" s="572"/>
      <c r="L1637" s="572"/>
      <c r="M1637" s="572"/>
    </row>
    <row r="1638" spans="1:13">
      <c r="A1638" s="486"/>
      <c r="B1638" s="486"/>
      <c r="C1638" s="486"/>
      <c r="D1638" s="486"/>
      <c r="E1638" s="486"/>
      <c r="F1638" s="571" t="s">
        <v>520</v>
      </c>
      <c r="G1638" s="590">
        <f t="shared" ref="G1638:H1638" si="342">G1541</f>
        <v>100000000</v>
      </c>
      <c r="H1638" s="590">
        <f t="shared" si="342"/>
        <v>71609939.230000004</v>
      </c>
      <c r="I1638" s="572"/>
      <c r="J1638" s="572"/>
      <c r="K1638" s="572"/>
      <c r="L1638" s="572"/>
      <c r="M1638" s="572"/>
    </row>
    <row r="1639" spans="1:13">
      <c r="A1639" s="486"/>
      <c r="B1639" s="486"/>
      <c r="C1639" s="486"/>
      <c r="D1639" s="486"/>
      <c r="E1639" s="486"/>
      <c r="F1639" s="571" t="s">
        <v>198</v>
      </c>
      <c r="G1639" s="590">
        <f t="shared" ref="G1639:H1639" si="343">G1599</f>
        <v>600000000</v>
      </c>
      <c r="H1639" s="590">
        <f t="shared" si="343"/>
        <v>50293067.239999995</v>
      </c>
      <c r="I1639" s="572"/>
      <c r="J1639" s="572"/>
      <c r="K1639" s="572"/>
      <c r="L1639" s="572"/>
      <c r="M1639" s="572"/>
    </row>
    <row r="1640" spans="1:13">
      <c r="A1640" s="486"/>
      <c r="B1640" s="486"/>
      <c r="C1640" s="486"/>
      <c r="D1640" s="486"/>
      <c r="E1640" s="486"/>
      <c r="F1640" s="571"/>
      <c r="G1640" s="590"/>
      <c r="H1640" s="590"/>
      <c r="I1640" s="527"/>
      <c r="J1640" s="527"/>
      <c r="K1640" s="527"/>
      <c r="L1640" s="527"/>
      <c r="M1640" s="527"/>
    </row>
    <row r="1641" spans="1:13">
      <c r="A1641" s="486"/>
      <c r="B1641" s="486"/>
      <c r="C1641" s="486"/>
      <c r="D1641" s="486"/>
      <c r="E1641" s="486"/>
      <c r="F1641" s="571" t="s">
        <v>3</v>
      </c>
      <c r="G1641" s="590">
        <f>SUM(G1637:G1640)</f>
        <v>946013447</v>
      </c>
      <c r="H1641" s="590">
        <f t="shared" ref="H1641" si="344">SUM(H1637:H1640)</f>
        <v>367916453.47000003</v>
      </c>
      <c r="I1641" s="572"/>
      <c r="J1641" s="572"/>
      <c r="K1641" s="572"/>
      <c r="L1641" s="572"/>
      <c r="M1641" s="572"/>
    </row>
    <row r="1642" spans="1:13">
      <c r="A1642" s="33"/>
      <c r="B1642" s="33"/>
      <c r="C1642" s="33"/>
      <c r="D1642" s="33"/>
      <c r="E1642" s="33"/>
      <c r="F1642" s="42"/>
      <c r="G1642" s="34"/>
      <c r="H1642" s="33"/>
      <c r="I1642" s="33"/>
    </row>
    <row r="1643" spans="1:13" ht="20.25">
      <c r="A1643" s="1443" t="s">
        <v>0</v>
      </c>
      <c r="B1643" s="1444"/>
      <c r="C1643" s="1444"/>
      <c r="D1643" s="1444"/>
      <c r="E1643" s="1444"/>
      <c r="F1643" s="1444"/>
      <c r="G1643" s="1444"/>
      <c r="H1643" s="1444"/>
      <c r="I1643" s="1445"/>
      <c r="J1643" s="462"/>
      <c r="K1643" s="462"/>
      <c r="L1643" s="462"/>
      <c r="M1643" s="462"/>
    </row>
    <row r="1644" spans="1:13" ht="18">
      <c r="A1644" s="1426" t="s">
        <v>530</v>
      </c>
      <c r="B1644" s="1427"/>
      <c r="C1644" s="1427"/>
      <c r="D1644" s="1427"/>
      <c r="E1644" s="1427"/>
      <c r="F1644" s="1427"/>
      <c r="G1644" s="1427"/>
      <c r="H1644" s="1427"/>
      <c r="I1644" s="1428"/>
      <c r="J1644" s="462"/>
      <c r="K1644" s="462"/>
      <c r="L1644" s="462"/>
      <c r="M1644" s="462"/>
    </row>
    <row r="1645" spans="1:13" ht="38.25">
      <c r="A1645" s="539" t="s">
        <v>518</v>
      </c>
      <c r="B1645" s="539" t="s">
        <v>514</v>
      </c>
      <c r="C1645" s="539" t="s">
        <v>559</v>
      </c>
      <c r="D1645" s="539" t="s">
        <v>560</v>
      </c>
      <c r="E1645" s="539" t="s">
        <v>515</v>
      </c>
      <c r="F1645" s="539" t="s">
        <v>483</v>
      </c>
      <c r="G1645" s="1016" t="s">
        <v>1011</v>
      </c>
      <c r="H1645" s="856" t="s">
        <v>1353</v>
      </c>
      <c r="I1645" s="325"/>
      <c r="J1645" s="325"/>
      <c r="K1645" s="988"/>
      <c r="L1645" s="443"/>
      <c r="M1645" s="526"/>
    </row>
    <row r="1646" spans="1:13">
      <c r="A1646" s="432">
        <v>2</v>
      </c>
      <c r="B1646" s="432"/>
      <c r="C1646" s="432"/>
      <c r="D1646" s="432"/>
      <c r="E1646" s="432"/>
      <c r="F1646" s="433" t="s">
        <v>90</v>
      </c>
      <c r="G1646" s="1042">
        <f>SUM(G1647,G1655)</f>
        <v>97150444</v>
      </c>
      <c r="H1646" s="1042">
        <f>SUM(H1647,H1655)</f>
        <v>85804434.890000001</v>
      </c>
      <c r="I1646" s="438"/>
      <c r="J1646" s="438"/>
      <c r="K1646" s="1020"/>
      <c r="L1646" s="435"/>
      <c r="M1646" s="530"/>
    </row>
    <row r="1647" spans="1:13">
      <c r="A1647" s="432">
        <v>21</v>
      </c>
      <c r="B1647" s="432"/>
      <c r="C1647" s="432"/>
      <c r="D1647" s="432"/>
      <c r="E1647" s="432"/>
      <c r="F1647" s="433" t="s">
        <v>4</v>
      </c>
      <c r="G1647" s="1042">
        <f>SUM(G1648:G1650)</f>
        <v>82150444</v>
      </c>
      <c r="H1647" s="1042">
        <f>SUM(H1648:H1650)</f>
        <v>82150444</v>
      </c>
      <c r="I1647" s="438"/>
      <c r="J1647" s="438"/>
      <c r="K1647" s="1020"/>
      <c r="L1647" s="435"/>
      <c r="M1647" s="530"/>
    </row>
    <row r="1648" spans="1:13">
      <c r="A1648" s="432">
        <v>21010101</v>
      </c>
      <c r="B1648" s="432"/>
      <c r="C1648" s="432"/>
      <c r="D1648" s="432"/>
      <c r="E1648" s="432"/>
      <c r="F1648" s="433" t="s">
        <v>91</v>
      </c>
      <c r="G1648" s="1042">
        <f>'ECON SEC PERSONNEL COST'!H1199</f>
        <v>79540444</v>
      </c>
      <c r="H1648" s="1042">
        <f>G1648</f>
        <v>79540444</v>
      </c>
      <c r="I1648" s="730"/>
      <c r="J1648" s="1020"/>
      <c r="K1648" s="438"/>
      <c r="L1648" s="435"/>
      <c r="M1648" s="531"/>
    </row>
    <row r="1649" spans="1:13">
      <c r="A1649" s="432">
        <v>21010102</v>
      </c>
      <c r="B1649" s="432"/>
      <c r="C1649" s="432"/>
      <c r="D1649" s="432"/>
      <c r="E1649" s="432"/>
      <c r="F1649" s="433" t="s">
        <v>92</v>
      </c>
      <c r="G1649" s="1042"/>
      <c r="H1649" s="1042"/>
      <c r="I1649" s="432"/>
      <c r="J1649" s="435"/>
      <c r="K1649" s="432"/>
      <c r="L1649" s="435"/>
      <c r="M1649" s="528"/>
    </row>
    <row r="1650" spans="1:13" ht="25.5">
      <c r="A1650" s="432">
        <v>2102</v>
      </c>
      <c r="B1650" s="432"/>
      <c r="C1650" s="432"/>
      <c r="D1650" s="432"/>
      <c r="E1650" s="432"/>
      <c r="F1650" s="433" t="s">
        <v>94</v>
      </c>
      <c r="G1650" s="1042">
        <f>SUM(G1651,G1654)</f>
        <v>2610000</v>
      </c>
      <c r="H1650" s="1042">
        <f>SUM(H1651,H1654)</f>
        <v>2610000</v>
      </c>
      <c r="I1650" s="438"/>
      <c r="J1650" s="1020"/>
      <c r="K1650" s="438"/>
      <c r="L1650" s="435"/>
      <c r="M1650" s="528"/>
    </row>
    <row r="1651" spans="1:13">
      <c r="A1651" s="432">
        <v>210201</v>
      </c>
      <c r="B1651" s="432"/>
      <c r="C1651" s="432"/>
      <c r="D1651" s="432"/>
      <c r="E1651" s="432"/>
      <c r="F1651" s="433" t="s">
        <v>95</v>
      </c>
      <c r="G1651" s="1042">
        <f>SUM(G1652:G1653)</f>
        <v>2610000</v>
      </c>
      <c r="H1651" s="1042">
        <f t="shared" ref="H1651:H1653" si="345">G1651</f>
        <v>2610000</v>
      </c>
      <c r="I1651" s="438"/>
      <c r="J1651" s="1020"/>
      <c r="K1651" s="438"/>
      <c r="L1651" s="435"/>
      <c r="M1651" s="528"/>
    </row>
    <row r="1652" spans="1:13">
      <c r="A1652" s="432">
        <v>21020101</v>
      </c>
      <c r="B1652" s="432"/>
      <c r="C1652" s="432"/>
      <c r="D1652" s="432"/>
      <c r="E1652" s="432"/>
      <c r="F1652" s="433" t="s">
        <v>96</v>
      </c>
      <c r="G1652" s="1042">
        <f>'ECON SEC PERSONNEL COST'!J1199</f>
        <v>0</v>
      </c>
      <c r="H1652" s="1042">
        <f t="shared" si="345"/>
        <v>0</v>
      </c>
      <c r="I1652" s="438"/>
      <c r="J1652" s="1020"/>
      <c r="K1652" s="438"/>
      <c r="L1652" s="435"/>
      <c r="M1652" s="530"/>
    </row>
    <row r="1653" spans="1:13" ht="14.25" customHeight="1">
      <c r="A1653" s="432">
        <v>21020103</v>
      </c>
      <c r="B1653" s="432"/>
      <c r="C1653" s="432"/>
      <c r="D1653" s="432"/>
      <c r="E1653" s="432"/>
      <c r="F1653" s="433" t="s">
        <v>528</v>
      </c>
      <c r="G1653" s="1042">
        <f>'ECON SEC PERSONNEL COST'!I1199</f>
        <v>2610000</v>
      </c>
      <c r="H1653" s="1042">
        <f t="shared" si="345"/>
        <v>2610000</v>
      </c>
      <c r="I1653" s="735"/>
      <c r="J1653" s="1020"/>
      <c r="K1653" s="438"/>
      <c r="L1653" s="435"/>
      <c r="M1653" s="531"/>
    </row>
    <row r="1654" spans="1:13">
      <c r="A1654" s="432">
        <v>210202</v>
      </c>
      <c r="B1654" s="432"/>
      <c r="C1654" s="432"/>
      <c r="D1654" s="432"/>
      <c r="E1654" s="432"/>
      <c r="F1654" s="433" t="s">
        <v>98</v>
      </c>
      <c r="G1654" s="1042"/>
      <c r="H1654" s="1042"/>
      <c r="I1654" s="432"/>
      <c r="J1654" s="435"/>
      <c r="K1654" s="432"/>
      <c r="L1654" s="435"/>
      <c r="M1654" s="528"/>
    </row>
    <row r="1655" spans="1:13" ht="15.75">
      <c r="A1655" s="950">
        <v>2202</v>
      </c>
      <c r="B1655" s="950"/>
      <c r="C1655" s="950"/>
      <c r="D1655" s="1021" t="s">
        <v>561</v>
      </c>
      <c r="E1655" s="950"/>
      <c r="F1655" s="951" t="s">
        <v>5</v>
      </c>
      <c r="G1655" s="1045">
        <f>SUM(G1656,G1659,G1662,G1664,G1668,G1670,G1675,G1678,G1680)</f>
        <v>15000000</v>
      </c>
      <c r="H1655" s="1045">
        <f>SUM(H1656,H1659,H1662,H1664,H1668,H1670,H1675,H1678,H1680)</f>
        <v>3653990.89</v>
      </c>
      <c r="I1655" s="955"/>
      <c r="J1655" s="1022"/>
      <c r="K1655" s="955"/>
      <c r="L1655" s="435"/>
      <c r="M1655" s="534"/>
    </row>
    <row r="1656" spans="1:13" ht="25.5">
      <c r="A1656" s="950">
        <v>220201</v>
      </c>
      <c r="B1656" s="950"/>
      <c r="C1656" s="950"/>
      <c r="D1656" s="950"/>
      <c r="E1656" s="950"/>
      <c r="F1656" s="951" t="s">
        <v>107</v>
      </c>
      <c r="G1656" s="1045">
        <f>SUM(G1657:G1658)</f>
        <v>2000000</v>
      </c>
      <c r="H1656" s="1045">
        <f>SUM(H1657:H1658)</f>
        <v>1000000</v>
      </c>
      <c r="I1656" s="955"/>
      <c r="J1656" s="1023"/>
      <c r="K1656" s="955"/>
      <c r="L1656" s="435"/>
      <c r="M1656" s="534"/>
    </row>
    <row r="1657" spans="1:13" ht="25.5">
      <c r="A1657" s="953">
        <v>22020101</v>
      </c>
      <c r="B1657" s="953"/>
      <c r="C1657" s="953"/>
      <c r="D1657" s="1021" t="s">
        <v>561</v>
      </c>
      <c r="E1657" s="953"/>
      <c r="F1657" s="731" t="s">
        <v>108</v>
      </c>
      <c r="G1657" s="1046">
        <v>1000000</v>
      </c>
      <c r="H1657" s="1046"/>
      <c r="I1657" s="956"/>
      <c r="J1657" s="1023"/>
      <c r="K1657" s="956"/>
      <c r="L1657" s="435"/>
      <c r="M1657" s="535"/>
    </row>
    <row r="1658" spans="1:13" ht="25.5">
      <c r="A1658" s="953">
        <v>22020102</v>
      </c>
      <c r="B1658" s="953"/>
      <c r="C1658" s="953"/>
      <c r="D1658" s="1021" t="s">
        <v>561</v>
      </c>
      <c r="E1658" s="953"/>
      <c r="F1658" s="731" t="s">
        <v>620</v>
      </c>
      <c r="G1658" s="1046">
        <v>1000000</v>
      </c>
      <c r="H1658" s="1046">
        <v>1000000</v>
      </c>
      <c r="I1658" s="956"/>
      <c r="J1658" s="1023"/>
      <c r="K1658" s="956"/>
      <c r="L1658" s="435"/>
      <c r="M1658" s="535"/>
    </row>
    <row r="1659" spans="1:13" ht="15.75">
      <c r="A1659" s="950">
        <v>220202</v>
      </c>
      <c r="B1659" s="950"/>
      <c r="C1659" s="950"/>
      <c r="D1659" s="1021" t="s">
        <v>561</v>
      </c>
      <c r="E1659" s="950"/>
      <c r="F1659" s="951" t="s">
        <v>112</v>
      </c>
      <c r="G1659" s="1045">
        <f>SUM(G1660:G1661)</f>
        <v>250000</v>
      </c>
      <c r="H1659" s="1045">
        <f>SUM(H1660:H1661)</f>
        <v>0</v>
      </c>
      <c r="I1659" s="955"/>
      <c r="J1659" s="1022"/>
      <c r="K1659" s="955"/>
      <c r="L1659" s="435"/>
      <c r="M1659" s="534"/>
    </row>
    <row r="1660" spans="1:13" ht="15">
      <c r="A1660" s="1010">
        <v>22020201</v>
      </c>
      <c r="B1660" s="1010"/>
      <c r="C1660" s="1010"/>
      <c r="D1660" s="1010"/>
      <c r="E1660" s="1010"/>
      <c r="F1660" s="1024" t="s">
        <v>113</v>
      </c>
      <c r="G1660" s="1046">
        <v>150000</v>
      </c>
      <c r="H1660" s="1046"/>
      <c r="I1660" s="956"/>
      <c r="J1660" s="1023"/>
      <c r="K1660" s="956"/>
      <c r="L1660" s="435"/>
      <c r="M1660" s="535"/>
    </row>
    <row r="1661" spans="1:13" ht="15">
      <c r="A1661" s="1010">
        <v>22020202</v>
      </c>
      <c r="B1661" s="1010"/>
      <c r="C1661" s="1010"/>
      <c r="D1661" s="1010"/>
      <c r="E1661" s="1010"/>
      <c r="F1661" s="1024" t="s">
        <v>114</v>
      </c>
      <c r="G1661" s="1046">
        <v>100000</v>
      </c>
      <c r="H1661" s="1046"/>
      <c r="I1661" s="956"/>
      <c r="J1661" s="1023"/>
      <c r="K1661" s="956"/>
      <c r="L1661" s="435"/>
      <c r="M1661" s="535"/>
    </row>
    <row r="1662" spans="1:13" ht="25.5">
      <c r="A1662" s="950">
        <v>220203</v>
      </c>
      <c r="B1662" s="950"/>
      <c r="C1662" s="950"/>
      <c r="D1662" s="1021" t="s">
        <v>561</v>
      </c>
      <c r="E1662" s="950"/>
      <c r="F1662" s="951" t="s">
        <v>121</v>
      </c>
      <c r="G1662" s="1045">
        <f>SUM(G1663:G1663)</f>
        <v>220000</v>
      </c>
      <c r="H1662" s="1045">
        <f>SUM(H1663:H1663)</f>
        <v>0</v>
      </c>
      <c r="I1662" s="955"/>
      <c r="J1662" s="1022"/>
      <c r="K1662" s="956"/>
      <c r="L1662" s="435"/>
      <c r="M1662" s="534"/>
    </row>
    <row r="1663" spans="1:13" ht="25.5">
      <c r="A1663" s="953">
        <v>22020310</v>
      </c>
      <c r="B1663" s="953"/>
      <c r="C1663" s="953"/>
      <c r="D1663" s="1021" t="s">
        <v>561</v>
      </c>
      <c r="E1663" s="953"/>
      <c r="F1663" s="731" t="s">
        <v>131</v>
      </c>
      <c r="G1663" s="1046">
        <v>220000</v>
      </c>
      <c r="H1663" s="1046"/>
      <c r="I1663" s="956"/>
      <c r="J1663" s="1023"/>
      <c r="K1663" s="956"/>
      <c r="L1663" s="435"/>
      <c r="M1663" s="535"/>
    </row>
    <row r="1664" spans="1:13" ht="25.5">
      <c r="A1664" s="950">
        <v>220204</v>
      </c>
      <c r="B1664" s="950"/>
      <c r="C1664" s="950"/>
      <c r="D1664" s="1021" t="s">
        <v>561</v>
      </c>
      <c r="E1664" s="950"/>
      <c r="F1664" s="951" t="s">
        <v>133</v>
      </c>
      <c r="G1664" s="1045">
        <f>SUM(G1665:G1667)</f>
        <v>900000</v>
      </c>
      <c r="H1664" s="1045">
        <f>SUM(H1665:H1667)</f>
        <v>150000</v>
      </c>
      <c r="I1664" s="955"/>
      <c r="J1664" s="1022"/>
      <c r="K1664" s="955"/>
      <c r="L1664" s="435"/>
      <c r="M1664" s="534"/>
    </row>
    <row r="1665" spans="1:13" ht="25.5">
      <c r="A1665" s="953">
        <v>22020402</v>
      </c>
      <c r="B1665" s="953">
        <v>70490</v>
      </c>
      <c r="C1665" s="953"/>
      <c r="D1665" s="1021" t="s">
        <v>561</v>
      </c>
      <c r="E1665" s="953">
        <v>50610800</v>
      </c>
      <c r="F1665" s="731" t="s">
        <v>135</v>
      </c>
      <c r="G1665" s="1046">
        <v>100000</v>
      </c>
      <c r="H1665" s="1046"/>
      <c r="I1665" s="956"/>
      <c r="J1665" s="1023"/>
      <c r="K1665" s="956"/>
      <c r="L1665" s="435"/>
      <c r="M1665" s="535"/>
    </row>
    <row r="1666" spans="1:13" ht="25.5">
      <c r="A1666" s="953">
        <v>22020405</v>
      </c>
      <c r="B1666" s="953">
        <v>70490</v>
      </c>
      <c r="C1666" s="953"/>
      <c r="D1666" s="1021" t="s">
        <v>561</v>
      </c>
      <c r="E1666" s="953"/>
      <c r="F1666" s="731" t="s">
        <v>138</v>
      </c>
      <c r="G1666" s="1046">
        <v>500000</v>
      </c>
      <c r="H1666" s="1046">
        <v>150000</v>
      </c>
      <c r="I1666" s="956"/>
      <c r="J1666" s="1023"/>
      <c r="K1666" s="956"/>
      <c r="L1666" s="435"/>
      <c r="M1666" s="535"/>
    </row>
    <row r="1667" spans="1:13" ht="17.25" customHeight="1">
      <c r="A1667" s="953">
        <v>22020406</v>
      </c>
      <c r="B1667" s="953">
        <v>70490</v>
      </c>
      <c r="C1667" s="953"/>
      <c r="D1667" s="1021" t="s">
        <v>561</v>
      </c>
      <c r="E1667" s="953">
        <v>50610800</v>
      </c>
      <c r="F1667" s="731" t="s">
        <v>139</v>
      </c>
      <c r="G1667" s="1046">
        <v>300000</v>
      </c>
      <c r="H1667" s="1046"/>
      <c r="I1667" s="956"/>
      <c r="J1667" s="1023"/>
      <c r="K1667" s="956"/>
      <c r="L1667" s="435"/>
      <c r="M1667" s="535"/>
    </row>
    <row r="1668" spans="1:13" ht="15.75">
      <c r="A1668" s="950">
        <v>220205</v>
      </c>
      <c r="B1668" s="950"/>
      <c r="C1668" s="950"/>
      <c r="D1668" s="1021" t="s">
        <v>561</v>
      </c>
      <c r="E1668" s="950"/>
      <c r="F1668" s="951" t="s">
        <v>145</v>
      </c>
      <c r="G1668" s="1045">
        <f>SUM(G1669:G1669)</f>
        <v>1500000</v>
      </c>
      <c r="H1668" s="1045">
        <f>SUM(H1669:H1669)</f>
        <v>500000</v>
      </c>
      <c r="I1668" s="955"/>
      <c r="J1668" s="1022"/>
      <c r="K1668" s="956"/>
      <c r="L1668" s="435"/>
      <c r="M1668" s="534"/>
    </row>
    <row r="1669" spans="1:13" ht="15">
      <c r="A1669" s="953">
        <v>22020501</v>
      </c>
      <c r="B1669" s="953">
        <v>70980</v>
      </c>
      <c r="C1669" s="953"/>
      <c r="D1669" s="1021" t="s">
        <v>561</v>
      </c>
      <c r="E1669" s="953">
        <v>50610800</v>
      </c>
      <c r="F1669" s="731" t="s">
        <v>146</v>
      </c>
      <c r="G1669" s="1046">
        <v>1500000</v>
      </c>
      <c r="H1669" s="1046">
        <v>500000</v>
      </c>
      <c r="I1669" s="956"/>
      <c r="J1669" s="1023"/>
      <c r="K1669" s="955"/>
      <c r="L1669" s="435"/>
      <c r="M1669" s="535"/>
    </row>
    <row r="1670" spans="1:13" ht="15.75">
      <c r="A1670" s="950">
        <v>220206</v>
      </c>
      <c r="B1670" s="950"/>
      <c r="C1670" s="950"/>
      <c r="D1670" s="1021" t="s">
        <v>561</v>
      </c>
      <c r="E1670" s="950"/>
      <c r="F1670" s="951" t="s">
        <v>148</v>
      </c>
      <c r="G1670" s="1045">
        <f>SUM(G1671:G1672)</f>
        <v>520000</v>
      </c>
      <c r="H1670" s="1045">
        <f>SUM(H1671:H1672)</f>
        <v>353990.89</v>
      </c>
      <c r="I1670" s="955"/>
      <c r="J1670" s="1022"/>
      <c r="K1670" s="956"/>
      <c r="L1670" s="435"/>
      <c r="M1670" s="534"/>
    </row>
    <row r="1671" spans="1:13" ht="15.75">
      <c r="A1671" s="953">
        <v>22020601</v>
      </c>
      <c r="B1671" s="950"/>
      <c r="C1671" s="950"/>
      <c r="D1671" s="1021"/>
      <c r="E1671" s="950"/>
      <c r="F1671" s="731" t="s">
        <v>1121</v>
      </c>
      <c r="G1671" s="1046">
        <v>120000</v>
      </c>
      <c r="H1671" s="1046"/>
      <c r="I1671" s="956"/>
      <c r="J1671" s="1023"/>
      <c r="K1671" s="956"/>
      <c r="L1671" s="435"/>
      <c r="M1671" s="534"/>
    </row>
    <row r="1672" spans="1:13" ht="25.5">
      <c r="A1672" s="953">
        <v>22020605</v>
      </c>
      <c r="B1672" s="953">
        <v>70435</v>
      </c>
      <c r="C1672" s="953"/>
      <c r="D1672" s="1021" t="s">
        <v>561</v>
      </c>
      <c r="E1672" s="953">
        <v>50610800</v>
      </c>
      <c r="F1672" s="731" t="s">
        <v>153</v>
      </c>
      <c r="G1672" s="1046">
        <v>400000</v>
      </c>
      <c r="H1672" s="1046">
        <v>353990.89</v>
      </c>
      <c r="I1672" s="956"/>
      <c r="J1672" s="1022"/>
      <c r="K1672" s="956"/>
      <c r="L1672" s="435"/>
      <c r="M1672" s="535"/>
    </row>
    <row r="1673" spans="1:13" ht="35.25" customHeight="1">
      <c r="A1673" s="950">
        <v>220207</v>
      </c>
      <c r="B1673" s="950"/>
      <c r="C1673" s="950"/>
      <c r="D1673" s="950"/>
      <c r="E1673" s="950"/>
      <c r="F1673" s="951" t="s">
        <v>154</v>
      </c>
      <c r="G1673" s="1045">
        <f>SUM(G1674:G1674)</f>
        <v>0</v>
      </c>
      <c r="H1673" s="1045">
        <f>SUM(H1674:H1674)</f>
        <v>0</v>
      </c>
      <c r="I1673" s="955"/>
      <c r="J1673" s="435"/>
      <c r="K1673" s="955"/>
      <c r="L1673" s="435"/>
      <c r="M1673" s="534"/>
    </row>
    <row r="1674" spans="1:13" ht="15">
      <c r="A1674" s="953">
        <v>22020701</v>
      </c>
      <c r="B1674" s="953"/>
      <c r="C1674" s="953"/>
      <c r="D1674" s="953"/>
      <c r="E1674" s="953"/>
      <c r="F1674" s="731" t="s">
        <v>155</v>
      </c>
      <c r="G1674" s="1046"/>
      <c r="H1674" s="1046"/>
      <c r="I1674" s="956"/>
      <c r="J1674" s="435"/>
      <c r="K1674" s="956"/>
      <c r="L1674" s="435"/>
      <c r="M1674" s="535"/>
    </row>
    <row r="1675" spans="1:13" ht="15.75">
      <c r="A1675" s="950">
        <v>220208</v>
      </c>
      <c r="B1675" s="950"/>
      <c r="C1675" s="950"/>
      <c r="D1675" s="1021" t="s">
        <v>561</v>
      </c>
      <c r="E1675" s="950"/>
      <c r="F1675" s="951" t="s">
        <v>163</v>
      </c>
      <c r="G1675" s="1045">
        <f>SUM(G1676:G1677)</f>
        <v>350000</v>
      </c>
      <c r="H1675" s="1045">
        <f>SUM(H1676:H1677)</f>
        <v>350000</v>
      </c>
      <c r="I1675" s="955"/>
      <c r="J1675" s="1022"/>
      <c r="K1675" s="955"/>
      <c r="L1675" s="435"/>
      <c r="M1675" s="534"/>
    </row>
    <row r="1676" spans="1:13" ht="15">
      <c r="A1676" s="1010">
        <v>22020801</v>
      </c>
      <c r="B1676" s="1010"/>
      <c r="C1676" s="1010"/>
      <c r="D1676" s="1010"/>
      <c r="E1676" s="1010"/>
      <c r="F1676" s="1024" t="s">
        <v>164</v>
      </c>
      <c r="G1676" s="1046"/>
      <c r="H1676" s="1046"/>
      <c r="I1676" s="956"/>
      <c r="J1676" s="435"/>
      <c r="K1676" s="956"/>
      <c r="L1676" s="435"/>
      <c r="M1676" s="535"/>
    </row>
    <row r="1677" spans="1:13" ht="25.5">
      <c r="A1677" s="953">
        <v>22020803</v>
      </c>
      <c r="B1677" s="953">
        <v>70434</v>
      </c>
      <c r="C1677" s="953"/>
      <c r="D1677" s="1021" t="s">
        <v>561</v>
      </c>
      <c r="E1677" s="953">
        <v>50610800</v>
      </c>
      <c r="F1677" s="731" t="s">
        <v>166</v>
      </c>
      <c r="G1677" s="1046">
        <v>350000</v>
      </c>
      <c r="H1677" s="1046">
        <v>350000</v>
      </c>
      <c r="I1677" s="956"/>
      <c r="J1677" s="1023"/>
      <c r="K1677" s="955"/>
      <c r="L1677" s="435"/>
      <c r="M1677" s="535"/>
    </row>
    <row r="1678" spans="1:13" ht="25.5">
      <c r="A1678" s="950">
        <v>220209</v>
      </c>
      <c r="B1678" s="950"/>
      <c r="C1678" s="950"/>
      <c r="D1678" s="1021" t="s">
        <v>561</v>
      </c>
      <c r="E1678" s="950"/>
      <c r="F1678" s="951" t="s">
        <v>169</v>
      </c>
      <c r="G1678" s="1045">
        <f>SUM(G1679:G1679)</f>
        <v>200000</v>
      </c>
      <c r="H1678" s="1045">
        <f>SUM(H1679:H1679)</f>
        <v>0</v>
      </c>
      <c r="I1678" s="955"/>
      <c r="J1678" s="1022"/>
      <c r="K1678" s="956"/>
      <c r="L1678" s="435"/>
      <c r="M1678" s="534"/>
    </row>
    <row r="1679" spans="1:13" ht="25.5">
      <c r="A1679" s="953">
        <v>22020901</v>
      </c>
      <c r="B1679" s="953">
        <v>70490</v>
      </c>
      <c r="C1679" s="953"/>
      <c r="D1679" s="1021" t="s">
        <v>561</v>
      </c>
      <c r="E1679" s="953">
        <v>50610800</v>
      </c>
      <c r="F1679" s="731" t="s">
        <v>170</v>
      </c>
      <c r="G1679" s="1046">
        <v>200000</v>
      </c>
      <c r="H1679" s="1046"/>
      <c r="I1679" s="956"/>
      <c r="J1679" s="1023"/>
      <c r="K1679" s="955"/>
      <c r="L1679" s="435"/>
      <c r="M1679" s="535"/>
    </row>
    <row r="1680" spans="1:13" ht="25.5">
      <c r="A1680" s="950">
        <v>220210</v>
      </c>
      <c r="B1680" s="950"/>
      <c r="C1680" s="950"/>
      <c r="D1680" s="1021" t="s">
        <v>561</v>
      </c>
      <c r="E1680" s="950"/>
      <c r="F1680" s="951" t="s">
        <v>173</v>
      </c>
      <c r="G1680" s="1045">
        <f>SUM(G1681,G1682,G1683,G1684,G1685)</f>
        <v>9060000</v>
      </c>
      <c r="H1680" s="1045">
        <f>SUM(H1681,H1682,H1683,H1684,H1685)</f>
        <v>1300000</v>
      </c>
      <c r="I1680" s="955"/>
      <c r="J1680" s="1022"/>
      <c r="K1680" s="955"/>
      <c r="L1680" s="435"/>
      <c r="M1680" s="534"/>
    </row>
    <row r="1681" spans="1:13" ht="15">
      <c r="A1681" s="953">
        <v>22021001</v>
      </c>
      <c r="B1681" s="953">
        <v>70133</v>
      </c>
      <c r="C1681" s="953"/>
      <c r="D1681" s="1021" t="s">
        <v>561</v>
      </c>
      <c r="E1681" s="953">
        <v>50610800</v>
      </c>
      <c r="F1681" s="731" t="s">
        <v>174</v>
      </c>
      <c r="G1681" s="1046">
        <v>100000</v>
      </c>
      <c r="H1681" s="1046"/>
      <c r="I1681" s="956"/>
      <c r="J1681" s="1023"/>
      <c r="K1681" s="956"/>
      <c r="L1681" s="435"/>
      <c r="M1681" s="535"/>
    </row>
    <row r="1682" spans="1:13" ht="15">
      <c r="A1682" s="953">
        <v>22021003</v>
      </c>
      <c r="B1682" s="953">
        <v>70830</v>
      </c>
      <c r="C1682" s="953"/>
      <c r="D1682" s="1021" t="s">
        <v>561</v>
      </c>
      <c r="E1682" s="953">
        <v>50610800</v>
      </c>
      <c r="F1682" s="731" t="s">
        <v>176</v>
      </c>
      <c r="G1682" s="1046">
        <v>150000</v>
      </c>
      <c r="H1682" s="1046"/>
      <c r="I1682" s="956"/>
      <c r="J1682" s="1023"/>
      <c r="K1682" s="956"/>
      <c r="L1682" s="435"/>
      <c r="M1682" s="535"/>
    </row>
    <row r="1683" spans="1:13" ht="15">
      <c r="A1683" s="953">
        <v>22021006</v>
      </c>
      <c r="B1683" s="953"/>
      <c r="C1683" s="953"/>
      <c r="D1683" s="1021">
        <v>2101</v>
      </c>
      <c r="E1683" s="953">
        <v>50610800</v>
      </c>
      <c r="F1683" s="731" t="s">
        <v>1104</v>
      </c>
      <c r="G1683" s="1046">
        <v>10000</v>
      </c>
      <c r="H1683" s="1046"/>
      <c r="I1683" s="956"/>
      <c r="J1683" s="1023"/>
      <c r="K1683" s="956"/>
      <c r="L1683" s="435"/>
      <c r="M1683" s="535"/>
    </row>
    <row r="1684" spans="1:13" ht="15">
      <c r="A1684" s="953">
        <v>22021007</v>
      </c>
      <c r="B1684" s="953">
        <v>70131</v>
      </c>
      <c r="C1684" s="953"/>
      <c r="D1684" s="1021" t="s">
        <v>561</v>
      </c>
      <c r="E1684" s="953">
        <v>50610800</v>
      </c>
      <c r="F1684" s="731" t="s">
        <v>179</v>
      </c>
      <c r="G1684" s="1046">
        <v>800000</v>
      </c>
      <c r="H1684" s="1046">
        <v>500000</v>
      </c>
      <c r="I1684" s="956"/>
      <c r="J1684" s="1023"/>
      <c r="K1684" s="1025"/>
      <c r="L1684" s="435"/>
      <c r="M1684" s="535"/>
    </row>
    <row r="1685" spans="1:13" ht="17.25" customHeight="1">
      <c r="A1685" s="953">
        <v>22021021</v>
      </c>
      <c r="B1685" s="953"/>
      <c r="C1685" s="953"/>
      <c r="D1685" s="1010"/>
      <c r="E1685" s="1010"/>
      <c r="F1685" s="731" t="s">
        <v>185</v>
      </c>
      <c r="G1685" s="1370">
        <v>8000000</v>
      </c>
      <c r="H1685" s="1370">
        <v>800000</v>
      </c>
      <c r="I1685" s="1025"/>
      <c r="J1685" s="1023"/>
      <c r="K1685" s="435"/>
      <c r="L1685" s="435"/>
      <c r="M1685" s="536"/>
    </row>
    <row r="1686" spans="1:13" ht="17.25" customHeight="1">
      <c r="A1686" s="1026"/>
      <c r="B1686" s="1026"/>
      <c r="C1686" s="1026"/>
      <c r="D1686" s="1027"/>
      <c r="E1686" s="1027"/>
      <c r="F1686" s="1028"/>
      <c r="G1686" s="1029"/>
      <c r="H1686" s="1030"/>
      <c r="I1686" s="1030"/>
      <c r="J1686" s="1031"/>
      <c r="L1686" s="1031"/>
      <c r="M1686" s="462"/>
    </row>
    <row r="1687" spans="1:13" ht="15">
      <c r="A1687" s="1521" t="s">
        <v>284</v>
      </c>
      <c r="B1687" s="1522"/>
      <c r="C1687" s="1522"/>
      <c r="D1687" s="1522"/>
      <c r="E1687" s="1522"/>
      <c r="F1687" s="1522"/>
      <c r="G1687" s="1522"/>
      <c r="H1687" s="1522"/>
      <c r="I1687" s="1523"/>
      <c r="J1687" s="1009"/>
      <c r="K1687" s="1017"/>
      <c r="L1687" s="462"/>
      <c r="M1687" s="462"/>
    </row>
    <row r="1688" spans="1:13" ht="15">
      <c r="A1688" s="551"/>
      <c r="B1688" s="551"/>
      <c r="C1688" s="551"/>
      <c r="D1688" s="551"/>
      <c r="E1688" s="551"/>
      <c r="F1688" s="541" t="s">
        <v>4</v>
      </c>
      <c r="G1688" s="1371">
        <f>G1647</f>
        <v>82150444</v>
      </c>
      <c r="H1688" s="1371">
        <f>H1647</f>
        <v>82150444</v>
      </c>
      <c r="I1688" s="555">
        <f>I1647</f>
        <v>0</v>
      </c>
      <c r="J1688" s="1018">
        <f>SUM(G1688:I1688)</f>
        <v>164300888</v>
      </c>
      <c r="K1688" s="1019">
        <f>SUM(K1647)</f>
        <v>0</v>
      </c>
      <c r="L1688" s="462"/>
      <c r="M1688" s="462"/>
    </row>
    <row r="1689" spans="1:13" ht="15">
      <c r="A1689" s="551"/>
      <c r="B1689" s="551"/>
      <c r="C1689" s="551"/>
      <c r="D1689" s="551"/>
      <c r="E1689" s="551"/>
      <c r="F1689" s="541" t="s">
        <v>5</v>
      </c>
      <c r="G1689" s="1371">
        <f>G1655</f>
        <v>15000000</v>
      </c>
      <c r="H1689" s="1371">
        <f>H1655</f>
        <v>3653990.89</v>
      </c>
      <c r="I1689" s="554">
        <f>I1655</f>
        <v>0</v>
      </c>
      <c r="J1689" s="1018">
        <f>SUM(G1689:I1689)</f>
        <v>18653990.890000001</v>
      </c>
      <c r="K1689" s="1019">
        <f>SUM(K1655)</f>
        <v>0</v>
      </c>
      <c r="L1689" s="462"/>
      <c r="M1689" s="462"/>
    </row>
    <row r="1690" spans="1:13" ht="15">
      <c r="A1690" s="551"/>
      <c r="B1690" s="551"/>
      <c r="C1690" s="551"/>
      <c r="D1690" s="551"/>
      <c r="E1690" s="551"/>
      <c r="F1690" s="541" t="s">
        <v>3</v>
      </c>
      <c r="G1690" s="1372">
        <f>SUM(G1688:G1689)</f>
        <v>97150444</v>
      </c>
      <c r="H1690" s="1372">
        <f>SUM(H1688:H1689)</f>
        <v>85804434.890000001</v>
      </c>
      <c r="I1690" s="538">
        <f>SUM(I1688:I1689)</f>
        <v>0</v>
      </c>
      <c r="J1690" s="1018">
        <f>SUM(G1690:I1690)</f>
        <v>182954878.88999999</v>
      </c>
      <c r="K1690" s="1018">
        <f>SUM(K1688,K1689)</f>
        <v>0</v>
      </c>
      <c r="L1690" s="462"/>
      <c r="M1690" s="462"/>
    </row>
    <row r="1691" spans="1:13">
      <c r="A1691" s="33"/>
      <c r="B1691" s="33"/>
      <c r="C1691" s="33"/>
      <c r="D1691" s="33"/>
      <c r="E1691" s="33"/>
      <c r="F1691" s="42"/>
      <c r="G1691" s="33"/>
      <c r="H1691" s="33"/>
      <c r="I1691" s="33"/>
    </row>
    <row r="1692" spans="1:13">
      <c r="A1692" s="33"/>
      <c r="B1692" s="33"/>
      <c r="C1692" s="33"/>
      <c r="D1692" s="33"/>
      <c r="E1692" s="33"/>
      <c r="F1692" s="42"/>
      <c r="G1692" s="33"/>
      <c r="H1692" s="33"/>
      <c r="I1692" s="33"/>
    </row>
    <row r="1693" spans="1:13" ht="20.25">
      <c r="A1693" s="1443" t="s">
        <v>1200</v>
      </c>
      <c r="B1693" s="1444"/>
      <c r="C1693" s="1444"/>
      <c r="D1693" s="1444"/>
      <c r="E1693" s="1444"/>
      <c r="F1693" s="1444"/>
      <c r="G1693" s="1444"/>
      <c r="H1693" s="1444"/>
      <c r="I1693" s="1445"/>
      <c r="J1693" s="462"/>
      <c r="K1693" s="462"/>
      <c r="L1693" s="462"/>
      <c r="M1693" s="462"/>
    </row>
    <row r="1694" spans="1:13" ht="18">
      <c r="A1694" s="1426" t="s">
        <v>1201</v>
      </c>
      <c r="B1694" s="1427"/>
      <c r="C1694" s="1427"/>
      <c r="D1694" s="1427"/>
      <c r="E1694" s="1427"/>
      <c r="F1694" s="1427"/>
      <c r="G1694" s="1427"/>
      <c r="H1694" s="1427"/>
      <c r="I1694" s="1428"/>
      <c r="J1694" s="462"/>
      <c r="K1694" s="462"/>
      <c r="L1694" s="462"/>
      <c r="M1694" s="462"/>
    </row>
    <row r="1695" spans="1:13" ht="38.25">
      <c r="A1695" s="539" t="s">
        <v>518</v>
      </c>
      <c r="B1695" s="539" t="s">
        <v>514</v>
      </c>
      <c r="C1695" s="539" t="s">
        <v>559</v>
      </c>
      <c r="D1695" s="539" t="s">
        <v>560</v>
      </c>
      <c r="E1695" s="539" t="s">
        <v>515</v>
      </c>
      <c r="F1695" s="539" t="s">
        <v>483</v>
      </c>
      <c r="G1695" s="1016" t="s">
        <v>1011</v>
      </c>
      <c r="H1695" s="856" t="s">
        <v>1353</v>
      </c>
      <c r="I1695" s="325"/>
      <c r="J1695" s="325"/>
      <c r="K1695" s="988"/>
      <c r="L1695" s="443"/>
      <c r="M1695" s="526"/>
    </row>
    <row r="1696" spans="1:13" ht="15">
      <c r="A1696" s="432">
        <v>2</v>
      </c>
      <c r="B1696" s="432"/>
      <c r="C1696" s="432"/>
      <c r="D1696" s="432"/>
      <c r="E1696" s="432"/>
      <c r="F1696" s="433" t="s">
        <v>90</v>
      </c>
      <c r="G1696" s="1043">
        <f>G1697+G1705</f>
        <v>381253850</v>
      </c>
      <c r="H1696" s="1043">
        <f>H1697+H1705</f>
        <v>309395792.26999998</v>
      </c>
      <c r="I1696" s="1043"/>
      <c r="J1696" s="1043"/>
      <c r="K1696" s="1043"/>
      <c r="L1696" s="435"/>
      <c r="M1696" s="540"/>
    </row>
    <row r="1697" spans="1:13" ht="15">
      <c r="A1697" s="432">
        <v>21</v>
      </c>
      <c r="B1697" s="432"/>
      <c r="C1697" s="432"/>
      <c r="D1697" s="432"/>
      <c r="E1697" s="432"/>
      <c r="F1697" s="433" t="s">
        <v>4</v>
      </c>
      <c r="G1697" s="1042">
        <f>SUM(G1698:G1700)</f>
        <v>286253850</v>
      </c>
      <c r="H1697" s="1042">
        <f>SUM(H1698:H1700)</f>
        <v>286253850</v>
      </c>
      <c r="I1697" s="1043"/>
      <c r="J1697" s="1043"/>
      <c r="K1697" s="1042"/>
      <c r="L1697" s="435"/>
      <c r="M1697" s="540"/>
    </row>
    <row r="1698" spans="1:13" ht="15">
      <c r="A1698" s="432">
        <v>21010101</v>
      </c>
      <c r="B1698" s="432"/>
      <c r="C1698" s="432"/>
      <c r="D1698" s="432"/>
      <c r="E1698" s="432"/>
      <c r="F1698" s="433" t="s">
        <v>91</v>
      </c>
      <c r="G1698" s="1042">
        <f>'ECON SEC PERSONNEL COST'!H1259</f>
        <v>229055576</v>
      </c>
      <c r="H1698" s="1042">
        <f>G1698</f>
        <v>229055576</v>
      </c>
      <c r="I1698" s="1043"/>
      <c r="J1698" s="1042"/>
      <c r="K1698" s="1042"/>
      <c r="L1698" s="435"/>
      <c r="M1698" s="540"/>
    </row>
    <row r="1699" spans="1:13" ht="15">
      <c r="A1699" s="432">
        <v>21010102</v>
      </c>
      <c r="B1699" s="432"/>
      <c r="C1699" s="432"/>
      <c r="D1699" s="432"/>
      <c r="E1699" s="432"/>
      <c r="F1699" s="433" t="s">
        <v>92</v>
      </c>
      <c r="G1699" s="1042"/>
      <c r="H1699" s="1042"/>
      <c r="I1699" s="1043"/>
      <c r="J1699" s="1044"/>
      <c r="K1699" s="1042"/>
      <c r="L1699" s="435"/>
      <c r="M1699" s="540"/>
    </row>
    <row r="1700" spans="1:13" ht="25.5">
      <c r="A1700" s="432">
        <v>2102</v>
      </c>
      <c r="B1700" s="432"/>
      <c r="C1700" s="432"/>
      <c r="D1700" s="432"/>
      <c r="E1700" s="432"/>
      <c r="F1700" s="433" t="s">
        <v>94</v>
      </c>
      <c r="G1700" s="1043">
        <f>SUM(G1701,G1704)</f>
        <v>57198274</v>
      </c>
      <c r="H1700" s="1043">
        <f>SUM(H1701,H1704)</f>
        <v>57198274</v>
      </c>
      <c r="I1700" s="1043"/>
      <c r="J1700" s="1043"/>
      <c r="K1700" s="1043"/>
      <c r="L1700" s="435"/>
      <c r="M1700" s="540"/>
    </row>
    <row r="1701" spans="1:13" ht="15">
      <c r="A1701" s="432">
        <v>210201</v>
      </c>
      <c r="B1701" s="432"/>
      <c r="C1701" s="432"/>
      <c r="D1701" s="432"/>
      <c r="E1701" s="432"/>
      <c r="F1701" s="433" t="s">
        <v>95</v>
      </c>
      <c r="G1701" s="1043">
        <f>SUM(G1702:G1703)</f>
        <v>57198274</v>
      </c>
      <c r="H1701" s="1043">
        <f>SUM(H1702:H1703)</f>
        <v>57198274</v>
      </c>
      <c r="I1701" s="1043"/>
      <c r="J1701" s="1043"/>
      <c r="K1701" s="1043"/>
      <c r="L1701" s="435"/>
      <c r="M1701" s="540"/>
    </row>
    <row r="1702" spans="1:13" ht="15">
      <c r="A1702" s="432">
        <v>21020101</v>
      </c>
      <c r="B1702" s="432"/>
      <c r="C1702" s="432"/>
      <c r="D1702" s="432"/>
      <c r="E1702" s="432"/>
      <c r="F1702" s="433" t="s">
        <v>96</v>
      </c>
      <c r="G1702" s="1042">
        <f>'ECON SEC PERSONNEL COST'!J1265</f>
        <v>50388274</v>
      </c>
      <c r="H1702" s="1042">
        <f>G1702</f>
        <v>50388274</v>
      </c>
      <c r="I1702" s="1042"/>
      <c r="J1702" s="1042"/>
      <c r="K1702" s="1042"/>
      <c r="L1702" s="435"/>
      <c r="M1702" s="540"/>
    </row>
    <row r="1703" spans="1:13" ht="15">
      <c r="A1703" s="432">
        <v>21020103</v>
      </c>
      <c r="B1703" s="432"/>
      <c r="C1703" s="432"/>
      <c r="D1703" s="432"/>
      <c r="E1703" s="432"/>
      <c r="F1703" s="433" t="s">
        <v>528</v>
      </c>
      <c r="G1703" s="1042">
        <f>'ECON SEC PERSONNEL COST'!I1265</f>
        <v>6810000</v>
      </c>
      <c r="H1703" s="1042">
        <f>G1703</f>
        <v>6810000</v>
      </c>
      <c r="I1703" s="1042"/>
      <c r="J1703" s="1042"/>
      <c r="K1703" s="1042"/>
      <c r="L1703" s="435"/>
      <c r="M1703" s="540"/>
    </row>
    <row r="1704" spans="1:13">
      <c r="A1704" s="432">
        <v>210202</v>
      </c>
      <c r="B1704" s="432"/>
      <c r="C1704" s="432"/>
      <c r="D1704" s="432"/>
      <c r="E1704" s="432"/>
      <c r="F1704" s="433" t="s">
        <v>98</v>
      </c>
      <c r="G1704" s="1042"/>
      <c r="H1704" s="1042"/>
      <c r="I1704" s="1042"/>
      <c r="J1704" s="1044"/>
      <c r="K1704" s="1042"/>
      <c r="L1704" s="435"/>
      <c r="M1704" s="528"/>
    </row>
    <row r="1705" spans="1:13" ht="19.5" customHeight="1">
      <c r="A1705" s="950">
        <v>2202</v>
      </c>
      <c r="B1705" s="950">
        <v>708</v>
      </c>
      <c r="C1705" s="950"/>
      <c r="D1705" s="953" t="s">
        <v>565</v>
      </c>
      <c r="E1705" s="953">
        <v>50610801</v>
      </c>
      <c r="F1705" s="951" t="s">
        <v>5</v>
      </c>
      <c r="G1705" s="1045">
        <f t="shared" ref="G1705" si="346">SUM(G1706,G1708,G1712,G1719,G1723,G1725,G1727,G1729)</f>
        <v>95000000</v>
      </c>
      <c r="H1705" s="1045">
        <f>SUM(H1706,H1708,H1712,H1719,H1723,H1725,H1727,H1729)</f>
        <v>23141942.27</v>
      </c>
      <c r="I1705" s="1045"/>
      <c r="J1705" s="1045"/>
      <c r="K1705" s="1045"/>
      <c r="L1705" s="955"/>
      <c r="M1705" s="534"/>
    </row>
    <row r="1706" spans="1:13" ht="25.5">
      <c r="A1706" s="950">
        <v>220201</v>
      </c>
      <c r="B1706" s="950"/>
      <c r="C1706" s="950"/>
      <c r="D1706" s="953"/>
      <c r="E1706" s="953"/>
      <c r="F1706" s="951" t="s">
        <v>107</v>
      </c>
      <c r="G1706" s="1045">
        <f t="shared" ref="G1706:H1706" si="347">SUM(G1707:G1707)</f>
        <v>2500000</v>
      </c>
      <c r="H1706" s="1045">
        <f t="shared" si="347"/>
        <v>2500000</v>
      </c>
      <c r="I1706" s="1045"/>
      <c r="J1706" s="1045"/>
      <c r="K1706" s="1045"/>
      <c r="L1706" s="955"/>
      <c r="M1706" s="534"/>
    </row>
    <row r="1707" spans="1:13" ht="32.25" customHeight="1">
      <c r="A1707" s="953">
        <v>22020101</v>
      </c>
      <c r="B1707" s="953">
        <v>70131</v>
      </c>
      <c r="C1707" s="953"/>
      <c r="D1707" s="953" t="s">
        <v>565</v>
      </c>
      <c r="E1707" s="953">
        <v>50610801</v>
      </c>
      <c r="F1707" s="731" t="s">
        <v>1010</v>
      </c>
      <c r="G1707" s="1046">
        <v>2500000</v>
      </c>
      <c r="H1707" s="1046">
        <v>2500000</v>
      </c>
      <c r="I1707" s="1046"/>
      <c r="J1707" s="1047"/>
      <c r="K1707" s="1046"/>
      <c r="L1707" s="435"/>
      <c r="M1707" s="535"/>
    </row>
    <row r="1708" spans="1:13" ht="15.75">
      <c r="A1708" s="950">
        <v>220202</v>
      </c>
      <c r="B1708" s="950"/>
      <c r="C1708" s="950"/>
      <c r="D1708" s="953"/>
      <c r="E1708" s="953"/>
      <c r="F1708" s="951" t="s">
        <v>112</v>
      </c>
      <c r="G1708" s="1045">
        <f t="shared" ref="G1708" si="348">SUM(G1709:G1711)</f>
        <v>380000</v>
      </c>
      <c r="H1708" s="1045">
        <f>SUM(H1709:H1711)</f>
        <v>380000</v>
      </c>
      <c r="I1708" s="1045"/>
      <c r="J1708" s="1045"/>
      <c r="K1708" s="1045"/>
      <c r="L1708" s="955"/>
      <c r="M1708" s="534"/>
    </row>
    <row r="1709" spans="1:13" ht="15">
      <c r="A1709" s="1010">
        <v>22020201</v>
      </c>
      <c r="B1709" s="1010"/>
      <c r="C1709" s="1010"/>
      <c r="D1709" s="1010"/>
      <c r="E1709" s="1010"/>
      <c r="F1709" s="1024" t="s">
        <v>113</v>
      </c>
      <c r="G1709" s="1046">
        <v>180000</v>
      </c>
      <c r="H1709" s="1046">
        <v>180000</v>
      </c>
      <c r="I1709" s="1046"/>
      <c r="J1709" s="1047"/>
      <c r="K1709" s="1046"/>
      <c r="L1709" s="435"/>
      <c r="M1709" s="535"/>
    </row>
    <row r="1710" spans="1:13" ht="15">
      <c r="A1710" s="953">
        <v>22020202</v>
      </c>
      <c r="B1710" s="953">
        <v>70460</v>
      </c>
      <c r="C1710" s="953"/>
      <c r="D1710" s="953" t="s">
        <v>565</v>
      </c>
      <c r="E1710" s="953">
        <v>50610801</v>
      </c>
      <c r="F1710" s="731" t="s">
        <v>114</v>
      </c>
      <c r="G1710" s="1046"/>
      <c r="H1710" s="1046"/>
      <c r="I1710" s="1046"/>
      <c r="J1710" s="1047"/>
      <c r="K1710" s="1046"/>
      <c r="L1710" s="435"/>
      <c r="M1710" s="535"/>
    </row>
    <row r="1711" spans="1:13" ht="15">
      <c r="A1711" s="953">
        <v>22020203</v>
      </c>
      <c r="B1711" s="953">
        <v>70460</v>
      </c>
      <c r="C1711" s="953"/>
      <c r="D1711" s="953" t="s">
        <v>565</v>
      </c>
      <c r="E1711" s="953">
        <v>50610801</v>
      </c>
      <c r="F1711" s="731" t="s">
        <v>115</v>
      </c>
      <c r="G1711" s="1046">
        <v>200000</v>
      </c>
      <c r="H1711" s="1046">
        <v>200000</v>
      </c>
      <c r="I1711" s="1046"/>
      <c r="J1711" s="1047"/>
      <c r="K1711" s="1046"/>
      <c r="L1711" s="435"/>
      <c r="M1711" s="535"/>
    </row>
    <row r="1712" spans="1:13" ht="25.5">
      <c r="A1712" s="950">
        <v>220203</v>
      </c>
      <c r="B1712" s="950"/>
      <c r="C1712" s="950"/>
      <c r="D1712" s="953"/>
      <c r="E1712" s="953"/>
      <c r="F1712" s="951" t="s">
        <v>121</v>
      </c>
      <c r="G1712" s="1045">
        <f t="shared" ref="G1712" si="349">SUM(G1713:G1718)</f>
        <v>2800000</v>
      </c>
      <c r="H1712" s="1045">
        <f>SUM(H1713:H1718)</f>
        <v>1711942.27</v>
      </c>
      <c r="I1712" s="1045"/>
      <c r="J1712" s="1045"/>
      <c r="K1712" s="1045"/>
      <c r="L1712" s="955"/>
      <c r="M1712" s="534"/>
    </row>
    <row r="1713" spans="1:13" ht="25.5">
      <c r="A1713" s="953">
        <v>22020301</v>
      </c>
      <c r="B1713" s="953">
        <v>70133</v>
      </c>
      <c r="C1713" s="953"/>
      <c r="D1713" s="953" t="s">
        <v>565</v>
      </c>
      <c r="E1713" s="953">
        <v>50610801</v>
      </c>
      <c r="F1713" s="731" t="s">
        <v>122</v>
      </c>
      <c r="G1713" s="1046">
        <v>1500000</v>
      </c>
      <c r="H1713" s="1046">
        <v>1000000</v>
      </c>
      <c r="I1713" s="1046"/>
      <c r="J1713" s="1047"/>
      <c r="K1713" s="1046"/>
      <c r="L1713" s="435"/>
      <c r="M1713" s="535"/>
    </row>
    <row r="1714" spans="1:13" ht="15">
      <c r="A1714" s="953">
        <v>22020302</v>
      </c>
      <c r="B1714" s="953"/>
      <c r="C1714" s="953"/>
      <c r="D1714" s="953"/>
      <c r="E1714" s="953"/>
      <c r="F1714" s="731" t="s">
        <v>123</v>
      </c>
      <c r="G1714" s="1046">
        <v>100000</v>
      </c>
      <c r="H1714" s="1046"/>
      <c r="I1714" s="1046"/>
      <c r="J1714" s="1047"/>
      <c r="K1714" s="1046"/>
      <c r="L1714" s="435"/>
      <c r="M1714" s="535"/>
    </row>
    <row r="1715" spans="1:13" ht="15">
      <c r="A1715" s="953">
        <v>22020303</v>
      </c>
      <c r="B1715" s="953">
        <v>70460</v>
      </c>
      <c r="C1715" s="953"/>
      <c r="D1715" s="953" t="s">
        <v>565</v>
      </c>
      <c r="E1715" s="953">
        <v>50610801</v>
      </c>
      <c r="F1715" s="731" t="s">
        <v>124</v>
      </c>
      <c r="G1715" s="1046">
        <v>25000</v>
      </c>
      <c r="H1715" s="1046"/>
      <c r="I1715" s="1046"/>
      <c r="J1715" s="1047"/>
      <c r="K1715" s="1046"/>
      <c r="L1715" s="435"/>
      <c r="M1715" s="535"/>
    </row>
    <row r="1716" spans="1:13" ht="15">
      <c r="A1716" s="953">
        <v>22020304</v>
      </c>
      <c r="B1716" s="953"/>
      <c r="C1716" s="953"/>
      <c r="D1716" s="953"/>
      <c r="E1716" s="953"/>
      <c r="F1716" s="731" t="s">
        <v>125</v>
      </c>
      <c r="G1716" s="1046">
        <v>25000</v>
      </c>
      <c r="H1716" s="1046">
        <v>25000</v>
      </c>
      <c r="I1716" s="1046"/>
      <c r="J1716" s="1047"/>
      <c r="K1716" s="1045"/>
      <c r="L1716" s="435"/>
      <c r="M1716" s="535"/>
    </row>
    <row r="1717" spans="1:13" ht="25.5">
      <c r="A1717" s="953">
        <v>22020305</v>
      </c>
      <c r="B1717" s="953">
        <v>70160</v>
      </c>
      <c r="C1717" s="953"/>
      <c r="D1717" s="953" t="s">
        <v>565</v>
      </c>
      <c r="E1717" s="953">
        <v>50610801</v>
      </c>
      <c r="F1717" s="731" t="s">
        <v>126</v>
      </c>
      <c r="G1717" s="1046">
        <v>50000</v>
      </c>
      <c r="H1717" s="1046">
        <v>50000</v>
      </c>
      <c r="I1717" s="1046"/>
      <c r="J1717" s="1047"/>
      <c r="K1717" s="1046"/>
      <c r="L1717" s="435"/>
      <c r="M1717" s="535"/>
    </row>
    <row r="1718" spans="1:13" ht="25.5">
      <c r="A1718" s="953">
        <v>22020309</v>
      </c>
      <c r="B1718" s="953">
        <v>70160</v>
      </c>
      <c r="C1718" s="953"/>
      <c r="D1718" s="953" t="s">
        <v>565</v>
      </c>
      <c r="E1718" s="953">
        <v>50610801</v>
      </c>
      <c r="F1718" s="731" t="s">
        <v>1012</v>
      </c>
      <c r="G1718" s="1046">
        <v>1100000</v>
      </c>
      <c r="H1718" s="1046">
        <v>636942.27</v>
      </c>
      <c r="I1718" s="1046"/>
      <c r="J1718" s="1047"/>
      <c r="K1718" s="1046"/>
      <c r="L1718" s="435"/>
      <c r="M1718" s="535"/>
    </row>
    <row r="1719" spans="1:13" ht="25.5">
      <c r="A1719" s="950">
        <v>220204</v>
      </c>
      <c r="B1719" s="950"/>
      <c r="C1719" s="950"/>
      <c r="D1719" s="953"/>
      <c r="E1719" s="953"/>
      <c r="F1719" s="951" t="s">
        <v>133</v>
      </c>
      <c r="G1719" s="1045">
        <f t="shared" ref="G1719" si="350">SUM(G1720:G1722)</f>
        <v>5500000</v>
      </c>
      <c r="H1719" s="1045">
        <f>SUM(H1720:H1722)</f>
        <v>3200000</v>
      </c>
      <c r="I1719" s="1045"/>
      <c r="J1719" s="1045"/>
      <c r="K1719" s="1045"/>
      <c r="L1719" s="955"/>
      <c r="M1719" s="534"/>
    </row>
    <row r="1720" spans="1:13" ht="38.25">
      <c r="A1720" s="953">
        <v>22020401</v>
      </c>
      <c r="B1720" s="953">
        <v>70451</v>
      </c>
      <c r="C1720" s="953"/>
      <c r="D1720" s="953" t="s">
        <v>565</v>
      </c>
      <c r="E1720" s="953">
        <v>50610801</v>
      </c>
      <c r="F1720" s="731" t="s">
        <v>134</v>
      </c>
      <c r="G1720" s="1046">
        <v>4000000</v>
      </c>
      <c r="H1720" s="1046">
        <v>2000000</v>
      </c>
      <c r="I1720" s="1046"/>
      <c r="J1720" s="1047"/>
      <c r="K1720" s="1046"/>
      <c r="L1720" s="435"/>
      <c r="M1720" s="535"/>
    </row>
    <row r="1721" spans="1:13" ht="25.5">
      <c r="A1721" s="953">
        <v>22020402</v>
      </c>
      <c r="B1721" s="953">
        <v>70160</v>
      </c>
      <c r="C1721" s="953"/>
      <c r="D1721" s="953" t="s">
        <v>565</v>
      </c>
      <c r="E1721" s="953">
        <v>50610801</v>
      </c>
      <c r="F1721" s="731" t="s">
        <v>135</v>
      </c>
      <c r="G1721" s="1046">
        <v>1300000</v>
      </c>
      <c r="H1721" s="1046">
        <v>1000000</v>
      </c>
      <c r="I1721" s="1046"/>
      <c r="J1721" s="1047"/>
      <c r="K1721" s="1046"/>
      <c r="L1721" s="435"/>
      <c r="M1721" s="535"/>
    </row>
    <row r="1722" spans="1:13" ht="25.5">
      <c r="A1722" s="953">
        <v>22020402</v>
      </c>
      <c r="B1722" s="953">
        <v>70160</v>
      </c>
      <c r="C1722" s="953"/>
      <c r="D1722" s="953" t="s">
        <v>565</v>
      </c>
      <c r="E1722" s="953">
        <v>50610801</v>
      </c>
      <c r="F1722" s="731" t="s">
        <v>1013</v>
      </c>
      <c r="G1722" s="1046">
        <v>200000</v>
      </c>
      <c r="H1722" s="1046">
        <v>200000</v>
      </c>
      <c r="I1722" s="1046"/>
      <c r="J1722" s="1047"/>
      <c r="K1722" s="1046"/>
      <c r="L1722" s="435"/>
      <c r="M1722" s="535"/>
    </row>
    <row r="1723" spans="1:13" ht="15.75">
      <c r="A1723" s="950">
        <v>220205</v>
      </c>
      <c r="B1723" s="950"/>
      <c r="C1723" s="950"/>
      <c r="D1723" s="953"/>
      <c r="E1723" s="953"/>
      <c r="F1723" s="951" t="s">
        <v>145</v>
      </c>
      <c r="G1723" s="1045">
        <f>SUM(G1724:G1724)</f>
        <v>3500000</v>
      </c>
      <c r="H1723" s="1045">
        <f>SUM(H1724:H1724)</f>
        <v>2000000</v>
      </c>
      <c r="I1723" s="1045"/>
      <c r="J1723" s="1045"/>
      <c r="K1723" s="1045"/>
      <c r="L1723" s="435"/>
      <c r="M1723" s="534"/>
    </row>
    <row r="1724" spans="1:13" ht="15">
      <c r="A1724" s="953">
        <v>22020501</v>
      </c>
      <c r="B1724" s="953">
        <v>70980</v>
      </c>
      <c r="C1724" s="953"/>
      <c r="D1724" s="953" t="s">
        <v>565</v>
      </c>
      <c r="E1724" s="953">
        <v>50610801</v>
      </c>
      <c r="F1724" s="731" t="s">
        <v>146</v>
      </c>
      <c r="G1724" s="1046">
        <v>3500000</v>
      </c>
      <c r="H1724" s="1046">
        <v>2000000</v>
      </c>
      <c r="I1724" s="1046"/>
      <c r="J1724" s="1047"/>
      <c r="K1724" s="1046"/>
      <c r="L1724" s="435"/>
      <c r="M1724" s="535"/>
    </row>
    <row r="1725" spans="1:13" ht="17.25" customHeight="1">
      <c r="A1725" s="950">
        <v>220208</v>
      </c>
      <c r="B1725" s="950"/>
      <c r="C1725" s="950"/>
      <c r="D1725" s="953"/>
      <c r="E1725" s="953"/>
      <c r="F1725" s="951" t="s">
        <v>163</v>
      </c>
      <c r="G1725" s="1045">
        <f t="shared" ref="G1725:H1725" si="351">SUM(G1726:G1726)</f>
        <v>3000000</v>
      </c>
      <c r="H1725" s="1045">
        <f t="shared" si="351"/>
        <v>2000000</v>
      </c>
      <c r="I1725" s="1045"/>
      <c r="J1725" s="1048"/>
      <c r="K1725" s="1045"/>
      <c r="L1725" s="1041"/>
      <c r="M1725" s="534"/>
    </row>
    <row r="1726" spans="1:13" ht="15">
      <c r="A1726" s="953">
        <v>22020801</v>
      </c>
      <c r="B1726" s="953"/>
      <c r="C1726" s="953"/>
      <c r="D1726" s="953" t="s">
        <v>565</v>
      </c>
      <c r="E1726" s="953">
        <v>50610801</v>
      </c>
      <c r="F1726" s="731" t="s">
        <v>164</v>
      </c>
      <c r="G1726" s="1046">
        <v>3000000</v>
      </c>
      <c r="H1726" s="1046">
        <v>2000000</v>
      </c>
      <c r="I1726" s="1046"/>
      <c r="J1726" s="1047"/>
      <c r="K1726" s="1046"/>
      <c r="L1726" s="435"/>
      <c r="M1726" s="535"/>
    </row>
    <row r="1727" spans="1:13" ht="14.25" customHeight="1">
      <c r="A1727" s="950">
        <v>220209</v>
      </c>
      <c r="B1727" s="950"/>
      <c r="C1727" s="950"/>
      <c r="D1727" s="953"/>
      <c r="E1727" s="953"/>
      <c r="F1727" s="951" t="s">
        <v>169</v>
      </c>
      <c r="G1727" s="1045">
        <f>SUM(G1728:G1728)</f>
        <v>0</v>
      </c>
      <c r="H1727" s="1045">
        <f>SUM(H1728:H1728)</f>
        <v>0</v>
      </c>
      <c r="I1727" s="1045"/>
      <c r="J1727" s="1044"/>
      <c r="K1727" s="1046"/>
      <c r="L1727" s="435"/>
      <c r="M1727" s="534"/>
    </row>
    <row r="1728" spans="1:13" ht="16.5" customHeight="1">
      <c r="A1728" s="953">
        <v>22020901</v>
      </c>
      <c r="B1728" s="953"/>
      <c r="C1728" s="953"/>
      <c r="D1728" s="953"/>
      <c r="E1728" s="953"/>
      <c r="F1728" s="731" t="s">
        <v>170</v>
      </c>
      <c r="G1728" s="1046"/>
      <c r="H1728" s="1046"/>
      <c r="I1728" s="1046"/>
      <c r="J1728" s="1044"/>
      <c r="K1728" s="1046"/>
      <c r="L1728" s="435"/>
      <c r="M1728" s="535"/>
    </row>
    <row r="1729" spans="1:13" ht="25.5">
      <c r="A1729" s="950">
        <v>220210</v>
      </c>
      <c r="B1729" s="950"/>
      <c r="C1729" s="950"/>
      <c r="D1729" s="953"/>
      <c r="E1729" s="953"/>
      <c r="F1729" s="951" t="s">
        <v>173</v>
      </c>
      <c r="G1729" s="1045">
        <f>SUM(G1730:G1736)</f>
        <v>77320000</v>
      </c>
      <c r="H1729" s="1045">
        <f>SUM(H1730:H1736)</f>
        <v>11350000</v>
      </c>
      <c r="I1729" s="1045"/>
      <c r="J1729" s="1045"/>
      <c r="K1729" s="1045"/>
      <c r="L1729" s="955"/>
      <c r="M1729" s="534"/>
    </row>
    <row r="1730" spans="1:13" ht="15">
      <c r="A1730" s="953">
        <v>22021001</v>
      </c>
      <c r="B1730" s="953">
        <v>70131</v>
      </c>
      <c r="C1730" s="953"/>
      <c r="D1730" s="953" t="s">
        <v>565</v>
      </c>
      <c r="E1730" s="953">
        <v>50610801</v>
      </c>
      <c r="F1730" s="731" t="s">
        <v>174</v>
      </c>
      <c r="G1730" s="1046">
        <v>250000</v>
      </c>
      <c r="H1730" s="1046">
        <v>250000</v>
      </c>
      <c r="I1730" s="1046"/>
      <c r="J1730" s="1047"/>
      <c r="K1730" s="1046"/>
      <c r="L1730" s="435"/>
      <c r="M1730" s="535"/>
    </row>
    <row r="1731" spans="1:13" ht="25.5">
      <c r="A1731" s="953">
        <v>22021003</v>
      </c>
      <c r="B1731" s="953">
        <v>70620</v>
      </c>
      <c r="C1731" s="953"/>
      <c r="D1731" s="953" t="s">
        <v>565</v>
      </c>
      <c r="E1731" s="953">
        <v>50610801</v>
      </c>
      <c r="F1731" s="731" t="s">
        <v>1014</v>
      </c>
      <c r="G1731" s="1046">
        <v>100000</v>
      </c>
      <c r="H1731" s="1046">
        <v>100000</v>
      </c>
      <c r="I1731" s="1046"/>
      <c r="J1731" s="1047"/>
      <c r="K1731" s="1046"/>
      <c r="L1731" s="435"/>
      <c r="M1731" s="535"/>
    </row>
    <row r="1732" spans="1:13" ht="15">
      <c r="A1732" s="953">
        <v>22021007</v>
      </c>
      <c r="B1732" s="953">
        <v>70131</v>
      </c>
      <c r="C1732" s="953"/>
      <c r="D1732" s="953" t="s">
        <v>565</v>
      </c>
      <c r="E1732" s="953">
        <v>50610801</v>
      </c>
      <c r="F1732" s="731" t="s">
        <v>179</v>
      </c>
      <c r="G1732" s="1046">
        <v>800000</v>
      </c>
      <c r="H1732" s="1046">
        <v>800000</v>
      </c>
      <c r="I1732" s="1046"/>
      <c r="J1732" s="1047"/>
      <c r="K1732" s="1046"/>
      <c r="L1732" s="435"/>
      <c r="M1732" s="535"/>
    </row>
    <row r="1733" spans="1:13" ht="15">
      <c r="A1733" s="953">
        <v>22021013</v>
      </c>
      <c r="B1733" s="953">
        <v>70131</v>
      </c>
      <c r="C1733" s="953"/>
      <c r="D1733" s="953" t="s">
        <v>565</v>
      </c>
      <c r="E1733" s="953">
        <v>50610801</v>
      </c>
      <c r="F1733" s="731" t="s">
        <v>479</v>
      </c>
      <c r="G1733" s="1046">
        <v>150000</v>
      </c>
      <c r="H1733" s="1046"/>
      <c r="I1733" s="1046"/>
      <c r="J1733" s="1047"/>
      <c r="K1733" s="1046"/>
      <c r="L1733" s="435"/>
      <c r="M1733" s="535"/>
    </row>
    <row r="1734" spans="1:13" ht="25.5">
      <c r="A1734" s="953">
        <v>22021014</v>
      </c>
      <c r="B1734" s="953">
        <v>70131</v>
      </c>
      <c r="C1734" s="953"/>
      <c r="D1734" s="953" t="s">
        <v>565</v>
      </c>
      <c r="E1734" s="953">
        <v>50610801</v>
      </c>
      <c r="F1734" s="731" t="s">
        <v>287</v>
      </c>
      <c r="G1734" s="1046">
        <v>200000</v>
      </c>
      <c r="H1734" s="1046">
        <v>200000</v>
      </c>
      <c r="I1734" s="1046"/>
      <c r="J1734" s="1047"/>
      <c r="K1734" s="1046"/>
      <c r="L1734" s="435"/>
      <c r="M1734" s="535"/>
    </row>
    <row r="1735" spans="1:13" ht="15">
      <c r="A1735" s="953">
        <v>22021021</v>
      </c>
      <c r="B1735" s="953">
        <v>70820</v>
      </c>
      <c r="C1735" s="953"/>
      <c r="D1735" s="953" t="s">
        <v>565</v>
      </c>
      <c r="E1735" s="953">
        <v>50610801</v>
      </c>
      <c r="F1735" s="731" t="s">
        <v>185</v>
      </c>
      <c r="G1735" s="1046">
        <v>75000000</v>
      </c>
      <c r="H1735" s="1046">
        <v>10000000</v>
      </c>
      <c r="I1735" s="1046"/>
      <c r="J1735" s="1047"/>
      <c r="K1735" s="1046"/>
      <c r="L1735" s="435"/>
      <c r="M1735" s="535"/>
    </row>
    <row r="1736" spans="1:13">
      <c r="A1736" s="432">
        <v>22021024</v>
      </c>
      <c r="B1736" s="432"/>
      <c r="C1736" s="432"/>
      <c r="D1736" s="432"/>
      <c r="E1736" s="432"/>
      <c r="F1736" s="433" t="s">
        <v>682</v>
      </c>
      <c r="G1736" s="1042">
        <v>820000</v>
      </c>
      <c r="H1736" s="1042"/>
      <c r="I1736" s="1042"/>
      <c r="J1736" s="1044"/>
      <c r="K1736" s="1044"/>
      <c r="L1736" s="435"/>
      <c r="M1736" s="462"/>
    </row>
    <row r="1737" spans="1:13">
      <c r="A1737" s="432"/>
      <c r="B1737" s="432"/>
      <c r="C1737" s="432"/>
      <c r="D1737" s="432"/>
      <c r="E1737" s="432"/>
      <c r="F1737" s="433"/>
      <c r="G1737" s="1042"/>
      <c r="H1737" s="1042"/>
      <c r="I1737" s="432"/>
      <c r="J1737" s="435"/>
      <c r="K1737" s="435"/>
      <c r="L1737" s="435"/>
      <c r="M1737" s="462"/>
    </row>
    <row r="1738" spans="1:13">
      <c r="A1738" s="1430" t="s">
        <v>284</v>
      </c>
      <c r="B1738" s="1431"/>
      <c r="C1738" s="1431"/>
      <c r="D1738" s="1431"/>
      <c r="E1738" s="1431"/>
      <c r="F1738" s="1431"/>
      <c r="G1738" s="1431"/>
      <c r="H1738" s="1431"/>
      <c r="I1738" s="1432"/>
      <c r="J1738" s="1014"/>
      <c r="K1738" s="1014"/>
      <c r="L1738" s="435"/>
      <c r="M1738" s="462"/>
    </row>
    <row r="1739" spans="1:13">
      <c r="A1739" s="429"/>
      <c r="B1739" s="429"/>
      <c r="C1739" s="429"/>
      <c r="D1739" s="429"/>
      <c r="E1739" s="429"/>
      <c r="F1739" s="430" t="s">
        <v>4</v>
      </c>
      <c r="G1739" s="1301">
        <f t="shared" ref="G1739:M1739" si="352">G1697</f>
        <v>286253850</v>
      </c>
      <c r="H1739" s="1301">
        <f t="shared" si="352"/>
        <v>286253850</v>
      </c>
      <c r="I1739" s="431">
        <f t="shared" si="352"/>
        <v>0</v>
      </c>
      <c r="J1739" s="431">
        <f t="shared" si="352"/>
        <v>0</v>
      </c>
      <c r="K1739" s="431">
        <f t="shared" si="352"/>
        <v>0</v>
      </c>
      <c r="L1739" s="434">
        <f t="shared" si="352"/>
        <v>0</v>
      </c>
      <c r="M1739" s="537">
        <f t="shared" si="352"/>
        <v>0</v>
      </c>
    </row>
    <row r="1740" spans="1:13">
      <c r="A1740" s="429"/>
      <c r="B1740" s="429"/>
      <c r="C1740" s="429"/>
      <c r="D1740" s="429"/>
      <c r="E1740" s="429"/>
      <c r="F1740" s="430" t="s">
        <v>5</v>
      </c>
      <c r="G1740" s="1301">
        <f t="shared" ref="G1740:M1740" si="353">G1705</f>
        <v>95000000</v>
      </c>
      <c r="H1740" s="1301">
        <f t="shared" si="353"/>
        <v>23141942.27</v>
      </c>
      <c r="I1740" s="431">
        <f t="shared" si="353"/>
        <v>0</v>
      </c>
      <c r="J1740" s="431">
        <f t="shared" si="353"/>
        <v>0</v>
      </c>
      <c r="K1740" s="431">
        <f t="shared" si="353"/>
        <v>0</v>
      </c>
      <c r="L1740" s="434">
        <f t="shared" si="353"/>
        <v>0</v>
      </c>
      <c r="M1740" s="537">
        <f t="shared" si="353"/>
        <v>0</v>
      </c>
    </row>
    <row r="1741" spans="1:13">
      <c r="A1741" s="429"/>
      <c r="B1741" s="429"/>
      <c r="C1741" s="429"/>
      <c r="D1741" s="429"/>
      <c r="E1741" s="429"/>
      <c r="F1741" s="430" t="s">
        <v>285</v>
      </c>
      <c r="G1741" s="1301"/>
      <c r="H1741" s="1301"/>
      <c r="I1741" s="429"/>
      <c r="J1741" s="429"/>
      <c r="K1741" s="429"/>
      <c r="L1741" s="432"/>
      <c r="M1741" s="528"/>
    </row>
    <row r="1742" spans="1:13" ht="15">
      <c r="A1742" s="429"/>
      <c r="B1742" s="429"/>
      <c r="C1742" s="429"/>
      <c r="D1742" s="429"/>
      <c r="E1742" s="429"/>
      <c r="F1742" s="430" t="s">
        <v>3</v>
      </c>
      <c r="G1742" s="1302">
        <f t="shared" ref="G1742:M1742" si="354">SUM(G1739:G1741)</f>
        <v>381253850</v>
      </c>
      <c r="H1742" s="1302">
        <f t="shared" si="354"/>
        <v>309395792.26999998</v>
      </c>
      <c r="I1742" s="439">
        <f t="shared" si="354"/>
        <v>0</v>
      </c>
      <c r="J1742" s="439">
        <f t="shared" si="354"/>
        <v>0</v>
      </c>
      <c r="K1742" s="439">
        <f t="shared" si="354"/>
        <v>0</v>
      </c>
      <c r="L1742" s="439">
        <f t="shared" si="354"/>
        <v>0</v>
      </c>
      <c r="M1742" s="538">
        <f t="shared" si="354"/>
        <v>0</v>
      </c>
    </row>
    <row r="1743" spans="1:13">
      <c r="A1743" s="462"/>
      <c r="B1743" s="462"/>
      <c r="C1743" s="462"/>
      <c r="D1743" s="462"/>
      <c r="E1743" s="462"/>
      <c r="F1743" s="494"/>
      <c r="G1743" s="1354"/>
      <c r="H1743" s="1354"/>
      <c r="I1743" s="462"/>
      <c r="J1743" s="462"/>
      <c r="K1743" s="462"/>
      <c r="L1743" s="462"/>
      <c r="M1743" s="462"/>
    </row>
    <row r="1744" spans="1:13">
      <c r="A1744" s="30"/>
      <c r="B1744" s="30"/>
      <c r="C1744" s="30"/>
      <c r="D1744" s="30"/>
      <c r="E1744" s="30"/>
      <c r="F1744" s="39"/>
      <c r="G1744" s="30"/>
      <c r="H1744" s="30"/>
      <c r="I1744" s="30"/>
    </row>
    <row r="1745" spans="1:13" ht="20.25">
      <c r="A1745" s="1489" t="s">
        <v>0</v>
      </c>
      <c r="B1745" s="1489"/>
      <c r="C1745" s="1489"/>
      <c r="D1745" s="1489"/>
      <c r="E1745" s="1489"/>
      <c r="F1745" s="1489"/>
      <c r="G1745" s="1489"/>
      <c r="H1745" s="1489"/>
      <c r="I1745" s="1489"/>
      <c r="J1745" s="1489"/>
      <c r="K1745" s="1489"/>
      <c r="L1745" s="1489"/>
    </row>
    <row r="1746" spans="1:13" ht="18">
      <c r="A1746" s="1482" t="s">
        <v>613</v>
      </c>
      <c r="B1746" s="1482"/>
      <c r="C1746" s="1482"/>
      <c r="D1746" s="1482"/>
      <c r="E1746" s="1482"/>
      <c r="F1746" s="1482"/>
      <c r="G1746" s="1482"/>
      <c r="H1746" s="1482"/>
      <c r="I1746" s="1482"/>
      <c r="J1746" s="1482"/>
      <c r="K1746" s="1482"/>
      <c r="L1746" s="1482"/>
    </row>
    <row r="1747" spans="1:13" ht="38.25">
      <c r="A1747" s="989" t="s">
        <v>518</v>
      </c>
      <c r="B1747" s="989" t="s">
        <v>742</v>
      </c>
      <c r="C1747" s="989" t="s">
        <v>743</v>
      </c>
      <c r="D1747" s="989" t="s">
        <v>744</v>
      </c>
      <c r="E1747" s="989" t="s">
        <v>745</v>
      </c>
      <c r="F1747" s="178" t="s">
        <v>483</v>
      </c>
      <c r="G1747" s="921" t="s">
        <v>1064</v>
      </c>
      <c r="H1747" s="856" t="s">
        <v>1353</v>
      </c>
      <c r="I1747" s="921"/>
      <c r="J1747" s="921"/>
      <c r="K1747" s="1050"/>
      <c r="L1747" s="1051"/>
      <c r="M1747" s="1052"/>
    </row>
    <row r="1748" spans="1:13">
      <c r="A1748" s="155">
        <v>1</v>
      </c>
      <c r="B1748" s="155"/>
      <c r="C1748" s="155"/>
      <c r="D1748" s="155"/>
      <c r="E1748" s="155"/>
      <c r="F1748" s="178" t="s">
        <v>8</v>
      </c>
      <c r="G1748" s="1373">
        <f>SUM(G1749)</f>
        <v>67028500</v>
      </c>
      <c r="H1748" s="1373">
        <f>H1749</f>
        <v>67028500</v>
      </c>
      <c r="I1748" s="171"/>
      <c r="J1748" s="171"/>
      <c r="K1748" s="171"/>
      <c r="L1748" s="171"/>
      <c r="M1748" s="200"/>
    </row>
    <row r="1749" spans="1:13">
      <c r="A1749" s="155">
        <v>12</v>
      </c>
      <c r="B1749" s="155"/>
      <c r="C1749" s="155"/>
      <c r="D1749" s="155"/>
      <c r="E1749" s="155"/>
      <c r="F1749" s="157" t="s">
        <v>14</v>
      </c>
      <c r="G1749" s="1374">
        <f>SUM(G1751,G1753)</f>
        <v>67028500</v>
      </c>
      <c r="H1749" s="1373">
        <f>SUM(H1750)</f>
        <v>67028500</v>
      </c>
      <c r="I1749" s="171"/>
      <c r="J1749" s="168"/>
      <c r="K1749" s="168"/>
      <c r="L1749" s="168"/>
      <c r="M1749" s="200"/>
    </row>
    <row r="1750" spans="1:13">
      <c r="A1750" s="178">
        <v>1202</v>
      </c>
      <c r="B1750" s="178"/>
      <c r="C1750" s="178"/>
      <c r="D1750" s="178"/>
      <c r="E1750" s="178"/>
      <c r="F1750" s="157" t="s">
        <v>19</v>
      </c>
      <c r="G1750" s="1374">
        <f>SUM(G1751)</f>
        <v>64157500</v>
      </c>
      <c r="H1750" s="1374">
        <f>SUM(H1753,H1751)</f>
        <v>67028500</v>
      </c>
      <c r="I1750" s="168"/>
      <c r="J1750" s="168"/>
      <c r="K1750" s="168"/>
      <c r="L1750" s="168"/>
      <c r="M1750" s="200"/>
    </row>
    <row r="1751" spans="1:13">
      <c r="A1751" s="178">
        <v>120204</v>
      </c>
      <c r="B1751" s="178"/>
      <c r="C1751" s="178"/>
      <c r="D1751" s="178"/>
      <c r="E1751" s="178"/>
      <c r="F1751" s="157" t="s">
        <v>28</v>
      </c>
      <c r="G1751" s="1374">
        <f t="shared" ref="G1751:H1751" si="355">SUM(G1752:G1752)</f>
        <v>64157500</v>
      </c>
      <c r="H1751" s="1374">
        <f t="shared" si="355"/>
        <v>64157500</v>
      </c>
      <c r="I1751" s="168"/>
      <c r="J1751" s="168"/>
      <c r="K1751" s="168"/>
      <c r="L1751" s="168"/>
      <c r="M1751" s="200"/>
    </row>
    <row r="1752" spans="1:13" ht="25.5">
      <c r="A1752" s="860">
        <v>12020452</v>
      </c>
      <c r="B1752" s="860"/>
      <c r="C1752" s="860"/>
      <c r="D1752" s="860"/>
      <c r="E1752" s="860"/>
      <c r="F1752" s="159" t="s">
        <v>34</v>
      </c>
      <c r="G1752" s="1373">
        <v>64157500</v>
      </c>
      <c r="H1752" s="1373">
        <v>64157500</v>
      </c>
      <c r="I1752" s="171"/>
      <c r="J1752" s="168"/>
      <c r="K1752" s="171"/>
      <c r="L1752" s="171"/>
      <c r="M1752" s="200"/>
    </row>
    <row r="1753" spans="1:13">
      <c r="A1753" s="155">
        <v>120206</v>
      </c>
      <c r="B1753" s="155"/>
      <c r="C1753" s="155"/>
      <c r="D1753" s="155"/>
      <c r="E1753" s="155"/>
      <c r="F1753" s="157" t="s">
        <v>39</v>
      </c>
      <c r="G1753" s="1374">
        <f t="shared" ref="G1753:H1753" si="356">SUM(G1754:G1754)</f>
        <v>2871000</v>
      </c>
      <c r="H1753" s="1374">
        <f t="shared" si="356"/>
        <v>2871000</v>
      </c>
      <c r="I1753" s="168"/>
      <c r="J1753" s="168"/>
      <c r="K1753" s="168"/>
      <c r="L1753" s="168"/>
      <c r="M1753" s="200"/>
    </row>
    <row r="1754" spans="1:13" ht="25.5">
      <c r="A1754" s="860">
        <v>12020605</v>
      </c>
      <c r="B1754" s="860"/>
      <c r="C1754" s="860"/>
      <c r="D1754" s="860"/>
      <c r="E1754" s="860"/>
      <c r="F1754" s="159" t="s">
        <v>40</v>
      </c>
      <c r="G1754" s="1373">
        <v>2871000</v>
      </c>
      <c r="H1754" s="1373">
        <v>2871000</v>
      </c>
      <c r="I1754" s="171"/>
      <c r="J1754" s="168"/>
      <c r="K1754" s="171"/>
      <c r="L1754" s="171"/>
      <c r="M1754" s="200"/>
    </row>
    <row r="1755" spans="1:13">
      <c r="A1755" s="860"/>
      <c r="B1755" s="860"/>
      <c r="C1755" s="860"/>
      <c r="D1755" s="860"/>
      <c r="E1755" s="860"/>
      <c r="F1755" s="165"/>
      <c r="G1755" s="1373"/>
      <c r="H1755" s="1373"/>
      <c r="I1755" s="171"/>
      <c r="J1755" s="171"/>
      <c r="K1755" s="171"/>
      <c r="L1755" s="171"/>
      <c r="M1755" s="200"/>
    </row>
    <row r="1756" spans="1:13">
      <c r="A1756" s="155">
        <v>2</v>
      </c>
      <c r="B1756" s="155"/>
      <c r="C1756" s="155"/>
      <c r="D1756" s="155"/>
      <c r="E1756" s="155"/>
      <c r="F1756" s="989" t="s">
        <v>90</v>
      </c>
      <c r="G1756" s="1374">
        <f>SUM(G1757,G1764)</f>
        <v>241487639</v>
      </c>
      <c r="H1756" s="1374">
        <f>SUM(H1757,H1764)</f>
        <v>198859626.84999999</v>
      </c>
      <c r="I1756" s="168"/>
      <c r="J1756" s="168"/>
      <c r="K1756" s="168"/>
      <c r="L1756" s="168"/>
      <c r="M1756" s="200"/>
    </row>
    <row r="1757" spans="1:13">
      <c r="A1757" s="155">
        <v>21</v>
      </c>
      <c r="B1757" s="155"/>
      <c r="C1757" s="155"/>
      <c r="D1757" s="155"/>
      <c r="E1757" s="155"/>
      <c r="F1757" s="157" t="s">
        <v>4</v>
      </c>
      <c r="G1757" s="1374">
        <f t="shared" ref="G1757:H1757" si="357">SUM(G1758,G1760)</f>
        <v>193987639</v>
      </c>
      <c r="H1757" s="1374">
        <f t="shared" si="357"/>
        <v>193987639</v>
      </c>
      <c r="I1757" s="168"/>
      <c r="J1757" s="168"/>
      <c r="K1757" s="168"/>
      <c r="L1757" s="168"/>
      <c r="M1757" s="200"/>
    </row>
    <row r="1758" spans="1:13">
      <c r="A1758" s="860">
        <v>21010101</v>
      </c>
      <c r="B1758" s="860"/>
      <c r="C1758" s="860"/>
      <c r="D1758" s="860"/>
      <c r="E1758" s="860"/>
      <c r="F1758" s="159" t="s">
        <v>91</v>
      </c>
      <c r="G1758" s="1373">
        <f>'ECON SEC PERSONNEL COST'!H1411</f>
        <v>156165542</v>
      </c>
      <c r="H1758" s="1373">
        <f>G1758</f>
        <v>156165542</v>
      </c>
      <c r="I1758" s="171"/>
      <c r="J1758" s="168"/>
      <c r="K1758" s="168"/>
      <c r="L1758" s="168"/>
      <c r="M1758" s="200"/>
    </row>
    <row r="1759" spans="1:13">
      <c r="A1759" s="860">
        <v>21010102</v>
      </c>
      <c r="B1759" s="860"/>
      <c r="C1759" s="860"/>
      <c r="D1759" s="860"/>
      <c r="E1759" s="860"/>
      <c r="F1759" s="159" t="s">
        <v>92</v>
      </c>
      <c r="G1759" s="1374"/>
      <c r="H1759" s="1374"/>
      <c r="I1759" s="168"/>
      <c r="J1759" s="168"/>
      <c r="K1759" s="168"/>
      <c r="L1759" s="168"/>
      <c r="M1759" s="200"/>
    </row>
    <row r="1760" spans="1:13" ht="25.5">
      <c r="A1760" s="155">
        <v>2102</v>
      </c>
      <c r="B1760" s="155"/>
      <c r="C1760" s="155"/>
      <c r="D1760" s="155"/>
      <c r="E1760" s="155"/>
      <c r="F1760" s="157" t="s">
        <v>664</v>
      </c>
      <c r="G1760" s="1374">
        <f t="shared" ref="G1760:H1760" si="358">SUM(G1761)</f>
        <v>37822097</v>
      </c>
      <c r="H1760" s="1374">
        <f t="shared" si="358"/>
        <v>37822097</v>
      </c>
      <c r="I1760" s="168"/>
      <c r="J1760" s="168"/>
      <c r="K1760" s="168"/>
      <c r="L1760" s="168"/>
      <c r="M1760" s="200"/>
    </row>
    <row r="1761" spans="1:13">
      <c r="A1761" s="155">
        <v>210201</v>
      </c>
      <c r="B1761" s="155"/>
      <c r="C1761" s="155"/>
      <c r="D1761" s="155"/>
      <c r="E1761" s="155"/>
      <c r="F1761" s="157" t="s">
        <v>95</v>
      </c>
      <c r="G1761" s="1374">
        <f t="shared" ref="G1761:H1761" si="359">SUM(G1762:G1763)</f>
        <v>37822097</v>
      </c>
      <c r="H1761" s="1374">
        <f t="shared" si="359"/>
        <v>37822097</v>
      </c>
      <c r="I1761" s="168"/>
      <c r="J1761" s="168"/>
      <c r="K1761" s="168"/>
      <c r="L1761" s="168"/>
      <c r="M1761" s="200"/>
    </row>
    <row r="1762" spans="1:13" ht="21.75" customHeight="1">
      <c r="A1762" s="860">
        <v>21020101</v>
      </c>
      <c r="B1762" s="860"/>
      <c r="C1762" s="860"/>
      <c r="D1762" s="860"/>
      <c r="E1762" s="860"/>
      <c r="F1762" s="159" t="s">
        <v>96</v>
      </c>
      <c r="G1762" s="1373">
        <f>'ECON SEC PERSONNEL COST'!J1411</f>
        <v>33937736</v>
      </c>
      <c r="H1762" s="1373">
        <f>G1762</f>
        <v>33937736</v>
      </c>
      <c r="I1762" s="171"/>
      <c r="J1762" s="168"/>
      <c r="K1762" s="168"/>
      <c r="L1762" s="168"/>
      <c r="M1762" s="200"/>
    </row>
    <row r="1763" spans="1:13" ht="19.5" customHeight="1">
      <c r="A1763" s="860">
        <v>21020102</v>
      </c>
      <c r="B1763" s="860"/>
      <c r="C1763" s="860"/>
      <c r="D1763" s="860"/>
      <c r="E1763" s="860"/>
      <c r="F1763" s="159" t="s">
        <v>482</v>
      </c>
      <c r="G1763" s="1373">
        <f>'ECON SEC PERSONNEL COST'!I1411</f>
        <v>3884361</v>
      </c>
      <c r="H1763" s="1373">
        <f>G1763</f>
        <v>3884361</v>
      </c>
      <c r="I1763" s="171"/>
      <c r="J1763" s="168"/>
      <c r="K1763" s="168"/>
      <c r="L1763" s="168"/>
      <c r="M1763" s="200"/>
    </row>
    <row r="1764" spans="1:13">
      <c r="A1764" s="155">
        <v>2202</v>
      </c>
      <c r="B1764" s="155"/>
      <c r="C1764" s="155"/>
      <c r="D1764" s="155"/>
      <c r="E1764" s="155"/>
      <c r="F1764" s="157" t="s">
        <v>5</v>
      </c>
      <c r="G1764" s="1374">
        <f t="shared" ref="G1764:M1764" si="360">SUM(G1765,G1768,G1772,G1781,G1787,G1790,G1794,G1798,G1802)</f>
        <v>47500000</v>
      </c>
      <c r="H1764" s="1374">
        <f t="shared" si="360"/>
        <v>4871987.8499999996</v>
      </c>
      <c r="I1764" s="168"/>
      <c r="J1764" s="168"/>
      <c r="K1764" s="168"/>
      <c r="L1764" s="168"/>
      <c r="M1764" s="168">
        <f t="shared" si="360"/>
        <v>0</v>
      </c>
    </row>
    <row r="1765" spans="1:13" ht="26.25" customHeight="1">
      <c r="A1765" s="155">
        <v>220201</v>
      </c>
      <c r="B1765" s="155"/>
      <c r="C1765" s="155"/>
      <c r="D1765" s="155"/>
      <c r="E1765" s="155"/>
      <c r="F1765" s="157" t="s">
        <v>661</v>
      </c>
      <c r="G1765" s="1374">
        <f t="shared" ref="G1765" si="361">SUM(G1766:G1767)</f>
        <v>7500000</v>
      </c>
      <c r="H1765" s="1374">
        <f>SUM(H1766:H1767)</f>
        <v>0</v>
      </c>
      <c r="I1765" s="168"/>
      <c r="J1765" s="168"/>
      <c r="K1765" s="168"/>
      <c r="L1765" s="168"/>
      <c r="M1765" s="200"/>
    </row>
    <row r="1766" spans="1:13" ht="22.5" customHeight="1">
      <c r="A1766" s="860">
        <v>22020101</v>
      </c>
      <c r="B1766" s="860">
        <v>70941</v>
      </c>
      <c r="C1766" s="860"/>
      <c r="D1766" s="179" t="s">
        <v>561</v>
      </c>
      <c r="E1766" s="860">
        <v>50610804</v>
      </c>
      <c r="F1766" s="159" t="s">
        <v>108</v>
      </c>
      <c r="G1766" s="1373">
        <v>4500000</v>
      </c>
      <c r="H1766" s="1373"/>
      <c r="I1766" s="171"/>
      <c r="J1766" s="168"/>
      <c r="K1766" s="171"/>
      <c r="L1766" s="168"/>
      <c r="M1766" s="200"/>
    </row>
    <row r="1767" spans="1:13" ht="23.25" customHeight="1">
      <c r="A1767" s="860">
        <v>22020102</v>
      </c>
      <c r="B1767" s="860">
        <v>70941</v>
      </c>
      <c r="C1767" s="860"/>
      <c r="D1767" s="179" t="s">
        <v>561</v>
      </c>
      <c r="E1767" s="860">
        <v>50610804</v>
      </c>
      <c r="F1767" s="159" t="s">
        <v>109</v>
      </c>
      <c r="G1767" s="1373">
        <v>3000000</v>
      </c>
      <c r="H1767" s="1373"/>
      <c r="I1767" s="171"/>
      <c r="J1767" s="168"/>
      <c r="K1767" s="171"/>
      <c r="L1767" s="168"/>
      <c r="M1767" s="200"/>
    </row>
    <row r="1768" spans="1:13">
      <c r="A1768" s="155">
        <v>220202</v>
      </c>
      <c r="B1768" s="155"/>
      <c r="C1768" s="155"/>
      <c r="D1768" s="155"/>
      <c r="E1768" s="155"/>
      <c r="F1768" s="157" t="s">
        <v>666</v>
      </c>
      <c r="G1768" s="1373">
        <f t="shared" ref="G1768:H1768" si="362">SUM(G1769:G1771)</f>
        <v>4300000</v>
      </c>
      <c r="H1768" s="1373">
        <f t="shared" si="362"/>
        <v>0</v>
      </c>
      <c r="I1768" s="171"/>
      <c r="J1768" s="168"/>
      <c r="K1768" s="168"/>
      <c r="L1768" s="168"/>
      <c r="M1768" s="200"/>
    </row>
    <row r="1769" spans="1:13">
      <c r="A1769" s="860">
        <v>22020201</v>
      </c>
      <c r="B1769" s="860">
        <v>70435</v>
      </c>
      <c r="C1769" s="860"/>
      <c r="D1769" s="860" t="s">
        <v>561</v>
      </c>
      <c r="E1769" s="860">
        <v>50610804</v>
      </c>
      <c r="F1769" s="159" t="s">
        <v>113</v>
      </c>
      <c r="G1769" s="1373">
        <v>2500000</v>
      </c>
      <c r="H1769" s="1373"/>
      <c r="I1769" s="171"/>
      <c r="J1769" s="168"/>
      <c r="K1769" s="171"/>
      <c r="L1769" s="168"/>
      <c r="M1769" s="200"/>
    </row>
    <row r="1770" spans="1:13">
      <c r="A1770" s="860">
        <v>22020203</v>
      </c>
      <c r="B1770" s="860">
        <v>70133</v>
      </c>
      <c r="C1770" s="860"/>
      <c r="D1770" s="860" t="s">
        <v>561</v>
      </c>
      <c r="E1770" s="860">
        <v>50610804</v>
      </c>
      <c r="F1770" s="159" t="s">
        <v>115</v>
      </c>
      <c r="G1770" s="1373">
        <v>1000000</v>
      </c>
      <c r="H1770" s="1373"/>
      <c r="I1770" s="171"/>
      <c r="J1770" s="168"/>
      <c r="K1770" s="171"/>
      <c r="L1770" s="168"/>
      <c r="M1770" s="200"/>
    </row>
    <row r="1771" spans="1:13" ht="25.5">
      <c r="A1771" s="860">
        <v>22020204</v>
      </c>
      <c r="B1771" s="860">
        <v>70133</v>
      </c>
      <c r="C1771" s="860"/>
      <c r="D1771" s="860" t="s">
        <v>561</v>
      </c>
      <c r="E1771" s="860">
        <v>50610804</v>
      </c>
      <c r="F1771" s="159" t="s">
        <v>116</v>
      </c>
      <c r="G1771" s="1373">
        <v>800000</v>
      </c>
      <c r="H1771" s="1373"/>
      <c r="I1771" s="171"/>
      <c r="J1771" s="168"/>
      <c r="K1771" s="171"/>
      <c r="L1771" s="168"/>
      <c r="M1771" s="200"/>
    </row>
    <row r="1772" spans="1:13" ht="25.5">
      <c r="A1772" s="155">
        <v>220203</v>
      </c>
      <c r="B1772" s="155"/>
      <c r="C1772" s="155"/>
      <c r="D1772" s="155"/>
      <c r="E1772" s="155"/>
      <c r="F1772" s="157" t="s">
        <v>663</v>
      </c>
      <c r="G1772" s="1374">
        <f t="shared" ref="G1772" si="363">SUM(G1773:G1780)</f>
        <v>9910000</v>
      </c>
      <c r="H1772" s="1374">
        <f>SUM(H1773:H1780)</f>
        <v>4071987.85</v>
      </c>
      <c r="I1772" s="168"/>
      <c r="J1772" s="168"/>
      <c r="K1772" s="168"/>
      <c r="L1772" s="168"/>
      <c r="M1772" s="200"/>
    </row>
    <row r="1773" spans="1:13" ht="25.5">
      <c r="A1773" s="860">
        <v>22020301</v>
      </c>
      <c r="B1773" s="860">
        <v>70133</v>
      </c>
      <c r="C1773" s="860"/>
      <c r="D1773" s="860" t="s">
        <v>561</v>
      </c>
      <c r="E1773" s="860">
        <v>50610804</v>
      </c>
      <c r="F1773" s="159" t="s">
        <v>122</v>
      </c>
      <c r="G1773" s="1373">
        <v>2500000</v>
      </c>
      <c r="H1773" s="1373">
        <v>1000000</v>
      </c>
      <c r="I1773" s="171"/>
      <c r="J1773" s="168"/>
      <c r="K1773" s="171"/>
      <c r="L1773" s="168"/>
      <c r="M1773" s="200"/>
    </row>
    <row r="1774" spans="1:13">
      <c r="A1774" s="860">
        <v>22020302</v>
      </c>
      <c r="B1774" s="860">
        <v>70133</v>
      </c>
      <c r="C1774" s="860"/>
      <c r="D1774" s="860" t="s">
        <v>561</v>
      </c>
      <c r="E1774" s="860">
        <v>50610804</v>
      </c>
      <c r="F1774" s="159" t="s">
        <v>123</v>
      </c>
      <c r="G1774" s="1373">
        <v>1500000</v>
      </c>
      <c r="H1774" s="1373">
        <v>800000</v>
      </c>
      <c r="I1774" s="171"/>
      <c r="J1774" s="168"/>
      <c r="K1774" s="171"/>
      <c r="L1774" s="168"/>
      <c r="M1774" s="200"/>
    </row>
    <row r="1775" spans="1:13">
      <c r="A1775" s="860">
        <v>22020303</v>
      </c>
      <c r="B1775" s="860">
        <v>70133</v>
      </c>
      <c r="C1775" s="860"/>
      <c r="D1775" s="860" t="s">
        <v>561</v>
      </c>
      <c r="E1775" s="860">
        <v>50610804</v>
      </c>
      <c r="F1775" s="159" t="s">
        <v>124</v>
      </c>
      <c r="G1775" s="1373">
        <v>40000</v>
      </c>
      <c r="H1775" s="1373"/>
      <c r="I1775" s="171"/>
      <c r="J1775" s="168"/>
      <c r="K1775" s="171"/>
      <c r="L1775" s="168"/>
      <c r="M1775" s="200"/>
    </row>
    <row r="1776" spans="1:13">
      <c r="A1776" s="860">
        <v>22020304</v>
      </c>
      <c r="B1776" s="860">
        <v>70133</v>
      </c>
      <c r="C1776" s="860"/>
      <c r="D1776" s="860" t="s">
        <v>561</v>
      </c>
      <c r="E1776" s="860">
        <v>50610804</v>
      </c>
      <c r="F1776" s="159" t="s">
        <v>125</v>
      </c>
      <c r="G1776" s="1373">
        <v>70000</v>
      </c>
      <c r="H1776" s="1373"/>
      <c r="I1776" s="171"/>
      <c r="J1776" s="168"/>
      <c r="K1776" s="171"/>
      <c r="L1776" s="168"/>
      <c r="M1776" s="200"/>
    </row>
    <row r="1777" spans="1:13" ht="25.5">
      <c r="A1777" s="860">
        <v>22020305</v>
      </c>
      <c r="B1777" s="860">
        <v>70133</v>
      </c>
      <c r="C1777" s="860"/>
      <c r="D1777" s="860" t="s">
        <v>561</v>
      </c>
      <c r="E1777" s="860">
        <v>50610804</v>
      </c>
      <c r="F1777" s="159" t="s">
        <v>126</v>
      </c>
      <c r="G1777" s="1373">
        <v>1000000</v>
      </c>
      <c r="H1777" s="1373"/>
      <c r="I1777" s="171"/>
      <c r="J1777" s="168"/>
      <c r="K1777" s="171"/>
      <c r="L1777" s="168"/>
      <c r="M1777" s="200"/>
    </row>
    <row r="1778" spans="1:13" ht="25.5">
      <c r="A1778" s="860">
        <v>22020307</v>
      </c>
      <c r="B1778" s="860">
        <v>70133</v>
      </c>
      <c r="C1778" s="860"/>
      <c r="D1778" s="860" t="s">
        <v>561</v>
      </c>
      <c r="E1778" s="860">
        <v>50610804</v>
      </c>
      <c r="F1778" s="159" t="s">
        <v>128</v>
      </c>
      <c r="G1778" s="1373">
        <v>2500000</v>
      </c>
      <c r="H1778" s="1373">
        <v>1271987.8500000001</v>
      </c>
      <c r="I1778" s="171"/>
      <c r="J1778" s="168"/>
      <c r="K1778" s="171"/>
      <c r="L1778" s="168"/>
      <c r="M1778" s="200"/>
    </row>
    <row r="1779" spans="1:13" ht="25.5">
      <c r="A1779" s="860">
        <v>22020309</v>
      </c>
      <c r="B1779" s="860">
        <v>70133</v>
      </c>
      <c r="C1779" s="860"/>
      <c r="D1779" s="860" t="s">
        <v>561</v>
      </c>
      <c r="E1779" s="860">
        <v>50610804</v>
      </c>
      <c r="F1779" s="159" t="s">
        <v>130</v>
      </c>
      <c r="G1779" s="1373">
        <v>300000</v>
      </c>
      <c r="H1779" s="1373"/>
      <c r="I1779" s="171"/>
      <c r="J1779" s="168"/>
      <c r="K1779" s="171"/>
      <c r="L1779" s="168"/>
      <c r="M1779" s="200"/>
    </row>
    <row r="1780" spans="1:13" ht="25.5">
      <c r="A1780" s="860">
        <v>22020310</v>
      </c>
      <c r="B1780" s="860">
        <v>70133</v>
      </c>
      <c r="C1780" s="860"/>
      <c r="D1780" s="860"/>
      <c r="E1780" s="860">
        <v>50610804</v>
      </c>
      <c r="F1780" s="159" t="s">
        <v>131</v>
      </c>
      <c r="G1780" s="1373">
        <v>2000000</v>
      </c>
      <c r="H1780" s="1373">
        <v>1000000</v>
      </c>
      <c r="I1780" s="171"/>
      <c r="J1780" s="168"/>
      <c r="K1780" s="171"/>
      <c r="L1780" s="168"/>
      <c r="M1780" s="200"/>
    </row>
    <row r="1781" spans="1:13" ht="25.5">
      <c r="A1781" s="155">
        <v>220204</v>
      </c>
      <c r="B1781" s="155"/>
      <c r="C1781" s="155"/>
      <c r="D1781" s="155"/>
      <c r="E1781" s="155"/>
      <c r="F1781" s="157" t="s">
        <v>645</v>
      </c>
      <c r="G1781" s="1374">
        <f t="shared" ref="G1781" si="364">SUM(G1782:G1786)</f>
        <v>6590000</v>
      </c>
      <c r="H1781" s="1374">
        <f>SUM(H1782:H1786)</f>
        <v>500000</v>
      </c>
      <c r="I1781" s="168"/>
      <c r="J1781" s="168"/>
      <c r="K1781" s="168"/>
      <c r="L1781" s="168"/>
      <c r="M1781" s="200"/>
    </row>
    <row r="1782" spans="1:13" ht="38.25">
      <c r="A1782" s="860">
        <v>22020401</v>
      </c>
      <c r="B1782" s="860">
        <v>70133</v>
      </c>
      <c r="C1782" s="860"/>
      <c r="D1782" s="860" t="s">
        <v>561</v>
      </c>
      <c r="E1782" s="860">
        <v>50610804</v>
      </c>
      <c r="F1782" s="159" t="s">
        <v>134</v>
      </c>
      <c r="G1782" s="1373">
        <v>800000</v>
      </c>
      <c r="H1782" s="1373"/>
      <c r="I1782" s="171"/>
      <c r="J1782" s="168"/>
      <c r="K1782" s="171"/>
      <c r="L1782" s="168"/>
      <c r="M1782" s="200"/>
    </row>
    <row r="1783" spans="1:13" ht="25.5">
      <c r="A1783" s="860">
        <v>22020402</v>
      </c>
      <c r="B1783" s="860">
        <v>70133</v>
      </c>
      <c r="C1783" s="860"/>
      <c r="D1783" s="860" t="s">
        <v>561</v>
      </c>
      <c r="E1783" s="860">
        <v>50610804</v>
      </c>
      <c r="F1783" s="159" t="s">
        <v>135</v>
      </c>
      <c r="G1783" s="1373">
        <v>290000</v>
      </c>
      <c r="H1783" s="1373"/>
      <c r="I1783" s="171"/>
      <c r="J1783" s="168"/>
      <c r="K1783" s="171"/>
      <c r="L1783" s="168"/>
      <c r="M1783" s="200"/>
    </row>
    <row r="1784" spans="1:13" ht="25.5">
      <c r="A1784" s="860">
        <v>22020403</v>
      </c>
      <c r="B1784" s="860">
        <v>70133</v>
      </c>
      <c r="C1784" s="860"/>
      <c r="D1784" s="860" t="s">
        <v>561</v>
      </c>
      <c r="E1784" s="860">
        <v>50610804</v>
      </c>
      <c r="F1784" s="159" t="s">
        <v>136</v>
      </c>
      <c r="G1784" s="1373">
        <v>3000000</v>
      </c>
      <c r="H1784" s="1373"/>
      <c r="I1784" s="171"/>
      <c r="J1784" s="168"/>
      <c r="K1784" s="171"/>
      <c r="L1784" s="168"/>
      <c r="M1784" s="200"/>
    </row>
    <row r="1785" spans="1:13" ht="25.5">
      <c r="A1785" s="860">
        <v>22020404</v>
      </c>
      <c r="B1785" s="860">
        <v>70133</v>
      </c>
      <c r="C1785" s="860"/>
      <c r="D1785" s="860" t="s">
        <v>561</v>
      </c>
      <c r="E1785" s="860">
        <v>50610804</v>
      </c>
      <c r="F1785" s="159" t="s">
        <v>137</v>
      </c>
      <c r="G1785" s="1373">
        <v>2000000</v>
      </c>
      <c r="H1785" s="1373"/>
      <c r="I1785" s="171"/>
      <c r="J1785" s="168"/>
      <c r="K1785" s="171"/>
      <c r="L1785" s="168"/>
      <c r="M1785" s="200"/>
    </row>
    <row r="1786" spans="1:13" ht="25.5">
      <c r="A1786" s="860">
        <v>22020405</v>
      </c>
      <c r="B1786" s="860">
        <v>70133</v>
      </c>
      <c r="C1786" s="860"/>
      <c r="D1786" s="179" t="s">
        <v>561</v>
      </c>
      <c r="E1786" s="860">
        <v>50610804</v>
      </c>
      <c r="F1786" s="159" t="s">
        <v>138</v>
      </c>
      <c r="G1786" s="1373">
        <v>500000</v>
      </c>
      <c r="H1786" s="1373">
        <v>500000</v>
      </c>
      <c r="I1786" s="171"/>
      <c r="J1786" s="168"/>
      <c r="K1786" s="171"/>
      <c r="L1786" s="168"/>
      <c r="M1786" s="200"/>
    </row>
    <row r="1787" spans="1:13">
      <c r="A1787" s="155">
        <v>220205</v>
      </c>
      <c r="B1787" s="155"/>
      <c r="C1787" s="155"/>
      <c r="D1787" s="155"/>
      <c r="E1787" s="155"/>
      <c r="F1787" s="157" t="s">
        <v>662</v>
      </c>
      <c r="G1787" s="1374">
        <f t="shared" ref="G1787" si="365">SUM(G1788:G1789)</f>
        <v>3500000</v>
      </c>
      <c r="H1787" s="1374">
        <f>SUM(H1788:H1789)</f>
        <v>0</v>
      </c>
      <c r="I1787" s="168"/>
      <c r="J1787" s="168"/>
      <c r="K1787" s="168"/>
      <c r="L1787" s="168"/>
      <c r="M1787" s="200"/>
    </row>
    <row r="1788" spans="1:13">
      <c r="A1788" s="860">
        <v>22020501</v>
      </c>
      <c r="B1788" s="860">
        <v>70941</v>
      </c>
      <c r="C1788" s="860"/>
      <c r="D1788" s="860" t="s">
        <v>561</v>
      </c>
      <c r="E1788" s="860">
        <v>50610804</v>
      </c>
      <c r="F1788" s="159" t="s">
        <v>146</v>
      </c>
      <c r="G1788" s="1373">
        <v>3500000</v>
      </c>
      <c r="H1788" s="1373"/>
      <c r="I1788" s="171"/>
      <c r="J1788" s="168"/>
      <c r="K1788" s="171"/>
      <c r="L1788" s="168"/>
      <c r="M1788" s="200"/>
    </row>
    <row r="1789" spans="1:13" ht="17.25" customHeight="1">
      <c r="A1789" s="860">
        <v>22020502</v>
      </c>
      <c r="B1789" s="860"/>
      <c r="C1789" s="860"/>
      <c r="D1789" s="860"/>
      <c r="E1789" s="860"/>
      <c r="F1789" s="159" t="s">
        <v>147</v>
      </c>
      <c r="G1789" s="1374"/>
      <c r="H1789" s="1374"/>
      <c r="I1789" s="168"/>
      <c r="J1789" s="168"/>
      <c r="K1789" s="168"/>
      <c r="L1789" s="168"/>
      <c r="M1789" s="200"/>
    </row>
    <row r="1790" spans="1:13">
      <c r="A1790" s="155">
        <v>220206</v>
      </c>
      <c r="B1790" s="155"/>
      <c r="C1790" s="155"/>
      <c r="D1790" s="155"/>
      <c r="E1790" s="155"/>
      <c r="F1790" s="157" t="s">
        <v>643</v>
      </c>
      <c r="G1790" s="1374">
        <f t="shared" ref="G1790" si="366">SUM(G1791:G1793)</f>
        <v>1500000</v>
      </c>
      <c r="H1790" s="1374">
        <f>SUM(H1791:H1793)</f>
        <v>0</v>
      </c>
      <c r="I1790" s="168"/>
      <c r="J1790" s="168"/>
      <c r="K1790" s="168"/>
      <c r="L1790" s="168"/>
      <c r="M1790" s="200"/>
    </row>
    <row r="1791" spans="1:13">
      <c r="A1791" s="860">
        <v>22020601</v>
      </c>
      <c r="B1791" s="860">
        <v>70133</v>
      </c>
      <c r="C1791" s="860"/>
      <c r="D1791" s="860"/>
      <c r="E1791" s="860"/>
      <c r="F1791" s="159" t="s">
        <v>149</v>
      </c>
      <c r="G1791" s="1373">
        <v>300000</v>
      </c>
      <c r="H1791" s="1373"/>
      <c r="I1791" s="171"/>
      <c r="J1791" s="168"/>
      <c r="K1791" s="171"/>
      <c r="L1791" s="168"/>
      <c r="M1791" s="200"/>
    </row>
    <row r="1792" spans="1:13" ht="25.5">
      <c r="A1792" s="860">
        <v>22020604</v>
      </c>
      <c r="B1792" s="860">
        <v>70133</v>
      </c>
      <c r="C1792" s="860"/>
      <c r="D1792" s="860" t="s">
        <v>561</v>
      </c>
      <c r="E1792" s="860">
        <v>50610804</v>
      </c>
      <c r="F1792" s="159" t="s">
        <v>152</v>
      </c>
      <c r="G1792" s="1373">
        <v>400000</v>
      </c>
      <c r="H1792" s="1373"/>
      <c r="I1792" s="171"/>
      <c r="J1792" s="168"/>
      <c r="K1792" s="171"/>
      <c r="L1792" s="168"/>
      <c r="M1792" s="200"/>
    </row>
    <row r="1793" spans="1:13" ht="16.5" customHeight="1">
      <c r="A1793" s="860">
        <v>22020605</v>
      </c>
      <c r="B1793" s="860">
        <v>70133</v>
      </c>
      <c r="C1793" s="860"/>
      <c r="D1793" s="860" t="s">
        <v>561</v>
      </c>
      <c r="E1793" s="860">
        <v>50610804</v>
      </c>
      <c r="F1793" s="159" t="s">
        <v>153</v>
      </c>
      <c r="G1793" s="1373">
        <v>800000</v>
      </c>
      <c r="H1793" s="1373"/>
      <c r="I1793" s="171"/>
      <c r="J1793" s="168"/>
      <c r="K1793" s="171"/>
      <c r="L1793" s="168"/>
      <c r="M1793" s="200"/>
    </row>
    <row r="1794" spans="1:13" ht="25.5">
      <c r="A1794" s="155">
        <v>220208</v>
      </c>
      <c r="B1794" s="155"/>
      <c r="C1794" s="155"/>
      <c r="D1794" s="155"/>
      <c r="E1794" s="155"/>
      <c r="F1794" s="157" t="s">
        <v>644</v>
      </c>
      <c r="G1794" s="1374">
        <f t="shared" ref="G1794" si="367">SUM(G1795:G1797)</f>
        <v>4000000</v>
      </c>
      <c r="H1794" s="1374">
        <f>SUM(H1795:H1797)</f>
        <v>300000</v>
      </c>
      <c r="I1794" s="168"/>
      <c r="J1794" s="168"/>
      <c r="K1794" s="168"/>
      <c r="L1794" s="168"/>
      <c r="M1794" s="200"/>
    </row>
    <row r="1795" spans="1:13">
      <c r="A1795" s="860">
        <v>22020801</v>
      </c>
      <c r="B1795" s="860">
        <v>70133</v>
      </c>
      <c r="C1795" s="860"/>
      <c r="D1795" s="860"/>
      <c r="E1795" s="860">
        <v>50610804</v>
      </c>
      <c r="F1795" s="159" t="s">
        <v>164</v>
      </c>
      <c r="G1795" s="1373">
        <v>1400000</v>
      </c>
      <c r="H1795" s="1373"/>
      <c r="I1795" s="171"/>
      <c r="J1795" s="168"/>
      <c r="K1795" s="171"/>
      <c r="L1795" s="168"/>
      <c r="M1795" s="200"/>
    </row>
    <row r="1796" spans="1:13" ht="25.5">
      <c r="A1796" s="860">
        <v>22020803</v>
      </c>
      <c r="B1796" s="860">
        <v>70133</v>
      </c>
      <c r="C1796" s="860"/>
      <c r="D1796" s="860"/>
      <c r="E1796" s="860">
        <v>50610804</v>
      </c>
      <c r="F1796" s="159" t="s">
        <v>166</v>
      </c>
      <c r="G1796" s="1373">
        <v>2200000</v>
      </c>
      <c r="H1796" s="1373">
        <v>200000</v>
      </c>
      <c r="I1796" s="171"/>
      <c r="J1796" s="168"/>
      <c r="K1796" s="171"/>
      <c r="L1796" s="168"/>
      <c r="M1796" s="200"/>
    </row>
    <row r="1797" spans="1:13">
      <c r="A1797" s="860">
        <v>22020806</v>
      </c>
      <c r="B1797" s="860">
        <v>70133</v>
      </c>
      <c r="C1797" s="860"/>
      <c r="D1797" s="860"/>
      <c r="E1797" s="860">
        <v>50610804</v>
      </c>
      <c r="F1797" s="159" t="s">
        <v>168</v>
      </c>
      <c r="G1797" s="1373">
        <v>400000</v>
      </c>
      <c r="H1797" s="1373">
        <v>100000</v>
      </c>
      <c r="I1797" s="171"/>
      <c r="J1797" s="168"/>
      <c r="K1797" s="171"/>
      <c r="L1797" s="168"/>
      <c r="M1797" s="200"/>
    </row>
    <row r="1798" spans="1:13" ht="25.5">
      <c r="A1798" s="155">
        <v>220209</v>
      </c>
      <c r="B1798" s="155"/>
      <c r="C1798" s="155"/>
      <c r="D1798" s="155"/>
      <c r="E1798" s="155"/>
      <c r="F1798" s="157" t="s">
        <v>646</v>
      </c>
      <c r="G1798" s="1374">
        <f t="shared" ref="G1798" si="368">SUM(G1799:G1801)</f>
        <v>1000000</v>
      </c>
      <c r="H1798" s="1374">
        <f>SUM(H1799:H1801)</f>
        <v>0</v>
      </c>
      <c r="I1798" s="168"/>
      <c r="J1798" s="168"/>
      <c r="K1798" s="168"/>
      <c r="L1798" s="168"/>
      <c r="M1798" s="200"/>
    </row>
    <row r="1799" spans="1:13" ht="25.5">
      <c r="A1799" s="860">
        <v>22020901</v>
      </c>
      <c r="B1799" s="860">
        <v>70133</v>
      </c>
      <c r="C1799" s="860"/>
      <c r="D1799" s="860"/>
      <c r="E1799" s="860">
        <v>50610804</v>
      </c>
      <c r="F1799" s="159" t="s">
        <v>170</v>
      </c>
      <c r="G1799" s="1373">
        <v>500000</v>
      </c>
      <c r="H1799" s="1373"/>
      <c r="I1799" s="171"/>
      <c r="J1799" s="168"/>
      <c r="K1799" s="171"/>
      <c r="L1799" s="168"/>
      <c r="M1799" s="200"/>
    </row>
    <row r="1800" spans="1:13" ht="19.5" customHeight="1">
      <c r="A1800" s="860">
        <v>22020902</v>
      </c>
      <c r="B1800" s="860">
        <v>70133</v>
      </c>
      <c r="C1800" s="860"/>
      <c r="D1800" s="860"/>
      <c r="E1800" s="860"/>
      <c r="F1800" s="159" t="s">
        <v>171</v>
      </c>
      <c r="G1800" s="1373"/>
      <c r="H1800" s="1373"/>
      <c r="I1800" s="171"/>
      <c r="J1800" s="168"/>
      <c r="K1800" s="171"/>
      <c r="L1800" s="168"/>
      <c r="M1800" s="200"/>
    </row>
    <row r="1801" spans="1:13">
      <c r="A1801" s="860">
        <v>22020904</v>
      </c>
      <c r="B1801" s="860"/>
      <c r="C1801" s="860"/>
      <c r="D1801" s="860"/>
      <c r="E1801" s="860"/>
      <c r="F1801" s="159" t="s">
        <v>172</v>
      </c>
      <c r="G1801" s="1373">
        <v>500000</v>
      </c>
      <c r="H1801" s="1373"/>
      <c r="I1801" s="171"/>
      <c r="J1801" s="168"/>
      <c r="K1801" s="171"/>
      <c r="L1801" s="168"/>
      <c r="M1801" s="200"/>
    </row>
    <row r="1802" spans="1:13" ht="25.5">
      <c r="A1802" s="155">
        <v>220210</v>
      </c>
      <c r="B1802" s="155"/>
      <c r="C1802" s="155"/>
      <c r="D1802" s="155"/>
      <c r="E1802" s="155"/>
      <c r="F1802" s="157" t="s">
        <v>173</v>
      </c>
      <c r="G1802" s="1374">
        <f t="shared" ref="G1802:H1802" si="369">SUM(G1803:G1814)</f>
        <v>9200000</v>
      </c>
      <c r="H1802" s="1374">
        <f t="shared" si="369"/>
        <v>0</v>
      </c>
      <c r="I1802" s="168"/>
      <c r="J1802" s="168"/>
      <c r="K1802" s="168"/>
      <c r="L1802" s="168"/>
      <c r="M1802" s="200"/>
    </row>
    <row r="1803" spans="1:13">
      <c r="A1803" s="860">
        <v>22021003</v>
      </c>
      <c r="B1803" s="860">
        <v>70133</v>
      </c>
      <c r="C1803" s="860"/>
      <c r="D1803" s="860"/>
      <c r="E1803" s="860">
        <v>50610804</v>
      </c>
      <c r="F1803" s="159" t="s">
        <v>176</v>
      </c>
      <c r="G1803" s="1373">
        <v>2000000</v>
      </c>
      <c r="H1803" s="1373"/>
      <c r="I1803" s="171"/>
      <c r="J1803" s="168"/>
      <c r="K1803" s="171"/>
      <c r="L1803" s="168"/>
      <c r="M1803" s="200"/>
    </row>
    <row r="1804" spans="1:13">
      <c r="A1804" s="860">
        <v>22021004</v>
      </c>
      <c r="B1804" s="860">
        <v>70133</v>
      </c>
      <c r="C1804" s="860"/>
      <c r="D1804" s="860"/>
      <c r="E1804" s="860">
        <v>50610804</v>
      </c>
      <c r="F1804" s="159" t="s">
        <v>177</v>
      </c>
      <c r="G1804" s="1373">
        <v>1000000</v>
      </c>
      <c r="H1804" s="1373"/>
      <c r="I1804" s="171"/>
      <c r="J1804" s="168"/>
      <c r="K1804" s="171"/>
      <c r="L1804" s="168"/>
      <c r="M1804" s="200"/>
    </row>
    <row r="1805" spans="1:13" ht="25.5">
      <c r="A1805" s="860">
        <v>22021006</v>
      </c>
      <c r="B1805" s="860">
        <v>70133</v>
      </c>
      <c r="C1805" s="860"/>
      <c r="D1805" s="860"/>
      <c r="E1805" s="860">
        <v>50610804</v>
      </c>
      <c r="F1805" s="159" t="s">
        <v>178</v>
      </c>
      <c r="G1805" s="1373">
        <v>200000</v>
      </c>
      <c r="H1805" s="1373"/>
      <c r="I1805" s="171"/>
      <c r="J1805" s="168"/>
      <c r="K1805" s="171"/>
      <c r="L1805" s="168"/>
      <c r="M1805" s="200"/>
    </row>
    <row r="1806" spans="1:13">
      <c r="A1806" s="860">
        <v>22021007</v>
      </c>
      <c r="B1806" s="860">
        <v>70133</v>
      </c>
      <c r="C1806" s="860"/>
      <c r="D1806" s="860"/>
      <c r="E1806" s="860">
        <v>50610804</v>
      </c>
      <c r="F1806" s="159" t="s">
        <v>179</v>
      </c>
      <c r="G1806" s="1373">
        <v>3000000</v>
      </c>
      <c r="H1806" s="1373"/>
      <c r="I1806" s="171"/>
      <c r="J1806" s="168"/>
      <c r="K1806" s="171"/>
      <c r="L1806" s="168"/>
      <c r="M1806" s="200"/>
    </row>
    <row r="1807" spans="1:13" ht="25.5">
      <c r="A1807" s="860">
        <v>22021008</v>
      </c>
      <c r="B1807" s="860">
        <v>70133</v>
      </c>
      <c r="C1807" s="860"/>
      <c r="D1807" s="179" t="s">
        <v>561</v>
      </c>
      <c r="E1807" s="860">
        <v>50610804</v>
      </c>
      <c r="F1807" s="159" t="s">
        <v>180</v>
      </c>
      <c r="G1807" s="1373">
        <v>1000000</v>
      </c>
      <c r="H1807" s="1373"/>
      <c r="I1807" s="171"/>
      <c r="J1807" s="168"/>
      <c r="K1807" s="171"/>
      <c r="L1807" s="168"/>
      <c r="M1807" s="200"/>
    </row>
    <row r="1808" spans="1:13" ht="25.5">
      <c r="A1808" s="860">
        <v>22021011</v>
      </c>
      <c r="B1808" s="860"/>
      <c r="C1808" s="860"/>
      <c r="D1808" s="860"/>
      <c r="E1808" s="860">
        <v>50610804</v>
      </c>
      <c r="F1808" s="159" t="s">
        <v>746</v>
      </c>
      <c r="G1808" s="1373">
        <v>100000</v>
      </c>
      <c r="H1808" s="1373"/>
      <c r="I1808" s="171"/>
      <c r="J1808" s="168"/>
      <c r="K1808" s="171"/>
      <c r="L1808" s="168"/>
      <c r="M1808" s="200"/>
    </row>
    <row r="1809" spans="1:13" ht="25.5">
      <c r="A1809" s="860">
        <v>22021012</v>
      </c>
      <c r="B1809" s="860"/>
      <c r="C1809" s="860"/>
      <c r="D1809" s="860"/>
      <c r="E1809" s="860">
        <v>50610804</v>
      </c>
      <c r="F1809" s="159" t="s">
        <v>747</v>
      </c>
      <c r="G1809" s="1373">
        <v>100000</v>
      </c>
      <c r="H1809" s="1373"/>
      <c r="I1809" s="171"/>
      <c r="J1809" s="168"/>
      <c r="K1809" s="171"/>
      <c r="L1809" s="168"/>
      <c r="M1809" s="200"/>
    </row>
    <row r="1810" spans="1:13">
      <c r="A1810" s="860">
        <v>22021013</v>
      </c>
      <c r="B1810" s="860"/>
      <c r="C1810" s="860"/>
      <c r="D1810" s="860"/>
      <c r="E1810" s="860">
        <v>50610804</v>
      </c>
      <c r="F1810" s="159" t="s">
        <v>741</v>
      </c>
      <c r="G1810" s="1373">
        <v>300000</v>
      </c>
      <c r="H1810" s="1373"/>
      <c r="I1810" s="171"/>
      <c r="J1810" s="168"/>
      <c r="K1810" s="171"/>
      <c r="L1810" s="168"/>
      <c r="M1810" s="200"/>
    </row>
    <row r="1811" spans="1:13" ht="25.5">
      <c r="A1811" s="860">
        <v>22021014</v>
      </c>
      <c r="B1811" s="860"/>
      <c r="C1811" s="860"/>
      <c r="D1811" s="860"/>
      <c r="E1811" s="860">
        <v>50610804</v>
      </c>
      <c r="F1811" s="159" t="s">
        <v>668</v>
      </c>
      <c r="G1811" s="1373">
        <v>500000</v>
      </c>
      <c r="H1811" s="1373"/>
      <c r="I1811" s="171"/>
      <c r="J1811" s="168"/>
      <c r="K1811" s="171"/>
      <c r="L1811" s="168"/>
      <c r="M1811" s="200"/>
    </row>
    <row r="1812" spans="1:13">
      <c r="A1812" s="860">
        <v>22021021</v>
      </c>
      <c r="B1812" s="860">
        <v>70131</v>
      </c>
      <c r="C1812" s="860"/>
      <c r="D1812" s="860">
        <v>2101</v>
      </c>
      <c r="E1812" s="860">
        <v>50610804</v>
      </c>
      <c r="F1812" s="159" t="s">
        <v>185</v>
      </c>
      <c r="G1812" s="1373">
        <v>1000000</v>
      </c>
      <c r="H1812" s="1373"/>
      <c r="I1812" s="171"/>
      <c r="J1812" s="168"/>
      <c r="K1812" s="171"/>
      <c r="L1812" s="168"/>
      <c r="M1812" s="200"/>
    </row>
    <row r="1813" spans="1:13">
      <c r="A1813" s="33"/>
      <c r="B1813" s="33"/>
      <c r="C1813" s="33"/>
      <c r="D1813" s="33"/>
      <c r="E1813" s="33"/>
      <c r="F1813" s="42"/>
      <c r="G1813" s="1350"/>
      <c r="H1813" s="1350"/>
      <c r="I1813" s="33"/>
    </row>
    <row r="1814" spans="1:13">
      <c r="A1814" s="33"/>
      <c r="B1814" s="33"/>
      <c r="C1814" s="33"/>
      <c r="D1814" s="33"/>
      <c r="E1814" s="33"/>
      <c r="F1814" s="42"/>
      <c r="G1814" s="33"/>
      <c r="H1814" s="33"/>
      <c r="I1814" s="33"/>
    </row>
    <row r="1815" spans="1:13" ht="15">
      <c r="A1815" s="1505" t="s">
        <v>284</v>
      </c>
      <c r="B1815" s="1505"/>
      <c r="C1815" s="1505"/>
      <c r="D1815" s="1505"/>
      <c r="E1815" s="1505"/>
      <c r="F1815" s="1505"/>
      <c r="G1815" s="1505"/>
      <c r="H1815" s="1505"/>
      <c r="I1815" s="1505"/>
      <c r="J1815" s="1017"/>
      <c r="K1815" s="1017"/>
      <c r="L1815" s="1017"/>
    </row>
    <row r="1816" spans="1:13" ht="15">
      <c r="A1816" s="61"/>
      <c r="B1816" s="61"/>
      <c r="C1816" s="61"/>
      <c r="D1816" s="61"/>
      <c r="E1816" s="61"/>
      <c r="F1816" s="60" t="s">
        <v>4</v>
      </c>
      <c r="G1816" s="1375">
        <f t="shared" ref="G1816:M1816" si="370">G1757</f>
        <v>193987639</v>
      </c>
      <c r="H1816" s="1375">
        <f t="shared" si="370"/>
        <v>193987639</v>
      </c>
      <c r="I1816" s="1053">
        <f t="shared" si="370"/>
        <v>0</v>
      </c>
      <c r="J1816" s="1053">
        <f t="shared" si="370"/>
        <v>0</v>
      </c>
      <c r="K1816" s="1053">
        <f t="shared" si="370"/>
        <v>0</v>
      </c>
      <c r="L1816" s="1053">
        <f t="shared" si="370"/>
        <v>0</v>
      </c>
      <c r="M1816" s="55">
        <f t="shared" si="370"/>
        <v>0</v>
      </c>
    </row>
    <row r="1817" spans="1:13" ht="15">
      <c r="A1817" s="61"/>
      <c r="B1817" s="61"/>
      <c r="C1817" s="61"/>
      <c r="D1817" s="61"/>
      <c r="E1817" s="61"/>
      <c r="F1817" s="60" t="s">
        <v>5</v>
      </c>
      <c r="G1817" s="1375">
        <f t="shared" ref="G1817:M1817" si="371">G1764</f>
        <v>47500000</v>
      </c>
      <c r="H1817" s="1375">
        <f t="shared" si="371"/>
        <v>4871987.8499999996</v>
      </c>
      <c r="I1817" s="1053">
        <f t="shared" si="371"/>
        <v>0</v>
      </c>
      <c r="J1817" s="1053">
        <f t="shared" si="371"/>
        <v>0</v>
      </c>
      <c r="K1817" s="1053">
        <f t="shared" si="371"/>
        <v>0</v>
      </c>
      <c r="L1817" s="1053">
        <f t="shared" si="371"/>
        <v>0</v>
      </c>
      <c r="M1817" s="55">
        <f t="shared" si="371"/>
        <v>0</v>
      </c>
    </row>
    <row r="1818" spans="1:13" ht="15">
      <c r="A1818" s="61"/>
      <c r="B1818" s="61"/>
      <c r="C1818" s="61"/>
      <c r="D1818" s="61"/>
      <c r="E1818" s="61"/>
      <c r="F1818" s="60" t="s">
        <v>285</v>
      </c>
      <c r="G1818" s="1375"/>
      <c r="H1818" s="1375"/>
      <c r="I1818" s="61"/>
      <c r="J1818" s="61"/>
      <c r="K1818" s="61"/>
      <c r="L1818" s="61"/>
      <c r="M1818" s="33"/>
    </row>
    <row r="1819" spans="1:13" ht="30">
      <c r="A1819" s="61"/>
      <c r="B1819" s="61"/>
      <c r="C1819" s="61"/>
      <c r="D1819" s="61"/>
      <c r="E1819" s="61"/>
      <c r="F1819" s="60" t="s">
        <v>198</v>
      </c>
      <c r="G1819" s="1375"/>
      <c r="H1819" s="1375"/>
      <c r="I1819" s="61"/>
      <c r="J1819" s="61"/>
      <c r="K1819" s="61"/>
      <c r="L1819" s="61"/>
      <c r="M1819" s="33"/>
    </row>
    <row r="1820" spans="1:13" ht="15">
      <c r="A1820" s="61"/>
      <c r="B1820" s="61"/>
      <c r="C1820" s="61"/>
      <c r="D1820" s="61"/>
      <c r="E1820" s="61"/>
      <c r="F1820" s="60" t="s">
        <v>3</v>
      </c>
      <c r="G1820" s="1347">
        <f>SUM(G1816:G1819)</f>
        <v>241487639</v>
      </c>
      <c r="H1820" s="1347">
        <f t="shared" ref="H1820:M1820" si="372">SUM(H1816:H1819)</f>
        <v>198859626.84999999</v>
      </c>
      <c r="I1820" s="64">
        <f t="shared" si="372"/>
        <v>0</v>
      </c>
      <c r="J1820" s="64">
        <f t="shared" si="372"/>
        <v>0</v>
      </c>
      <c r="K1820" s="64">
        <f t="shared" si="372"/>
        <v>0</v>
      </c>
      <c r="L1820" s="64">
        <f t="shared" si="372"/>
        <v>0</v>
      </c>
      <c r="M1820" s="64">
        <f t="shared" si="372"/>
        <v>0</v>
      </c>
    </row>
    <row r="1821" spans="1:13" ht="15.75">
      <c r="A1821" s="4"/>
      <c r="B1821" s="4"/>
      <c r="C1821" s="4"/>
      <c r="D1821" s="4"/>
      <c r="E1821" s="4"/>
      <c r="F1821" s="49"/>
      <c r="G1821" s="47"/>
      <c r="H1821" s="47"/>
      <c r="I1821" s="47"/>
    </row>
    <row r="1822" spans="1:13">
      <c r="A1822" s="30"/>
      <c r="B1822" s="30"/>
      <c r="C1822" s="30"/>
      <c r="D1822" s="30"/>
      <c r="E1822" s="30"/>
      <c r="F1822" s="39"/>
      <c r="G1822" s="30"/>
      <c r="H1822" s="30"/>
      <c r="I1822" s="30"/>
    </row>
    <row r="1823" spans="1:13" ht="21">
      <c r="A1823" s="1527" t="s">
        <v>0</v>
      </c>
      <c r="B1823" s="1528"/>
      <c r="C1823" s="1528"/>
      <c r="D1823" s="1528"/>
      <c r="E1823" s="1528"/>
      <c r="F1823" s="1528"/>
      <c r="G1823" s="1528"/>
      <c r="H1823" s="1528"/>
      <c r="I1823" s="1528"/>
      <c r="J1823" s="1528"/>
      <c r="K1823" s="1528"/>
      <c r="L1823" s="1528"/>
      <c r="M1823" s="1529"/>
    </row>
    <row r="1824" spans="1:13" ht="18.75">
      <c r="A1824" s="1524" t="s">
        <v>1261</v>
      </c>
      <c r="B1824" s="1525"/>
      <c r="C1824" s="1525"/>
      <c r="D1824" s="1525"/>
      <c r="E1824" s="1525"/>
      <c r="F1824" s="1525"/>
      <c r="G1824" s="1525"/>
      <c r="H1824" s="1525"/>
      <c r="I1824" s="1525"/>
      <c r="J1824" s="1525"/>
      <c r="K1824" s="1525"/>
      <c r="L1824" s="1525"/>
      <c r="M1824" s="1526"/>
    </row>
    <row r="1825" spans="1:13" ht="38.25">
      <c r="A1825" s="988" t="s">
        <v>518</v>
      </c>
      <c r="B1825" s="988" t="s">
        <v>514</v>
      </c>
      <c r="C1825" s="988" t="s">
        <v>559</v>
      </c>
      <c r="D1825" s="988" t="s">
        <v>560</v>
      </c>
      <c r="E1825" s="988" t="s">
        <v>515</v>
      </c>
      <c r="F1825" s="478" t="s">
        <v>483</v>
      </c>
      <c r="G1825" s="325" t="s">
        <v>656</v>
      </c>
      <c r="H1825" s="856" t="s">
        <v>1353</v>
      </c>
      <c r="I1825" s="325"/>
      <c r="J1825" s="325"/>
      <c r="K1825" s="988"/>
      <c r="L1825" s="443"/>
      <c r="M1825" s="443"/>
    </row>
    <row r="1826" spans="1:13">
      <c r="A1826" s="988"/>
      <c r="B1826" s="988">
        <v>70473</v>
      </c>
      <c r="C1826" s="988"/>
      <c r="D1826" s="988">
        <v>2101</v>
      </c>
      <c r="E1826" s="988"/>
      <c r="F1826" s="478"/>
      <c r="G1826" s="325"/>
      <c r="H1826" s="325"/>
      <c r="I1826" s="325"/>
      <c r="J1826" s="325"/>
      <c r="K1826" s="988"/>
      <c r="L1826" s="443"/>
      <c r="M1826" s="443"/>
    </row>
    <row r="1827" spans="1:13">
      <c r="A1827" s="442">
        <v>1</v>
      </c>
      <c r="B1827" s="988">
        <v>70473</v>
      </c>
      <c r="C1827" s="988"/>
      <c r="D1827" s="988">
        <v>2101</v>
      </c>
      <c r="E1827" s="442">
        <v>50610801</v>
      </c>
      <c r="F1827" s="478" t="s">
        <v>8</v>
      </c>
      <c r="G1827" s="836">
        <f>SUM(G1828)</f>
        <v>10000000</v>
      </c>
      <c r="H1827" s="836">
        <f t="shared" ref="H1827" si="373">SUM(H1828)</f>
        <v>10000000</v>
      </c>
      <c r="I1827" s="586"/>
      <c r="J1827" s="586"/>
      <c r="K1827" s="586"/>
      <c r="L1827" s="586"/>
      <c r="M1827" s="586"/>
    </row>
    <row r="1828" spans="1:13">
      <c r="A1828" s="442">
        <v>12</v>
      </c>
      <c r="B1828" s="988">
        <v>70473</v>
      </c>
      <c r="C1828" s="988"/>
      <c r="D1828" s="988">
        <v>2101</v>
      </c>
      <c r="E1828" s="442">
        <v>50610801</v>
      </c>
      <c r="F1828" s="443" t="s">
        <v>14</v>
      </c>
      <c r="G1828" s="836">
        <f>G1829</f>
        <v>10000000</v>
      </c>
      <c r="H1828" s="836">
        <f t="shared" ref="H1828" si="374">H1829</f>
        <v>10000000</v>
      </c>
      <c r="I1828" s="586"/>
      <c r="J1828" s="586"/>
      <c r="K1828" s="586"/>
      <c r="L1828" s="586"/>
      <c r="M1828" s="586"/>
    </row>
    <row r="1829" spans="1:13">
      <c r="A1829" s="478">
        <v>1202</v>
      </c>
      <c r="B1829" s="988">
        <v>70473</v>
      </c>
      <c r="C1829" s="988"/>
      <c r="D1829" s="988">
        <v>2101</v>
      </c>
      <c r="E1829" s="442">
        <v>50610801</v>
      </c>
      <c r="F1829" s="443" t="s">
        <v>19</v>
      </c>
      <c r="G1829" s="836">
        <f t="shared" ref="G1829:H1829" si="375">SUM(G1830,G1831)</f>
        <v>10000000</v>
      </c>
      <c r="H1829" s="836">
        <f t="shared" si="375"/>
        <v>10000000</v>
      </c>
      <c r="I1829" s="586"/>
      <c r="J1829" s="586"/>
      <c r="K1829" s="586"/>
      <c r="L1829" s="586"/>
      <c r="M1829" s="586"/>
    </row>
    <row r="1830" spans="1:13">
      <c r="A1830" s="478">
        <v>120201</v>
      </c>
      <c r="B1830" s="478"/>
      <c r="C1830" s="478"/>
      <c r="D1830" s="478"/>
      <c r="E1830" s="478"/>
      <c r="F1830" s="443" t="s">
        <v>20</v>
      </c>
      <c r="G1830" s="836"/>
      <c r="H1830" s="836"/>
      <c r="I1830" s="443"/>
      <c r="J1830" s="443"/>
      <c r="K1830" s="443"/>
      <c r="L1830" s="443"/>
      <c r="M1830" s="443"/>
    </row>
    <row r="1831" spans="1:13">
      <c r="A1831" s="442">
        <v>120207</v>
      </c>
      <c r="B1831" s="988">
        <v>70473</v>
      </c>
      <c r="C1831" s="988"/>
      <c r="D1831" s="988">
        <v>2101</v>
      </c>
      <c r="E1831" s="442">
        <v>50610801</v>
      </c>
      <c r="F1831" s="443" t="s">
        <v>41</v>
      </c>
      <c r="G1831" s="836">
        <f>SUM(G1832:G1832)</f>
        <v>10000000</v>
      </c>
      <c r="H1831" s="836">
        <f t="shared" ref="H1831" si="376">SUM(H1832:H1832)</f>
        <v>10000000</v>
      </c>
      <c r="I1831" s="586"/>
      <c r="J1831" s="586"/>
      <c r="K1831" s="586"/>
      <c r="L1831" s="586"/>
      <c r="M1831" s="586"/>
    </row>
    <row r="1832" spans="1:13" ht="25.5">
      <c r="A1832" s="990">
        <v>12020705</v>
      </c>
      <c r="B1832" s="988">
        <v>70473</v>
      </c>
      <c r="C1832" s="988"/>
      <c r="D1832" s="988">
        <v>2101</v>
      </c>
      <c r="E1832" s="442">
        <v>50610801</v>
      </c>
      <c r="F1832" s="324" t="s">
        <v>42</v>
      </c>
      <c r="G1832" s="927">
        <v>10000000</v>
      </c>
      <c r="H1832" s="927">
        <v>10000000</v>
      </c>
      <c r="I1832" s="735"/>
      <c r="J1832" s="735"/>
      <c r="K1832" s="735"/>
      <c r="L1832" s="735"/>
      <c r="M1832" s="735"/>
    </row>
    <row r="1833" spans="1:13">
      <c r="A1833" s="442">
        <v>2</v>
      </c>
      <c r="B1833" s="988">
        <v>70473</v>
      </c>
      <c r="C1833" s="988"/>
      <c r="D1833" s="988">
        <v>2101</v>
      </c>
      <c r="E1833" s="442">
        <v>50610801</v>
      </c>
      <c r="F1833" s="988" t="s">
        <v>90</v>
      </c>
      <c r="G1833" s="836">
        <f t="shared" ref="G1833:H1833" si="377">SUM(G1834,G1840,G1888)</f>
        <v>135488092.92000002</v>
      </c>
      <c r="H1833" s="836">
        <f t="shared" si="377"/>
        <v>61848032.1514</v>
      </c>
      <c r="I1833" s="586"/>
      <c r="J1833" s="586"/>
      <c r="K1833" s="586"/>
      <c r="L1833" s="586"/>
      <c r="M1833" s="586"/>
    </row>
    <row r="1834" spans="1:13">
      <c r="A1834" s="442">
        <v>21</v>
      </c>
      <c r="B1834" s="988">
        <v>70473</v>
      </c>
      <c r="C1834" s="988"/>
      <c r="D1834" s="988">
        <v>2101</v>
      </c>
      <c r="E1834" s="442">
        <v>50610801</v>
      </c>
      <c r="F1834" s="443" t="s">
        <v>4</v>
      </c>
      <c r="G1834" s="836">
        <f>SUM(G1835,G1836)</f>
        <v>35488092.920000002</v>
      </c>
      <c r="H1834" s="836">
        <f t="shared" ref="H1834" si="378">SUM(H1835,H1836)</f>
        <v>35488092.920000002</v>
      </c>
      <c r="I1834" s="586"/>
      <c r="J1834" s="586"/>
      <c r="K1834" s="586"/>
      <c r="L1834" s="586"/>
      <c r="M1834" s="586"/>
    </row>
    <row r="1835" spans="1:13">
      <c r="A1835" s="990">
        <v>21010101</v>
      </c>
      <c r="B1835" s="988">
        <v>70473</v>
      </c>
      <c r="C1835" s="988"/>
      <c r="D1835" s="988">
        <v>2101</v>
      </c>
      <c r="E1835" s="442">
        <v>50610801</v>
      </c>
      <c r="F1835" s="324" t="s">
        <v>91</v>
      </c>
      <c r="G1835" s="836">
        <f>'ECON SEC PERSONNEL COST'!H1350</f>
        <v>25672691.84</v>
      </c>
      <c r="H1835" s="836">
        <f>G1835</f>
        <v>25672691.84</v>
      </c>
      <c r="I1835" s="586"/>
      <c r="J1835" s="586"/>
      <c r="K1835" s="586"/>
      <c r="L1835" s="586"/>
      <c r="M1835" s="586"/>
    </row>
    <row r="1836" spans="1:13" ht="25.5">
      <c r="A1836" s="442">
        <v>2102</v>
      </c>
      <c r="B1836" s="988">
        <v>70473</v>
      </c>
      <c r="C1836" s="988"/>
      <c r="D1836" s="988">
        <v>2101</v>
      </c>
      <c r="E1836" s="442">
        <v>50610801</v>
      </c>
      <c r="F1836" s="443" t="s">
        <v>664</v>
      </c>
      <c r="G1836" s="836">
        <f>SUM(G1837)</f>
        <v>9815401.0800000001</v>
      </c>
      <c r="H1836" s="836">
        <f t="shared" ref="H1836" si="379">SUM(H1837)</f>
        <v>9815401.0800000001</v>
      </c>
      <c r="I1836" s="586"/>
      <c r="J1836" s="586"/>
      <c r="K1836" s="586"/>
      <c r="L1836" s="586"/>
      <c r="M1836" s="586"/>
    </row>
    <row r="1837" spans="1:13">
      <c r="A1837" s="442">
        <v>210201</v>
      </c>
      <c r="B1837" s="988">
        <v>70473</v>
      </c>
      <c r="C1837" s="988"/>
      <c r="D1837" s="988">
        <v>2101</v>
      </c>
      <c r="E1837" s="442">
        <v>50610801</v>
      </c>
      <c r="F1837" s="443" t="s">
        <v>95</v>
      </c>
      <c r="G1837" s="836">
        <f>SUM(G1838:G1839)</f>
        <v>9815401.0800000001</v>
      </c>
      <c r="H1837" s="836">
        <f t="shared" ref="H1837" si="380">SUM(H1838:H1839)</f>
        <v>9815401.0800000001</v>
      </c>
      <c r="I1837" s="586"/>
      <c r="J1837" s="586"/>
      <c r="K1837" s="586"/>
      <c r="L1837" s="586"/>
      <c r="M1837" s="586"/>
    </row>
    <row r="1838" spans="1:13">
      <c r="A1838" s="990">
        <v>21020101</v>
      </c>
      <c r="B1838" s="988">
        <v>70473</v>
      </c>
      <c r="C1838" s="988"/>
      <c r="D1838" s="988">
        <v>2101</v>
      </c>
      <c r="E1838" s="442">
        <v>50610801</v>
      </c>
      <c r="F1838" s="324" t="s">
        <v>96</v>
      </c>
      <c r="G1838" s="836">
        <f>'ECON SEC PERSONNEL COST'!J1350</f>
        <v>9021040.0800000001</v>
      </c>
      <c r="H1838" s="836">
        <f>G1838</f>
        <v>9021040.0800000001</v>
      </c>
      <c r="I1838" s="586"/>
      <c r="J1838" s="586"/>
      <c r="K1838" s="586"/>
      <c r="L1838" s="586"/>
      <c r="M1838" s="586"/>
    </row>
    <row r="1839" spans="1:13">
      <c r="A1839" s="990">
        <v>21020102</v>
      </c>
      <c r="B1839" s="988">
        <v>70473</v>
      </c>
      <c r="C1839" s="988"/>
      <c r="D1839" s="988">
        <v>2101</v>
      </c>
      <c r="E1839" s="442">
        <v>50610801</v>
      </c>
      <c r="F1839" s="324" t="s">
        <v>482</v>
      </c>
      <c r="G1839" s="836">
        <f>'ECON SEC PERSONNEL COST'!I1350</f>
        <v>794361</v>
      </c>
      <c r="H1839" s="836">
        <f>G1839</f>
        <v>794361</v>
      </c>
      <c r="I1839" s="586"/>
      <c r="J1839" s="586"/>
      <c r="K1839" s="586"/>
      <c r="L1839" s="586"/>
      <c r="M1839" s="586"/>
    </row>
    <row r="1840" spans="1:13">
      <c r="A1840" s="442">
        <v>2202</v>
      </c>
      <c r="B1840" s="988">
        <v>70473</v>
      </c>
      <c r="C1840" s="988"/>
      <c r="D1840" s="988">
        <v>2101</v>
      </c>
      <c r="E1840" s="442">
        <v>50610801</v>
      </c>
      <c r="F1840" s="443" t="s">
        <v>5</v>
      </c>
      <c r="G1840" s="836">
        <f>SUM(G1841,G1844,G1849,G1855,G1859,G1862,G1865,G1868,G1871,G1873,G1882)</f>
        <v>100000000</v>
      </c>
      <c r="H1840" s="836">
        <f t="shared" ref="H1840" si="381">SUM(H1841,H1844,H1849,H1855,H1859,H1862,H1865,H1868,H1871,H1873,H1882)</f>
        <v>26359939.231399998</v>
      </c>
      <c r="I1840" s="586"/>
      <c r="J1840" s="586"/>
      <c r="K1840" s="586"/>
      <c r="L1840" s="586"/>
      <c r="M1840" s="586"/>
    </row>
    <row r="1841" spans="1:13" ht="25.5">
      <c r="A1841" s="442">
        <v>220201</v>
      </c>
      <c r="B1841" s="988">
        <v>70473</v>
      </c>
      <c r="C1841" s="988"/>
      <c r="D1841" s="988">
        <v>2101</v>
      </c>
      <c r="E1841" s="442">
        <v>50610801</v>
      </c>
      <c r="F1841" s="443" t="s">
        <v>661</v>
      </c>
      <c r="G1841" s="836">
        <f>SUM(G1842:G1843)</f>
        <v>11129130</v>
      </c>
      <c r="H1841" s="836">
        <f t="shared" ref="H1841" si="382">SUM(H1842:H1843)</f>
        <v>3000000</v>
      </c>
      <c r="I1841" s="586"/>
      <c r="J1841" s="586"/>
      <c r="K1841" s="586"/>
      <c r="L1841" s="586"/>
      <c r="M1841" s="586"/>
    </row>
    <row r="1842" spans="1:13" ht="25.5">
      <c r="A1842" s="990">
        <v>22020101</v>
      </c>
      <c r="B1842" s="988">
        <v>70473</v>
      </c>
      <c r="C1842" s="988"/>
      <c r="D1842" s="988">
        <v>2101</v>
      </c>
      <c r="E1842" s="442">
        <v>50610801</v>
      </c>
      <c r="F1842" s="324" t="s">
        <v>108</v>
      </c>
      <c r="G1842" s="836">
        <v>4025430</v>
      </c>
      <c r="H1842" s="836">
        <v>1000000</v>
      </c>
      <c r="I1842" s="586"/>
      <c r="J1842" s="586"/>
      <c r="K1842" s="586"/>
      <c r="L1842" s="443"/>
      <c r="M1842" s="443"/>
    </row>
    <row r="1843" spans="1:13" ht="12.75" customHeight="1">
      <c r="A1843" s="990">
        <v>22020102</v>
      </c>
      <c r="B1843" s="988">
        <v>70473</v>
      </c>
      <c r="C1843" s="988"/>
      <c r="D1843" s="988">
        <v>2101</v>
      </c>
      <c r="E1843" s="442">
        <v>50610801</v>
      </c>
      <c r="F1843" s="324" t="s">
        <v>109</v>
      </c>
      <c r="G1843" s="836">
        <v>7103700</v>
      </c>
      <c r="H1843" s="836">
        <v>2000000</v>
      </c>
      <c r="I1843" s="586"/>
      <c r="J1843" s="586"/>
      <c r="K1843" s="586"/>
      <c r="L1843" s="586"/>
      <c r="M1843" s="443"/>
    </row>
    <row r="1844" spans="1:13">
      <c r="A1844" s="442">
        <v>220202</v>
      </c>
      <c r="B1844" s="988">
        <v>70473</v>
      </c>
      <c r="C1844" s="988"/>
      <c r="D1844" s="988">
        <v>2101</v>
      </c>
      <c r="E1844" s="442">
        <v>50610801</v>
      </c>
      <c r="F1844" s="443" t="s">
        <v>666</v>
      </c>
      <c r="G1844" s="836">
        <f t="shared" ref="G1844:H1844" si="383">SUM(G1845:G1848)</f>
        <v>2153110</v>
      </c>
      <c r="H1844" s="836">
        <f t="shared" si="383"/>
        <v>900000</v>
      </c>
      <c r="I1844" s="586"/>
      <c r="J1844" s="586"/>
      <c r="K1844" s="586"/>
      <c r="L1844" s="586"/>
      <c r="M1844" s="586"/>
    </row>
    <row r="1845" spans="1:13">
      <c r="A1845" s="990">
        <v>22020201</v>
      </c>
      <c r="B1845" s="988">
        <v>70473</v>
      </c>
      <c r="C1845" s="988"/>
      <c r="D1845" s="988">
        <v>2101</v>
      </c>
      <c r="E1845" s="442">
        <v>50610801</v>
      </c>
      <c r="F1845" s="324" t="s">
        <v>113</v>
      </c>
      <c r="G1845" s="836">
        <v>710370</v>
      </c>
      <c r="H1845" s="836">
        <v>300000</v>
      </c>
      <c r="I1845" s="586"/>
      <c r="J1845" s="586"/>
      <c r="K1845" s="586"/>
      <c r="L1845" s="443"/>
      <c r="M1845" s="443"/>
    </row>
    <row r="1846" spans="1:13">
      <c r="A1846" s="990">
        <v>22020202</v>
      </c>
      <c r="B1846" s="988">
        <v>70473</v>
      </c>
      <c r="C1846" s="988"/>
      <c r="D1846" s="988">
        <v>2101</v>
      </c>
      <c r="E1846" s="442">
        <v>50610801</v>
      </c>
      <c r="F1846" s="324" t="s">
        <v>114</v>
      </c>
      <c r="G1846" s="836">
        <v>164074</v>
      </c>
      <c r="H1846" s="836"/>
      <c r="I1846" s="586"/>
      <c r="J1846" s="586"/>
      <c r="K1846" s="586"/>
      <c r="L1846" s="443"/>
      <c r="M1846" s="443"/>
    </row>
    <row r="1847" spans="1:13">
      <c r="A1847" s="990">
        <v>22020203</v>
      </c>
      <c r="B1847" s="988">
        <v>70473</v>
      </c>
      <c r="C1847" s="988"/>
      <c r="D1847" s="988">
        <v>2101</v>
      </c>
      <c r="E1847" s="442">
        <v>50610801</v>
      </c>
      <c r="F1847" s="324" t="s">
        <v>115</v>
      </c>
      <c r="G1847" s="836">
        <v>710370</v>
      </c>
      <c r="H1847" s="836">
        <v>300000</v>
      </c>
      <c r="I1847" s="586"/>
      <c r="J1847" s="586"/>
      <c r="K1847" s="586"/>
      <c r="L1847" s="443"/>
      <c r="M1847" s="443"/>
    </row>
    <row r="1848" spans="1:13">
      <c r="A1848" s="990">
        <v>22020205</v>
      </c>
      <c r="B1848" s="988">
        <v>70473</v>
      </c>
      <c r="C1848" s="988"/>
      <c r="D1848" s="988">
        <v>2101</v>
      </c>
      <c r="E1848" s="442">
        <v>50610801</v>
      </c>
      <c r="F1848" s="324" t="s">
        <v>117</v>
      </c>
      <c r="G1848" s="836">
        <v>568296</v>
      </c>
      <c r="H1848" s="836">
        <v>300000</v>
      </c>
      <c r="I1848" s="586"/>
      <c r="J1848" s="586"/>
      <c r="K1848" s="586"/>
      <c r="L1848" s="443"/>
      <c r="M1848" s="443"/>
    </row>
    <row r="1849" spans="1:13" ht="25.5">
      <c r="A1849" s="442">
        <v>220203</v>
      </c>
      <c r="B1849" s="988">
        <v>70473</v>
      </c>
      <c r="C1849" s="988"/>
      <c r="D1849" s="988">
        <v>2101</v>
      </c>
      <c r="E1849" s="442">
        <v>50610801</v>
      </c>
      <c r="F1849" s="443" t="s">
        <v>663</v>
      </c>
      <c r="G1849" s="836">
        <f>SUM(G1850:G1854)</f>
        <v>8524440</v>
      </c>
      <c r="H1849" s="836">
        <f>SUM(H1850:H1854)</f>
        <v>3028829.2313999999</v>
      </c>
      <c r="I1849" s="586"/>
      <c r="J1849" s="586"/>
      <c r="K1849" s="586"/>
      <c r="L1849" s="586"/>
      <c r="M1849" s="586"/>
    </row>
    <row r="1850" spans="1:13" ht="25.5">
      <c r="A1850" s="990">
        <v>22020301</v>
      </c>
      <c r="B1850" s="988">
        <v>70473</v>
      </c>
      <c r="C1850" s="988"/>
      <c r="D1850" s="988">
        <v>2101</v>
      </c>
      <c r="E1850" s="442">
        <v>50610801</v>
      </c>
      <c r="F1850" s="324" t="s">
        <v>122</v>
      </c>
      <c r="G1850" s="836">
        <v>4972590</v>
      </c>
      <c r="H1850" s="836">
        <v>1000000</v>
      </c>
      <c r="I1850" s="586"/>
      <c r="J1850" s="586"/>
      <c r="K1850" s="586"/>
      <c r="L1850" s="443"/>
      <c r="M1850" s="443"/>
    </row>
    <row r="1851" spans="1:13">
      <c r="A1851" s="990">
        <v>22020302</v>
      </c>
      <c r="B1851" s="988">
        <v>70473</v>
      </c>
      <c r="C1851" s="988"/>
      <c r="D1851" s="988">
        <v>2101</v>
      </c>
      <c r="E1851" s="442">
        <v>50610801</v>
      </c>
      <c r="F1851" s="324" t="s">
        <v>123</v>
      </c>
      <c r="G1851" s="836"/>
      <c r="H1851" s="836"/>
      <c r="I1851" s="443"/>
      <c r="J1851" s="443"/>
      <c r="K1851" s="443"/>
      <c r="L1851" s="443"/>
      <c r="M1851" s="443"/>
    </row>
    <row r="1852" spans="1:13">
      <c r="A1852" s="990">
        <v>22020303</v>
      </c>
      <c r="B1852" s="988">
        <v>70473</v>
      </c>
      <c r="C1852" s="988"/>
      <c r="D1852" s="988">
        <v>2101</v>
      </c>
      <c r="E1852" s="442">
        <v>50610801</v>
      </c>
      <c r="F1852" s="324" t="s">
        <v>124</v>
      </c>
      <c r="G1852" s="836">
        <v>1420740</v>
      </c>
      <c r="H1852" s="836">
        <v>200000</v>
      </c>
      <c r="I1852" s="586"/>
      <c r="J1852" s="586"/>
      <c r="K1852" s="586"/>
      <c r="L1852" s="443"/>
      <c r="M1852" s="443"/>
    </row>
    <row r="1853" spans="1:13">
      <c r="A1853" s="990">
        <v>22020304</v>
      </c>
      <c r="B1853" s="988">
        <v>70473</v>
      </c>
      <c r="C1853" s="988"/>
      <c r="D1853" s="988">
        <v>2101</v>
      </c>
      <c r="E1853" s="442">
        <v>50610801</v>
      </c>
      <c r="F1853" s="324" t="s">
        <v>125</v>
      </c>
      <c r="G1853" s="836">
        <v>710370</v>
      </c>
      <c r="H1853" s="836">
        <v>400000</v>
      </c>
      <c r="I1853" s="586"/>
      <c r="J1853" s="586"/>
      <c r="K1853" s="586"/>
      <c r="L1853" s="443"/>
      <c r="M1853" s="443"/>
    </row>
    <row r="1854" spans="1:13" ht="21" customHeight="1">
      <c r="A1854" s="990">
        <v>22020305</v>
      </c>
      <c r="B1854" s="988">
        <v>70473</v>
      </c>
      <c r="C1854" s="988"/>
      <c r="D1854" s="988">
        <v>2101</v>
      </c>
      <c r="E1854" s="442">
        <v>50610801</v>
      </c>
      <c r="F1854" s="324" t="s">
        <v>126</v>
      </c>
      <c r="G1854" s="836">
        <v>1420740</v>
      </c>
      <c r="H1854" s="836">
        <v>1428829.2313999999</v>
      </c>
      <c r="I1854" s="586"/>
      <c r="J1854" s="586"/>
      <c r="K1854" s="586"/>
      <c r="L1854" s="443"/>
      <c r="M1854" s="443"/>
    </row>
    <row r="1855" spans="1:13" ht="25.5">
      <c r="A1855" s="442">
        <v>220204</v>
      </c>
      <c r="B1855" s="988">
        <v>70473</v>
      </c>
      <c r="C1855" s="988"/>
      <c r="D1855" s="988">
        <v>2101</v>
      </c>
      <c r="E1855" s="442">
        <v>50610801</v>
      </c>
      <c r="F1855" s="443" t="s">
        <v>645</v>
      </c>
      <c r="G1855" s="836">
        <f t="shared" ref="G1855:H1855" si="384">SUM(G1856:G1858)</f>
        <v>7145796</v>
      </c>
      <c r="H1855" s="836">
        <f t="shared" si="384"/>
        <v>2500000</v>
      </c>
      <c r="I1855" s="586"/>
      <c r="J1855" s="586"/>
      <c r="K1855" s="586"/>
      <c r="L1855" s="586"/>
      <c r="M1855" s="586"/>
    </row>
    <row r="1856" spans="1:13" ht="25.5">
      <c r="A1856" s="990">
        <v>22020402</v>
      </c>
      <c r="B1856" s="988">
        <v>70473</v>
      </c>
      <c r="C1856" s="988"/>
      <c r="D1856" s="988">
        <v>2101</v>
      </c>
      <c r="E1856" s="442">
        <v>50610801</v>
      </c>
      <c r="F1856" s="324" t="s">
        <v>135</v>
      </c>
      <c r="G1856" s="836">
        <v>2841480</v>
      </c>
      <c r="H1856" s="836">
        <v>1500000</v>
      </c>
      <c r="I1856" s="586"/>
      <c r="J1856" s="586"/>
      <c r="K1856" s="586"/>
      <c r="L1856" s="586"/>
      <c r="M1856" s="443"/>
    </row>
    <row r="1857" spans="1:13" ht="24" customHeight="1">
      <c r="A1857" s="990">
        <v>22020404</v>
      </c>
      <c r="B1857" s="988">
        <v>70473</v>
      </c>
      <c r="C1857" s="988"/>
      <c r="D1857" s="988">
        <v>2101</v>
      </c>
      <c r="E1857" s="442">
        <v>50610801</v>
      </c>
      <c r="F1857" s="324" t="s">
        <v>137</v>
      </c>
      <c r="G1857" s="836">
        <v>2252136</v>
      </c>
      <c r="H1857" s="836">
        <v>500000</v>
      </c>
      <c r="I1857" s="586"/>
      <c r="J1857" s="586"/>
      <c r="K1857" s="586"/>
      <c r="L1857" s="443"/>
      <c r="M1857" s="443"/>
    </row>
    <row r="1858" spans="1:13" ht="15.75" customHeight="1">
      <c r="A1858" s="990">
        <v>22020406</v>
      </c>
      <c r="B1858" s="988">
        <v>70473</v>
      </c>
      <c r="C1858" s="988"/>
      <c r="D1858" s="988">
        <v>2101</v>
      </c>
      <c r="E1858" s="442">
        <v>50610801</v>
      </c>
      <c r="F1858" s="324" t="s">
        <v>139</v>
      </c>
      <c r="G1858" s="836">
        <v>2052180</v>
      </c>
      <c r="H1858" s="836">
        <v>500000</v>
      </c>
      <c r="I1858" s="586"/>
      <c r="J1858" s="586"/>
      <c r="K1858" s="586"/>
      <c r="L1858" s="586"/>
      <c r="M1858" s="443"/>
    </row>
    <row r="1859" spans="1:13">
      <c r="A1859" s="442">
        <v>220205</v>
      </c>
      <c r="B1859" s="988">
        <v>70473</v>
      </c>
      <c r="C1859" s="988"/>
      <c r="D1859" s="988">
        <v>2101</v>
      </c>
      <c r="E1859" s="442">
        <v>50610801</v>
      </c>
      <c r="F1859" s="443" t="s">
        <v>662</v>
      </c>
      <c r="G1859" s="836">
        <f t="shared" ref="G1859:H1859" si="385">SUM(G1860:G1861)</f>
        <v>8000000</v>
      </c>
      <c r="H1859" s="836">
        <f t="shared" si="385"/>
        <v>2000000</v>
      </c>
      <c r="I1859" s="586"/>
      <c r="J1859" s="586"/>
      <c r="K1859" s="586"/>
      <c r="L1859" s="586"/>
      <c r="M1859" s="586"/>
    </row>
    <row r="1860" spans="1:13">
      <c r="A1860" s="990">
        <v>22020501</v>
      </c>
      <c r="B1860" s="988">
        <v>70473</v>
      </c>
      <c r="C1860" s="988"/>
      <c r="D1860" s="988">
        <v>2101</v>
      </c>
      <c r="E1860" s="442">
        <v>50610801</v>
      </c>
      <c r="F1860" s="324" t="s">
        <v>146</v>
      </c>
      <c r="G1860" s="836">
        <v>8000000</v>
      </c>
      <c r="H1860" s="836">
        <v>2000000</v>
      </c>
      <c r="I1860" s="586"/>
      <c r="J1860" s="586"/>
      <c r="K1860" s="586"/>
      <c r="L1860" s="443"/>
      <c r="M1860" s="443"/>
    </row>
    <row r="1861" spans="1:13">
      <c r="A1861" s="990">
        <v>22020502</v>
      </c>
      <c r="B1861" s="990"/>
      <c r="C1861" s="990"/>
      <c r="D1861" s="990"/>
      <c r="E1861" s="990"/>
      <c r="F1861" s="324" t="s">
        <v>147</v>
      </c>
      <c r="G1861" s="836"/>
      <c r="H1861" s="836"/>
      <c r="I1861" s="443"/>
      <c r="J1861" s="443"/>
      <c r="K1861" s="443"/>
      <c r="L1861" s="443"/>
      <c r="M1861" s="443"/>
    </row>
    <row r="1862" spans="1:13" ht="18" customHeight="1">
      <c r="A1862" s="442">
        <v>220206</v>
      </c>
      <c r="B1862" s="988">
        <v>70473</v>
      </c>
      <c r="C1862" s="988"/>
      <c r="D1862" s="988">
        <v>2101</v>
      </c>
      <c r="E1862" s="442">
        <v>50610801</v>
      </c>
      <c r="F1862" s="443" t="s">
        <v>643</v>
      </c>
      <c r="G1862" s="836">
        <f t="shared" ref="G1862:H1862" si="386">SUM(G1863:G1864)</f>
        <v>5155220</v>
      </c>
      <c r="H1862" s="836">
        <f t="shared" si="386"/>
        <v>0</v>
      </c>
      <c r="I1862" s="586"/>
      <c r="J1862" s="586"/>
      <c r="K1862" s="586"/>
      <c r="L1862" s="586"/>
      <c r="M1862" s="586"/>
    </row>
    <row r="1863" spans="1:13" ht="18" customHeight="1">
      <c r="A1863" s="990">
        <v>22020604</v>
      </c>
      <c r="B1863" s="988">
        <v>70473</v>
      </c>
      <c r="C1863" s="988"/>
      <c r="D1863" s="988">
        <v>2101</v>
      </c>
      <c r="E1863" s="442">
        <v>50610801</v>
      </c>
      <c r="F1863" s="324" t="s">
        <v>152</v>
      </c>
      <c r="G1863" s="836">
        <v>2841480</v>
      </c>
      <c r="H1863" s="836"/>
      <c r="I1863" s="586"/>
      <c r="J1863" s="586"/>
      <c r="K1863" s="586"/>
      <c r="L1863" s="443"/>
      <c r="M1863" s="443"/>
    </row>
    <row r="1864" spans="1:13" ht="14.25" customHeight="1">
      <c r="A1864" s="990">
        <v>22020605</v>
      </c>
      <c r="B1864" s="988">
        <v>70473</v>
      </c>
      <c r="C1864" s="988"/>
      <c r="D1864" s="988">
        <v>2101</v>
      </c>
      <c r="E1864" s="442">
        <v>50610801</v>
      </c>
      <c r="F1864" s="324" t="s">
        <v>153</v>
      </c>
      <c r="G1864" s="836">
        <v>2313740</v>
      </c>
      <c r="H1864" s="836"/>
      <c r="I1864" s="586"/>
      <c r="J1864" s="586"/>
      <c r="K1864" s="586"/>
      <c r="L1864" s="443"/>
      <c r="M1864" s="443"/>
    </row>
    <row r="1865" spans="1:13" ht="38.25">
      <c r="A1865" s="442">
        <v>220207</v>
      </c>
      <c r="B1865" s="988">
        <v>70473</v>
      </c>
      <c r="C1865" s="988"/>
      <c r="D1865" s="988">
        <v>2101</v>
      </c>
      <c r="E1865" s="442">
        <v>50610801</v>
      </c>
      <c r="F1865" s="443" t="s">
        <v>673</v>
      </c>
      <c r="G1865" s="836">
        <f t="shared" ref="G1865:H1865" si="387">SUM(G1866:G1867)</f>
        <v>2841480</v>
      </c>
      <c r="H1865" s="836">
        <f t="shared" si="387"/>
        <v>1420740</v>
      </c>
      <c r="I1865" s="586"/>
      <c r="J1865" s="586"/>
      <c r="K1865" s="586"/>
      <c r="L1865" s="586"/>
      <c r="M1865" s="586"/>
    </row>
    <row r="1866" spans="1:13" ht="25.5">
      <c r="A1866" s="990">
        <v>22020702</v>
      </c>
      <c r="B1866" s="988">
        <v>70473</v>
      </c>
      <c r="C1866" s="988"/>
      <c r="D1866" s="988">
        <v>2101</v>
      </c>
      <c r="E1866" s="442">
        <v>50610801</v>
      </c>
      <c r="F1866" s="324" t="s">
        <v>156</v>
      </c>
      <c r="G1866" s="836">
        <v>1420740</v>
      </c>
      <c r="H1866" s="836">
        <v>1420740</v>
      </c>
      <c r="I1866" s="586"/>
      <c r="J1866" s="586"/>
      <c r="K1866" s="586"/>
      <c r="L1866" s="443"/>
      <c r="M1866" s="443"/>
    </row>
    <row r="1867" spans="1:13">
      <c r="A1867" s="990">
        <v>22020703</v>
      </c>
      <c r="B1867" s="988">
        <v>70473</v>
      </c>
      <c r="C1867" s="988"/>
      <c r="D1867" s="988">
        <v>2101</v>
      </c>
      <c r="E1867" s="442">
        <v>50610801</v>
      </c>
      <c r="F1867" s="324" t="s">
        <v>157</v>
      </c>
      <c r="G1867" s="836">
        <v>1420740</v>
      </c>
      <c r="H1867" s="836"/>
      <c r="I1867" s="586"/>
      <c r="J1867" s="586"/>
      <c r="K1867" s="586"/>
      <c r="L1867" s="443"/>
      <c r="M1867" s="443"/>
    </row>
    <row r="1868" spans="1:13" ht="25.5">
      <c r="A1868" s="442">
        <v>220208</v>
      </c>
      <c r="B1868" s="988">
        <v>70473</v>
      </c>
      <c r="C1868" s="988"/>
      <c r="D1868" s="988">
        <v>2101</v>
      </c>
      <c r="E1868" s="442">
        <v>50610801</v>
      </c>
      <c r="F1868" s="443" t="s">
        <v>644</v>
      </c>
      <c r="G1868" s="836">
        <f t="shared" ref="G1868:H1868" si="388">SUM(G1869:G1870)</f>
        <v>1420740</v>
      </c>
      <c r="H1868" s="836">
        <f t="shared" si="388"/>
        <v>710370</v>
      </c>
      <c r="I1868" s="586"/>
      <c r="J1868" s="586"/>
      <c r="K1868" s="586"/>
      <c r="L1868" s="586"/>
      <c r="M1868" s="586"/>
    </row>
    <row r="1869" spans="1:13">
      <c r="A1869" s="990">
        <v>22020801</v>
      </c>
      <c r="B1869" s="988">
        <v>70473</v>
      </c>
      <c r="C1869" s="988"/>
      <c r="D1869" s="988">
        <v>2101</v>
      </c>
      <c r="E1869" s="442">
        <v>50610801</v>
      </c>
      <c r="F1869" s="324" t="s">
        <v>164</v>
      </c>
      <c r="G1869" s="836">
        <v>710370</v>
      </c>
      <c r="H1869" s="836">
        <v>710370</v>
      </c>
      <c r="I1869" s="586"/>
      <c r="J1869" s="586"/>
      <c r="K1869" s="586"/>
      <c r="L1869" s="443"/>
      <c r="M1869" s="443"/>
    </row>
    <row r="1870" spans="1:13" ht="25.5">
      <c r="A1870" s="990">
        <v>22020802</v>
      </c>
      <c r="B1870" s="988">
        <v>70473</v>
      </c>
      <c r="C1870" s="988"/>
      <c r="D1870" s="988">
        <v>2101</v>
      </c>
      <c r="E1870" s="442">
        <v>50610801</v>
      </c>
      <c r="F1870" s="324" t="s">
        <v>165</v>
      </c>
      <c r="G1870" s="836">
        <v>710370</v>
      </c>
      <c r="H1870" s="836"/>
      <c r="I1870" s="586"/>
      <c r="J1870" s="586"/>
      <c r="K1870" s="586"/>
      <c r="L1870" s="443"/>
      <c r="M1870" s="443"/>
    </row>
    <row r="1871" spans="1:13" s="148" customFormat="1" ht="25.5">
      <c r="A1871" s="442">
        <v>220209</v>
      </c>
      <c r="B1871" s="988">
        <v>70473</v>
      </c>
      <c r="C1871" s="988"/>
      <c r="D1871" s="988">
        <v>2101</v>
      </c>
      <c r="E1871" s="442">
        <v>50610801</v>
      </c>
      <c r="F1871" s="443" t="s">
        <v>646</v>
      </c>
      <c r="G1871" s="836">
        <f t="shared" ref="G1871:H1871" si="389">SUM(G1872:G1872)</f>
        <v>1420740</v>
      </c>
      <c r="H1871" s="836">
        <f t="shared" si="389"/>
        <v>200000</v>
      </c>
      <c r="I1871" s="586"/>
      <c r="J1871" s="586"/>
      <c r="K1871" s="586"/>
      <c r="L1871" s="586"/>
      <c r="M1871" s="586"/>
    </row>
    <row r="1872" spans="1:13" ht="25.5">
      <c r="A1872" s="990">
        <v>22020901</v>
      </c>
      <c r="B1872" s="988">
        <v>70473</v>
      </c>
      <c r="C1872" s="988"/>
      <c r="D1872" s="988">
        <v>2101</v>
      </c>
      <c r="E1872" s="442">
        <v>50610801</v>
      </c>
      <c r="F1872" s="324" t="s">
        <v>170</v>
      </c>
      <c r="G1872" s="836">
        <v>1420740</v>
      </c>
      <c r="H1872" s="836">
        <v>200000</v>
      </c>
      <c r="I1872" s="586"/>
      <c r="J1872" s="586"/>
      <c r="K1872" s="586"/>
      <c r="L1872" s="443"/>
      <c r="M1872" s="443"/>
    </row>
    <row r="1873" spans="1:13" ht="12" customHeight="1">
      <c r="A1873" s="442">
        <v>220210</v>
      </c>
      <c r="B1873" s="988">
        <v>70473</v>
      </c>
      <c r="C1873" s="988"/>
      <c r="D1873" s="988">
        <v>2101</v>
      </c>
      <c r="E1873" s="442">
        <v>50610801</v>
      </c>
      <c r="F1873" s="443" t="s">
        <v>173</v>
      </c>
      <c r="G1873" s="836">
        <f t="shared" ref="G1873:H1873" si="390">SUM(G1874:G1881)</f>
        <v>38001944</v>
      </c>
      <c r="H1873" s="836">
        <f t="shared" si="390"/>
        <v>9100000</v>
      </c>
      <c r="I1873" s="586"/>
      <c r="J1873" s="586"/>
      <c r="K1873" s="586"/>
      <c r="L1873" s="586"/>
      <c r="M1873" s="586"/>
    </row>
    <row r="1874" spans="1:13">
      <c r="A1874" s="990">
        <v>22021001</v>
      </c>
      <c r="B1874" s="988">
        <v>70473</v>
      </c>
      <c r="C1874" s="988"/>
      <c r="D1874" s="988">
        <v>2101</v>
      </c>
      <c r="E1874" s="442">
        <v>50610801</v>
      </c>
      <c r="F1874" s="324" t="s">
        <v>174</v>
      </c>
      <c r="G1874" s="836">
        <v>3978072</v>
      </c>
      <c r="H1874" s="836">
        <v>1500000</v>
      </c>
      <c r="I1874" s="586"/>
      <c r="J1874" s="586"/>
      <c r="K1874" s="586"/>
      <c r="L1874" s="443"/>
      <c r="M1874" s="443"/>
    </row>
    <row r="1875" spans="1:13" ht="12.75" customHeight="1">
      <c r="A1875" s="990">
        <v>22021002</v>
      </c>
      <c r="B1875" s="988">
        <v>70473</v>
      </c>
      <c r="C1875" s="988"/>
      <c r="D1875" s="988">
        <v>2101</v>
      </c>
      <c r="E1875" s="442">
        <v>50610801</v>
      </c>
      <c r="F1875" s="324" t="s">
        <v>175</v>
      </c>
      <c r="G1875" s="836">
        <v>2131110</v>
      </c>
      <c r="H1875" s="836">
        <v>1000000</v>
      </c>
      <c r="I1875" s="586"/>
      <c r="J1875" s="586"/>
      <c r="K1875" s="586"/>
      <c r="L1875" s="443"/>
      <c r="M1875" s="443"/>
    </row>
    <row r="1876" spans="1:13" ht="14.25" customHeight="1">
      <c r="A1876" s="990">
        <v>22021003</v>
      </c>
      <c r="B1876" s="988">
        <v>70473</v>
      </c>
      <c r="C1876" s="988"/>
      <c r="D1876" s="988">
        <v>2101</v>
      </c>
      <c r="E1876" s="442">
        <v>50610801</v>
      </c>
      <c r="F1876" s="324" t="s">
        <v>176</v>
      </c>
      <c r="G1876" s="836">
        <v>2841480</v>
      </c>
      <c r="H1876" s="836">
        <v>1500000</v>
      </c>
      <c r="I1876" s="586"/>
      <c r="J1876" s="586"/>
      <c r="K1876" s="586"/>
      <c r="L1876" s="443"/>
      <c r="M1876" s="443"/>
    </row>
    <row r="1877" spans="1:13" ht="25.5">
      <c r="A1877" s="990">
        <v>22021006</v>
      </c>
      <c r="B1877" s="988">
        <v>70473</v>
      </c>
      <c r="C1877" s="988"/>
      <c r="D1877" s="988">
        <v>2101</v>
      </c>
      <c r="E1877" s="442">
        <v>50610801</v>
      </c>
      <c r="F1877" s="324" t="s">
        <v>178</v>
      </c>
      <c r="G1877" s="836">
        <v>710370</v>
      </c>
      <c r="H1877" s="836">
        <v>200000</v>
      </c>
      <c r="I1877" s="586"/>
      <c r="J1877" s="586"/>
      <c r="K1877" s="586"/>
      <c r="L1877" s="443"/>
      <c r="M1877" s="443"/>
    </row>
    <row r="1878" spans="1:13">
      <c r="A1878" s="990">
        <v>22021007</v>
      </c>
      <c r="B1878" s="988">
        <v>70473</v>
      </c>
      <c r="C1878" s="988"/>
      <c r="D1878" s="988">
        <v>2101</v>
      </c>
      <c r="E1878" s="442">
        <v>50610801</v>
      </c>
      <c r="F1878" s="324" t="s">
        <v>179</v>
      </c>
      <c r="G1878" s="836">
        <v>2841480</v>
      </c>
      <c r="H1878" s="836">
        <v>1500000</v>
      </c>
      <c r="I1878" s="586"/>
      <c r="J1878" s="586"/>
      <c r="K1878" s="586"/>
      <c r="L1878" s="443"/>
      <c r="M1878" s="443"/>
    </row>
    <row r="1879" spans="1:13" ht="25.5">
      <c r="A1879" s="990">
        <v>22021008</v>
      </c>
      <c r="B1879" s="988">
        <v>70473</v>
      </c>
      <c r="C1879" s="988"/>
      <c r="D1879" s="988">
        <v>2101</v>
      </c>
      <c r="E1879" s="442">
        <v>50610801</v>
      </c>
      <c r="F1879" s="324" t="s">
        <v>180</v>
      </c>
      <c r="G1879" s="836">
        <v>2631000</v>
      </c>
      <c r="H1879" s="836">
        <v>100000</v>
      </c>
      <c r="I1879" s="586"/>
      <c r="J1879" s="586"/>
      <c r="K1879" s="586"/>
      <c r="L1879" s="443"/>
      <c r="M1879" s="443"/>
    </row>
    <row r="1880" spans="1:13" ht="16.5" customHeight="1">
      <c r="A1880" s="990">
        <v>22021013</v>
      </c>
      <c r="B1880" s="988">
        <v>70473</v>
      </c>
      <c r="C1880" s="988"/>
      <c r="D1880" s="988">
        <v>2101</v>
      </c>
      <c r="E1880" s="442">
        <v>50610801</v>
      </c>
      <c r="F1880" s="324" t="s">
        <v>741</v>
      </c>
      <c r="G1880" s="836">
        <v>1420740</v>
      </c>
      <c r="H1880" s="836">
        <v>300000</v>
      </c>
      <c r="I1880" s="586"/>
      <c r="J1880" s="586"/>
      <c r="K1880" s="586"/>
      <c r="L1880" s="443"/>
      <c r="M1880" s="443"/>
    </row>
    <row r="1881" spans="1:13">
      <c r="A1881" s="990">
        <v>22021021</v>
      </c>
      <c r="B1881" s="988">
        <v>70473</v>
      </c>
      <c r="C1881" s="988"/>
      <c r="D1881" s="988">
        <v>2101</v>
      </c>
      <c r="E1881" s="442">
        <v>50610801</v>
      </c>
      <c r="F1881" s="324" t="s">
        <v>185</v>
      </c>
      <c r="G1881" s="836">
        <v>21447692</v>
      </c>
      <c r="H1881" s="836">
        <v>3000000</v>
      </c>
      <c r="I1881" s="586"/>
      <c r="J1881" s="586"/>
      <c r="K1881" s="586"/>
      <c r="L1881" s="443"/>
      <c r="M1881" s="443"/>
    </row>
    <row r="1882" spans="1:13" ht="18" customHeight="1">
      <c r="A1882" s="442">
        <v>2204</v>
      </c>
      <c r="B1882" s="988">
        <v>70473</v>
      </c>
      <c r="C1882" s="988"/>
      <c r="D1882" s="988">
        <v>2101</v>
      </c>
      <c r="E1882" s="442">
        <v>50610801</v>
      </c>
      <c r="F1882" s="443" t="s">
        <v>186</v>
      </c>
      <c r="G1882" s="836">
        <f t="shared" ref="G1882:H1882" si="391">G1883</f>
        <v>14207400</v>
      </c>
      <c r="H1882" s="836">
        <f t="shared" si="391"/>
        <v>3500000</v>
      </c>
      <c r="I1882" s="586"/>
      <c r="J1882" s="586"/>
      <c r="K1882" s="586"/>
      <c r="L1882" s="586"/>
      <c r="M1882" s="586"/>
    </row>
    <row r="1883" spans="1:13" ht="25.5">
      <c r="A1883" s="442">
        <v>220401</v>
      </c>
      <c r="B1883" s="988">
        <v>70473</v>
      </c>
      <c r="C1883" s="988"/>
      <c r="D1883" s="988">
        <v>2101</v>
      </c>
      <c r="E1883" s="442">
        <v>50610801</v>
      </c>
      <c r="F1883" s="443" t="s">
        <v>187</v>
      </c>
      <c r="G1883" s="836">
        <f t="shared" ref="G1883:H1883" si="392">SUM(G1884:G1886)</f>
        <v>14207400</v>
      </c>
      <c r="H1883" s="836">
        <f t="shared" si="392"/>
        <v>3500000</v>
      </c>
      <c r="I1883" s="586"/>
      <c r="J1883" s="586"/>
      <c r="K1883" s="586"/>
      <c r="L1883" s="586"/>
      <c r="M1883" s="586"/>
    </row>
    <row r="1884" spans="1:13" ht="25.5">
      <c r="A1884" s="990">
        <v>22040103</v>
      </c>
      <c r="B1884" s="988">
        <v>70473</v>
      </c>
      <c r="C1884" s="988"/>
      <c r="D1884" s="988">
        <v>2101</v>
      </c>
      <c r="E1884" s="442">
        <v>50610801</v>
      </c>
      <c r="F1884" s="324" t="s">
        <v>188</v>
      </c>
      <c r="G1884" s="836"/>
      <c r="H1884" s="836"/>
      <c r="I1884" s="586"/>
      <c r="J1884" s="586"/>
      <c r="K1884" s="586"/>
      <c r="L1884" s="443"/>
      <c r="M1884" s="443"/>
    </row>
    <row r="1885" spans="1:13" ht="25.5">
      <c r="A1885" s="990">
        <v>22040101</v>
      </c>
      <c r="B1885" s="988"/>
      <c r="C1885" s="988"/>
      <c r="D1885" s="988"/>
      <c r="E1885" s="442"/>
      <c r="F1885" s="324" t="s">
        <v>1263</v>
      </c>
      <c r="G1885" s="836">
        <v>7103700</v>
      </c>
      <c r="H1885" s="836">
        <v>2000000</v>
      </c>
      <c r="I1885" s="586"/>
      <c r="J1885" s="586"/>
      <c r="K1885" s="586"/>
      <c r="L1885" s="443"/>
      <c r="M1885" s="443"/>
    </row>
    <row r="1886" spans="1:13" ht="25.5">
      <c r="A1886" s="990">
        <v>22040109</v>
      </c>
      <c r="B1886" s="988">
        <v>70473</v>
      </c>
      <c r="C1886" s="988"/>
      <c r="D1886" s="988">
        <v>2101</v>
      </c>
      <c r="E1886" s="442">
        <v>50610801</v>
      </c>
      <c r="F1886" s="324" t="s">
        <v>190</v>
      </c>
      <c r="G1886" s="836">
        <v>7103700</v>
      </c>
      <c r="H1886" s="836">
        <v>1500000</v>
      </c>
      <c r="I1886" s="586"/>
      <c r="J1886" s="586"/>
      <c r="K1886" s="586"/>
      <c r="L1886" s="443"/>
      <c r="M1886" s="443"/>
    </row>
    <row r="1887" spans="1:13">
      <c r="A1887" s="990"/>
      <c r="B1887" s="988"/>
      <c r="C1887" s="988"/>
      <c r="D1887" s="988"/>
      <c r="E1887" s="442"/>
      <c r="F1887" s="324"/>
      <c r="G1887" s="836"/>
      <c r="H1887" s="836"/>
      <c r="I1887" s="586"/>
      <c r="J1887" s="586"/>
      <c r="K1887" s="586"/>
      <c r="L1887" s="443"/>
      <c r="M1887" s="443"/>
    </row>
    <row r="1888" spans="1:13">
      <c r="A1888" s="442">
        <v>23</v>
      </c>
      <c r="B1888" s="988">
        <v>70473</v>
      </c>
      <c r="C1888" s="988"/>
      <c r="D1888" s="988">
        <v>2101</v>
      </c>
      <c r="E1888" s="442">
        <v>50610801</v>
      </c>
      <c r="F1888" s="443" t="s">
        <v>198</v>
      </c>
      <c r="G1888" s="836">
        <f>SUM(G1889,G1900,G1903)</f>
        <v>0</v>
      </c>
      <c r="H1888" s="836">
        <f t="shared" ref="H1888" si="393">SUM(H1889,H1900,H1903)</f>
        <v>0</v>
      </c>
      <c r="I1888" s="586"/>
      <c r="J1888" s="586"/>
      <c r="K1888" s="586"/>
      <c r="L1888" s="586"/>
      <c r="M1888" s="586"/>
    </row>
    <row r="1889" spans="1:13">
      <c r="A1889" s="442">
        <v>2301</v>
      </c>
      <c r="B1889" s="988">
        <v>70473</v>
      </c>
      <c r="C1889" s="988"/>
      <c r="D1889" s="988">
        <v>2101</v>
      </c>
      <c r="E1889" s="442">
        <v>50610801</v>
      </c>
      <c r="F1889" s="443" t="s">
        <v>199</v>
      </c>
      <c r="G1889" s="836">
        <f>G1890</f>
        <v>0</v>
      </c>
      <c r="H1889" s="836">
        <f t="shared" ref="H1889" si="394">H1890</f>
        <v>0</v>
      </c>
      <c r="I1889" s="586"/>
      <c r="J1889" s="586"/>
      <c r="K1889" s="586"/>
      <c r="L1889" s="586"/>
      <c r="M1889" s="586"/>
    </row>
    <row r="1890" spans="1:13" ht="25.5">
      <c r="A1890" s="442">
        <v>230101</v>
      </c>
      <c r="B1890" s="988">
        <v>70473</v>
      </c>
      <c r="C1890" s="988"/>
      <c r="D1890" s="988">
        <v>2101</v>
      </c>
      <c r="E1890" s="442">
        <v>50610801</v>
      </c>
      <c r="F1890" s="443" t="s">
        <v>200</v>
      </c>
      <c r="G1890" s="836">
        <f>SUM(G1891:G1899)</f>
        <v>0</v>
      </c>
      <c r="H1890" s="836">
        <f t="shared" ref="H1890" si="395">SUM(H1891:H1899)</f>
        <v>0</v>
      </c>
      <c r="I1890" s="586"/>
      <c r="J1890" s="586"/>
      <c r="K1890" s="586"/>
      <c r="L1890" s="586"/>
      <c r="M1890" s="586"/>
    </row>
    <row r="1891" spans="1:13" ht="25.5">
      <c r="A1891" s="990">
        <v>23010112</v>
      </c>
      <c r="B1891" s="988">
        <v>70473</v>
      </c>
      <c r="C1891" s="988"/>
      <c r="D1891" s="988">
        <v>2101</v>
      </c>
      <c r="E1891" s="442">
        <v>50610801</v>
      </c>
      <c r="F1891" s="324" t="s">
        <v>208</v>
      </c>
      <c r="G1891" s="836"/>
      <c r="H1891" s="836"/>
      <c r="I1891" s="586"/>
      <c r="J1891" s="586"/>
      <c r="K1891" s="586"/>
      <c r="L1891" s="443"/>
      <c r="M1891" s="443"/>
    </row>
    <row r="1892" spans="1:13">
      <c r="A1892" s="990">
        <v>23010113</v>
      </c>
      <c r="B1892" s="988">
        <v>70473</v>
      </c>
      <c r="C1892" s="988"/>
      <c r="D1892" s="988">
        <v>2101</v>
      </c>
      <c r="E1892" s="442">
        <v>50610801</v>
      </c>
      <c r="F1892" s="324" t="s">
        <v>209</v>
      </c>
      <c r="G1892" s="836"/>
      <c r="H1892" s="836"/>
      <c r="I1892" s="586"/>
      <c r="J1892" s="586"/>
      <c r="K1892" s="586"/>
      <c r="L1892" s="443"/>
      <c r="M1892" s="443"/>
    </row>
    <row r="1893" spans="1:13" ht="25.5">
      <c r="A1893" s="990">
        <v>23010114</v>
      </c>
      <c r="B1893" s="988">
        <v>70473</v>
      </c>
      <c r="C1893" s="988"/>
      <c r="D1893" s="988">
        <v>2101</v>
      </c>
      <c r="E1893" s="442">
        <v>50610801</v>
      </c>
      <c r="F1893" s="324" t="s">
        <v>210</v>
      </c>
      <c r="G1893" s="836"/>
      <c r="H1893" s="836"/>
      <c r="I1893" s="586"/>
      <c r="J1893" s="586"/>
      <c r="K1893" s="586"/>
      <c r="L1893" s="443"/>
      <c r="M1893" s="443"/>
    </row>
    <row r="1894" spans="1:13" ht="25.5">
      <c r="A1894" s="990">
        <v>23010115</v>
      </c>
      <c r="B1894" s="988">
        <v>70473</v>
      </c>
      <c r="C1894" s="988"/>
      <c r="D1894" s="988">
        <v>2101</v>
      </c>
      <c r="E1894" s="442">
        <v>50610801</v>
      </c>
      <c r="F1894" s="324" t="s">
        <v>211</v>
      </c>
      <c r="G1894" s="836"/>
      <c r="H1894" s="836"/>
      <c r="I1894" s="586"/>
      <c r="J1894" s="586"/>
      <c r="K1894" s="586"/>
      <c r="L1894" s="443"/>
      <c r="M1894" s="443"/>
    </row>
    <row r="1895" spans="1:13" ht="13.5" customHeight="1">
      <c r="A1895" s="990">
        <v>23010117</v>
      </c>
      <c r="B1895" s="988">
        <v>70473</v>
      </c>
      <c r="C1895" s="988"/>
      <c r="D1895" s="988">
        <v>2101</v>
      </c>
      <c r="E1895" s="442">
        <v>50610801</v>
      </c>
      <c r="F1895" s="324" t="s">
        <v>213</v>
      </c>
      <c r="G1895" s="836"/>
      <c r="H1895" s="836"/>
      <c r="I1895" s="586"/>
      <c r="J1895" s="586"/>
      <c r="K1895" s="586"/>
      <c r="L1895" s="443"/>
      <c r="M1895" s="443"/>
    </row>
    <row r="1896" spans="1:13">
      <c r="A1896" s="990">
        <v>23010118</v>
      </c>
      <c r="B1896" s="988">
        <v>70473</v>
      </c>
      <c r="C1896" s="988"/>
      <c r="D1896" s="988">
        <v>2101</v>
      </c>
      <c r="E1896" s="442">
        <v>50610801</v>
      </c>
      <c r="F1896" s="324" t="s">
        <v>214</v>
      </c>
      <c r="G1896" s="836"/>
      <c r="H1896" s="836"/>
      <c r="I1896" s="586"/>
      <c r="J1896" s="586"/>
      <c r="K1896" s="586"/>
      <c r="L1896" s="443"/>
      <c r="M1896" s="443"/>
    </row>
    <row r="1897" spans="1:13" ht="19.5" customHeight="1">
      <c r="A1897" s="990">
        <v>23010119</v>
      </c>
      <c r="B1897" s="988">
        <v>70473</v>
      </c>
      <c r="C1897" s="988"/>
      <c r="D1897" s="988">
        <v>2101</v>
      </c>
      <c r="E1897" s="442">
        <v>50610801</v>
      </c>
      <c r="F1897" s="324" t="s">
        <v>215</v>
      </c>
      <c r="G1897" s="836"/>
      <c r="H1897" s="836"/>
      <c r="I1897" s="586"/>
      <c r="J1897" s="586"/>
      <c r="K1897" s="586"/>
      <c r="L1897" s="443"/>
      <c r="M1897" s="443"/>
    </row>
    <row r="1898" spans="1:13" ht="25.5">
      <c r="A1898" s="990">
        <v>23010125</v>
      </c>
      <c r="B1898" s="988">
        <v>70473</v>
      </c>
      <c r="C1898" s="988"/>
      <c r="D1898" s="988">
        <v>2101</v>
      </c>
      <c r="E1898" s="442">
        <v>50610801</v>
      </c>
      <c r="F1898" s="324" t="s">
        <v>221</v>
      </c>
      <c r="G1898" s="836"/>
      <c r="H1898" s="836"/>
      <c r="I1898" s="586"/>
      <c r="J1898" s="586"/>
      <c r="K1898" s="586"/>
      <c r="L1898" s="443"/>
      <c r="M1898" s="443"/>
    </row>
    <row r="1899" spans="1:13" ht="25.5">
      <c r="A1899" s="990">
        <v>23010130</v>
      </c>
      <c r="B1899" s="988">
        <v>70473</v>
      </c>
      <c r="C1899" s="988"/>
      <c r="D1899" s="988">
        <v>2101</v>
      </c>
      <c r="E1899" s="442">
        <v>50610801</v>
      </c>
      <c r="F1899" s="324" t="s">
        <v>226</v>
      </c>
      <c r="G1899" s="836"/>
      <c r="H1899" s="836"/>
      <c r="I1899" s="586"/>
      <c r="J1899" s="586"/>
      <c r="K1899" s="586"/>
      <c r="L1899" s="443"/>
      <c r="M1899" s="443"/>
    </row>
    <row r="1900" spans="1:13" ht="18" customHeight="1">
      <c r="A1900" s="442">
        <v>2303</v>
      </c>
      <c r="B1900" s="988">
        <v>70473</v>
      </c>
      <c r="C1900" s="988"/>
      <c r="D1900" s="988">
        <v>2101</v>
      </c>
      <c r="E1900" s="442">
        <v>50610801</v>
      </c>
      <c r="F1900" s="443" t="s">
        <v>252</v>
      </c>
      <c r="G1900" s="836">
        <f>G1901</f>
        <v>0</v>
      </c>
      <c r="H1900" s="836">
        <f t="shared" ref="H1900" si="396">H1901</f>
        <v>0</v>
      </c>
      <c r="I1900" s="443"/>
      <c r="J1900" s="443"/>
      <c r="K1900" s="443"/>
      <c r="L1900" s="443"/>
      <c r="M1900" s="443"/>
    </row>
    <row r="1901" spans="1:13" ht="25.5">
      <c r="A1901" s="442">
        <v>230301</v>
      </c>
      <c r="B1901" s="988">
        <v>70473</v>
      </c>
      <c r="C1901" s="988"/>
      <c r="D1901" s="988">
        <v>2101</v>
      </c>
      <c r="E1901" s="442">
        <v>50610801</v>
      </c>
      <c r="F1901" s="443" t="s">
        <v>253</v>
      </c>
      <c r="G1901" s="836">
        <f t="shared" ref="G1901:H1901" si="397">SUM(G1902:G1902)</f>
        <v>0</v>
      </c>
      <c r="H1901" s="836">
        <f t="shared" si="397"/>
        <v>0</v>
      </c>
      <c r="I1901" s="443"/>
      <c r="J1901" s="443"/>
      <c r="K1901" s="443"/>
      <c r="L1901" s="443"/>
      <c r="M1901" s="443"/>
    </row>
    <row r="1902" spans="1:13" ht="25.5">
      <c r="A1902" s="990">
        <v>23030118</v>
      </c>
      <c r="B1902" s="988">
        <v>70473</v>
      </c>
      <c r="C1902" s="988"/>
      <c r="D1902" s="988">
        <v>2101</v>
      </c>
      <c r="E1902" s="442">
        <v>50610801</v>
      </c>
      <c r="F1902" s="326" t="s">
        <v>265</v>
      </c>
      <c r="G1902" s="927"/>
      <c r="H1902" s="927"/>
      <c r="I1902" s="735"/>
      <c r="J1902" s="735"/>
      <c r="K1902" s="735"/>
      <c r="L1902" s="324"/>
      <c r="M1902" s="324"/>
    </row>
    <row r="1903" spans="1:13" ht="16.5" customHeight="1">
      <c r="A1903" s="442">
        <v>2305</v>
      </c>
      <c r="B1903" s="988">
        <v>70473</v>
      </c>
      <c r="C1903" s="988"/>
      <c r="D1903" s="988">
        <v>2101</v>
      </c>
      <c r="E1903" s="442">
        <v>50610801</v>
      </c>
      <c r="F1903" s="443" t="s">
        <v>274</v>
      </c>
      <c r="G1903" s="836">
        <f>G1904</f>
        <v>0</v>
      </c>
      <c r="H1903" s="836">
        <f t="shared" ref="H1903" si="398">H1904</f>
        <v>0</v>
      </c>
      <c r="I1903" s="586"/>
      <c r="J1903" s="586"/>
      <c r="K1903" s="586"/>
      <c r="L1903" s="586"/>
      <c r="M1903" s="586"/>
    </row>
    <row r="1904" spans="1:13" ht="25.5">
      <c r="A1904" s="442">
        <v>230501</v>
      </c>
      <c r="B1904" s="988">
        <v>70473</v>
      </c>
      <c r="C1904" s="988"/>
      <c r="D1904" s="988">
        <v>2101</v>
      </c>
      <c r="E1904" s="442">
        <v>50610801</v>
      </c>
      <c r="F1904" s="443" t="s">
        <v>275</v>
      </c>
      <c r="G1904" s="836">
        <f>SUM(G1905:G1905)</f>
        <v>0</v>
      </c>
      <c r="H1904" s="836">
        <f t="shared" ref="H1904" si="399">SUM(H1905:H1905)</f>
        <v>0</v>
      </c>
      <c r="I1904" s="586"/>
      <c r="J1904" s="586"/>
      <c r="K1904" s="586"/>
      <c r="L1904" s="586"/>
      <c r="M1904" s="586"/>
    </row>
    <row r="1905" spans="1:13">
      <c r="A1905" s="990">
        <v>23050104</v>
      </c>
      <c r="B1905" s="988">
        <v>70473</v>
      </c>
      <c r="C1905" s="988"/>
      <c r="D1905" s="988">
        <v>2101</v>
      </c>
      <c r="E1905" s="442">
        <v>50610801</v>
      </c>
      <c r="F1905" s="324" t="s">
        <v>279</v>
      </c>
      <c r="G1905" s="1298"/>
      <c r="H1905" s="1298"/>
      <c r="I1905" s="730"/>
      <c r="J1905" s="730"/>
      <c r="K1905" s="730"/>
      <c r="L1905" s="731"/>
      <c r="M1905" s="731"/>
    </row>
    <row r="1906" spans="1:13">
      <c r="A1906" s="442"/>
      <c r="B1906" s="442"/>
      <c r="C1906" s="442"/>
      <c r="D1906" s="442"/>
      <c r="E1906" s="442"/>
      <c r="F1906" s="442" t="s">
        <v>570</v>
      </c>
      <c r="G1906" s="1376"/>
      <c r="H1906" s="1376"/>
      <c r="I1906" s="620"/>
      <c r="J1906" s="620"/>
      <c r="K1906" s="620"/>
      <c r="L1906" s="620"/>
      <c r="M1906" s="616"/>
    </row>
    <row r="1907" spans="1:13">
      <c r="A1907" s="442"/>
      <c r="B1907" s="988"/>
      <c r="C1907" s="988"/>
      <c r="D1907" s="988"/>
      <c r="E1907" s="442"/>
      <c r="F1907" s="922" t="s">
        <v>519</v>
      </c>
      <c r="G1907" s="836">
        <f t="shared" ref="G1907:H1907" si="400">G1834</f>
        <v>35488092.920000002</v>
      </c>
      <c r="H1907" s="836">
        <f t="shared" si="400"/>
        <v>35488092.920000002</v>
      </c>
      <c r="I1907" s="586"/>
      <c r="J1907" s="586"/>
      <c r="K1907" s="586"/>
      <c r="L1907" s="586"/>
      <c r="M1907" s="586"/>
    </row>
    <row r="1908" spans="1:13">
      <c r="A1908" s="442"/>
      <c r="B1908" s="988"/>
      <c r="C1908" s="988"/>
      <c r="D1908" s="988"/>
      <c r="E1908" s="442"/>
      <c r="F1908" s="922" t="s">
        <v>520</v>
      </c>
      <c r="G1908" s="836">
        <f t="shared" ref="G1908:H1908" si="401">G1840</f>
        <v>100000000</v>
      </c>
      <c r="H1908" s="836">
        <f t="shared" si="401"/>
        <v>26359939.231399998</v>
      </c>
      <c r="I1908" s="586"/>
      <c r="J1908" s="586"/>
      <c r="K1908" s="586"/>
      <c r="L1908" s="586"/>
      <c r="M1908" s="586"/>
    </row>
    <row r="1909" spans="1:13">
      <c r="A1909" s="442"/>
      <c r="B1909" s="442"/>
      <c r="C1909" s="442"/>
      <c r="D1909" s="442"/>
      <c r="E1909" s="442"/>
      <c r="F1909" s="922" t="s">
        <v>198</v>
      </c>
      <c r="G1909" s="836">
        <f t="shared" ref="G1909:H1909" si="402">G1888</f>
        <v>0</v>
      </c>
      <c r="H1909" s="836">
        <f t="shared" si="402"/>
        <v>0</v>
      </c>
      <c r="I1909" s="586"/>
      <c r="J1909" s="586"/>
      <c r="K1909" s="586"/>
      <c r="L1909" s="586"/>
      <c r="M1909" s="586"/>
    </row>
    <row r="1910" spans="1:13" ht="19.5" customHeight="1">
      <c r="A1910" s="442"/>
      <c r="B1910" s="988"/>
      <c r="C1910" s="988"/>
      <c r="D1910" s="988"/>
      <c r="E1910" s="442"/>
      <c r="F1910" s="922" t="s">
        <v>3</v>
      </c>
      <c r="G1910" s="836">
        <f t="shared" ref="G1910:H1910" si="403">SUM(G1907:G1909)</f>
        <v>135488092.92000002</v>
      </c>
      <c r="H1910" s="836">
        <f t="shared" si="403"/>
        <v>61848032.1514</v>
      </c>
      <c r="I1910" s="586"/>
      <c r="J1910" s="586"/>
      <c r="K1910" s="586"/>
      <c r="L1910" s="586"/>
      <c r="M1910" s="586"/>
    </row>
    <row r="1911" spans="1:13" ht="15.75">
      <c r="A1911" s="147"/>
      <c r="B1911" s="147"/>
      <c r="C1911" s="147"/>
      <c r="D1911" s="147"/>
      <c r="E1911" s="147"/>
      <c r="F1911" s="260"/>
      <c r="G1911" s="261"/>
      <c r="H1911" s="261"/>
      <c r="I1911" s="262"/>
      <c r="J1911" s="252"/>
      <c r="K1911" s="252"/>
      <c r="L1911" s="252"/>
      <c r="M1911" s="252"/>
    </row>
    <row r="1912" spans="1:13" ht="15.75">
      <c r="A1912" s="30"/>
      <c r="B1912" s="30"/>
      <c r="C1912" s="30"/>
      <c r="D1912" s="30"/>
      <c r="E1912" s="30"/>
      <c r="F1912" s="39"/>
      <c r="G1912" s="32"/>
      <c r="H1912" s="32"/>
      <c r="I1912" s="2"/>
    </row>
    <row r="1913" spans="1:13" ht="15.75">
      <c r="A1913" s="30"/>
      <c r="B1913" s="30"/>
      <c r="C1913" s="30"/>
      <c r="D1913" s="30"/>
      <c r="E1913" s="30"/>
      <c r="F1913" s="39"/>
      <c r="G1913" s="32"/>
      <c r="H1913" s="32"/>
      <c r="I1913" s="2"/>
    </row>
    <row r="1914" spans="1:13">
      <c r="A1914" s="30"/>
      <c r="B1914" s="30"/>
      <c r="C1914" s="30"/>
      <c r="D1914" s="30"/>
      <c r="E1914" s="30"/>
      <c r="F1914" s="39"/>
      <c r="G1914" s="30"/>
      <c r="H1914" s="30"/>
      <c r="I1914" s="30"/>
    </row>
    <row r="1915" spans="1:13" ht="20.25">
      <c r="A1915" s="1466" t="s">
        <v>0</v>
      </c>
      <c r="B1915" s="1467"/>
      <c r="C1915" s="1467"/>
      <c r="D1915" s="1467"/>
      <c r="E1915" s="1467"/>
      <c r="F1915" s="1467"/>
      <c r="G1915" s="1467"/>
      <c r="H1915" s="1467"/>
      <c r="I1915" s="1467"/>
      <c r="J1915" s="1467"/>
      <c r="K1915" s="1467"/>
      <c r="L1915" s="1467"/>
      <c r="M1915" s="1468"/>
    </row>
    <row r="1916" spans="1:13" ht="23.25">
      <c r="A1916" s="1439" t="s">
        <v>531</v>
      </c>
      <c r="B1916" s="1440"/>
      <c r="C1916" s="1440"/>
      <c r="D1916" s="1440"/>
      <c r="E1916" s="1440"/>
      <c r="F1916" s="1440"/>
      <c r="G1916" s="1440"/>
      <c r="H1916" s="1440"/>
      <c r="I1916" s="1440"/>
      <c r="J1916" s="1440"/>
      <c r="K1916" s="1440"/>
      <c r="L1916" s="1440"/>
      <c r="M1916" s="1441"/>
    </row>
    <row r="1917" spans="1:13" ht="38.25">
      <c r="A1917" s="988" t="s">
        <v>518</v>
      </c>
      <c r="B1917" s="988" t="s">
        <v>514</v>
      </c>
      <c r="C1917" s="988" t="s">
        <v>559</v>
      </c>
      <c r="D1917" s="988" t="s">
        <v>560</v>
      </c>
      <c r="E1917" s="988" t="s">
        <v>515</v>
      </c>
      <c r="F1917" s="478" t="s">
        <v>483</v>
      </c>
      <c r="G1917" s="325" t="s">
        <v>656</v>
      </c>
      <c r="H1917" s="856" t="s">
        <v>1353</v>
      </c>
      <c r="I1917" s="325"/>
      <c r="J1917" s="325"/>
      <c r="K1917" s="988"/>
      <c r="L1917" s="443"/>
      <c r="M1917" s="443"/>
    </row>
    <row r="1918" spans="1:13">
      <c r="A1918" s="990"/>
      <c r="B1918" s="990"/>
      <c r="C1918" s="990"/>
      <c r="D1918" s="990"/>
      <c r="E1918" s="990"/>
      <c r="F1918" s="326"/>
      <c r="G1918" s="334"/>
      <c r="H1918" s="334"/>
      <c r="I1918" s="334"/>
      <c r="J1918" s="334"/>
      <c r="K1918" s="334"/>
      <c r="L1918" s="334"/>
      <c r="M1918" s="334"/>
    </row>
    <row r="1919" spans="1:13">
      <c r="A1919" s="442">
        <v>2</v>
      </c>
      <c r="B1919" s="442"/>
      <c r="C1919" s="442"/>
      <c r="D1919" s="442"/>
      <c r="E1919" s="442"/>
      <c r="F1919" s="988" t="s">
        <v>90</v>
      </c>
      <c r="G1919" s="332">
        <f>G1920</f>
        <v>20000000</v>
      </c>
      <c r="H1919" s="332">
        <f t="shared" ref="H1919" si="404">H1920</f>
        <v>4871987.25</v>
      </c>
      <c r="I1919" s="328"/>
      <c r="J1919" s="328"/>
      <c r="K1919" s="328"/>
      <c r="L1919" s="328"/>
      <c r="M1919" s="328"/>
    </row>
    <row r="1920" spans="1:13">
      <c r="A1920" s="442">
        <v>2202</v>
      </c>
      <c r="B1920" s="442"/>
      <c r="C1920" s="442"/>
      <c r="D1920" s="442"/>
      <c r="E1920" s="442"/>
      <c r="F1920" s="443" t="s">
        <v>5</v>
      </c>
      <c r="G1920" s="836">
        <f>SUM(G1921,G1924,G1928,G1935,G1942,G1945,G1948,G1950)</f>
        <v>20000000</v>
      </c>
      <c r="H1920" s="836">
        <f t="shared" ref="H1920" si="405">SUM(H1921,H1924,H1928,H1935,H1942,H1945,H1948,H1950)</f>
        <v>4871987.25</v>
      </c>
      <c r="I1920" s="586"/>
      <c r="J1920" s="586"/>
      <c r="K1920" s="586"/>
      <c r="L1920" s="586"/>
      <c r="M1920" s="586"/>
    </row>
    <row r="1921" spans="1:13" ht="25.5">
      <c r="A1921" s="442">
        <v>220201</v>
      </c>
      <c r="B1921" s="442"/>
      <c r="C1921" s="442"/>
      <c r="D1921" s="442"/>
      <c r="E1921" s="442"/>
      <c r="F1921" s="443" t="s">
        <v>661</v>
      </c>
      <c r="G1921" s="836">
        <f t="shared" ref="G1921:H1921" si="406">SUM(G1922:G1923)</f>
        <v>8800000</v>
      </c>
      <c r="H1921" s="836">
        <f t="shared" si="406"/>
        <v>2300000</v>
      </c>
      <c r="I1921" s="586"/>
      <c r="J1921" s="586"/>
      <c r="K1921" s="586"/>
      <c r="L1921" s="586"/>
      <c r="M1921" s="586"/>
    </row>
    <row r="1922" spans="1:13" ht="25.5">
      <c r="A1922" s="990">
        <v>22020101</v>
      </c>
      <c r="B1922" s="990"/>
      <c r="C1922" s="990"/>
      <c r="D1922" s="990"/>
      <c r="E1922" s="990"/>
      <c r="F1922" s="324" t="s">
        <v>108</v>
      </c>
      <c r="G1922" s="836">
        <v>6600000</v>
      </c>
      <c r="H1922" s="836">
        <v>1500000</v>
      </c>
      <c r="I1922" s="586"/>
      <c r="J1922" s="586"/>
      <c r="K1922" s="172"/>
      <c r="L1922" s="586"/>
      <c r="M1922" s="586"/>
    </row>
    <row r="1923" spans="1:13" ht="25.5">
      <c r="A1923" s="990">
        <v>22020102</v>
      </c>
      <c r="B1923" s="990"/>
      <c r="C1923" s="990"/>
      <c r="D1923" s="990"/>
      <c r="E1923" s="990"/>
      <c r="F1923" s="324" t="s">
        <v>109</v>
      </c>
      <c r="G1923" s="836">
        <v>2200000</v>
      </c>
      <c r="H1923" s="836">
        <v>800000</v>
      </c>
      <c r="I1923" s="586"/>
      <c r="J1923" s="586"/>
      <c r="K1923" s="172"/>
      <c r="L1923" s="586"/>
      <c r="M1923" s="586"/>
    </row>
    <row r="1924" spans="1:13">
      <c r="A1924" s="442">
        <v>220202</v>
      </c>
      <c r="B1924" s="442"/>
      <c r="C1924" s="442"/>
      <c r="D1924" s="442"/>
      <c r="E1924" s="442"/>
      <c r="F1924" s="443" t="s">
        <v>666</v>
      </c>
      <c r="G1924" s="836">
        <f t="shared" ref="G1924:H1924" si="407">SUM(G1925:G1927)</f>
        <v>0</v>
      </c>
      <c r="H1924" s="836">
        <f t="shared" si="407"/>
        <v>0</v>
      </c>
      <c r="I1924" s="586"/>
      <c r="J1924" s="586"/>
      <c r="K1924" s="586"/>
      <c r="L1924" s="586"/>
      <c r="M1924" s="586"/>
    </row>
    <row r="1925" spans="1:13">
      <c r="A1925" s="990">
        <v>22020202</v>
      </c>
      <c r="B1925" s="990"/>
      <c r="C1925" s="990"/>
      <c r="D1925" s="990"/>
      <c r="E1925" s="990"/>
      <c r="F1925" s="324" t="s">
        <v>114</v>
      </c>
      <c r="G1925" s="836"/>
      <c r="H1925" s="836"/>
      <c r="I1925" s="586"/>
      <c r="J1925" s="586"/>
      <c r="K1925" s="172"/>
      <c r="L1925" s="586"/>
      <c r="M1925" s="586"/>
    </row>
    <row r="1926" spans="1:13">
      <c r="A1926" s="990">
        <v>22020203</v>
      </c>
      <c r="B1926" s="990"/>
      <c r="C1926" s="990"/>
      <c r="D1926" s="990"/>
      <c r="E1926" s="990"/>
      <c r="F1926" s="324" t="s">
        <v>115</v>
      </c>
      <c r="G1926" s="836"/>
      <c r="H1926" s="836"/>
      <c r="I1926" s="586"/>
      <c r="J1926" s="586"/>
      <c r="K1926" s="172"/>
      <c r="L1926" s="586"/>
      <c r="M1926" s="586"/>
    </row>
    <row r="1927" spans="1:13" ht="25.5">
      <c r="A1927" s="990">
        <v>22020204</v>
      </c>
      <c r="B1927" s="990"/>
      <c r="C1927" s="990"/>
      <c r="D1927" s="990"/>
      <c r="E1927" s="990"/>
      <c r="F1927" s="324" t="s">
        <v>116</v>
      </c>
      <c r="G1927" s="836"/>
      <c r="H1927" s="836"/>
      <c r="I1927" s="586"/>
      <c r="J1927" s="586"/>
      <c r="K1927" s="172"/>
      <c r="L1927" s="586"/>
      <c r="M1927" s="586"/>
    </row>
    <row r="1928" spans="1:13" ht="25.5">
      <c r="A1928" s="442">
        <v>220203</v>
      </c>
      <c r="B1928" s="442"/>
      <c r="C1928" s="442"/>
      <c r="D1928" s="442"/>
      <c r="E1928" s="442"/>
      <c r="F1928" s="443" t="s">
        <v>663</v>
      </c>
      <c r="G1928" s="836">
        <f t="shared" ref="G1928:H1928" si="408">SUM(G1929:G1934)</f>
        <v>3300000</v>
      </c>
      <c r="H1928" s="836">
        <f t="shared" si="408"/>
        <v>800000</v>
      </c>
      <c r="I1928" s="586"/>
      <c r="J1928" s="586"/>
      <c r="K1928" s="586"/>
      <c r="L1928" s="586"/>
      <c r="M1928" s="586"/>
    </row>
    <row r="1929" spans="1:13" ht="25.5">
      <c r="A1929" s="990">
        <v>22020301</v>
      </c>
      <c r="B1929" s="990"/>
      <c r="C1929" s="990"/>
      <c r="D1929" s="990"/>
      <c r="E1929" s="990"/>
      <c r="F1929" s="324" t="s">
        <v>122</v>
      </c>
      <c r="G1929" s="836">
        <v>1200000</v>
      </c>
      <c r="H1929" s="836">
        <v>500000</v>
      </c>
      <c r="I1929" s="586"/>
      <c r="J1929" s="586"/>
      <c r="K1929" s="172"/>
      <c r="L1929" s="586"/>
      <c r="M1929" s="586"/>
    </row>
    <row r="1930" spans="1:13">
      <c r="A1930" s="990">
        <v>22020302</v>
      </c>
      <c r="B1930" s="990"/>
      <c r="C1930" s="990"/>
      <c r="D1930" s="990"/>
      <c r="E1930" s="990"/>
      <c r="F1930" s="324" t="s">
        <v>123</v>
      </c>
      <c r="G1930" s="836"/>
      <c r="H1930" s="836"/>
      <c r="I1930" s="586"/>
      <c r="J1930" s="586"/>
      <c r="K1930" s="172"/>
      <c r="L1930" s="586"/>
      <c r="M1930" s="586"/>
    </row>
    <row r="1931" spans="1:13">
      <c r="A1931" s="990">
        <v>22020303</v>
      </c>
      <c r="B1931" s="990"/>
      <c r="C1931" s="990"/>
      <c r="D1931" s="990"/>
      <c r="E1931" s="990"/>
      <c r="F1931" s="324" t="s">
        <v>124</v>
      </c>
      <c r="G1931" s="836"/>
      <c r="H1931" s="836"/>
      <c r="I1931" s="586"/>
      <c r="J1931" s="586"/>
      <c r="K1931" s="172"/>
      <c r="L1931" s="586"/>
      <c r="M1931" s="586"/>
    </row>
    <row r="1932" spans="1:13" ht="25.5">
      <c r="A1932" s="990">
        <v>22020308</v>
      </c>
      <c r="B1932" s="990"/>
      <c r="C1932" s="990"/>
      <c r="D1932" s="990"/>
      <c r="E1932" s="990"/>
      <c r="F1932" s="324" t="s">
        <v>126</v>
      </c>
      <c r="G1932" s="836">
        <v>500000</v>
      </c>
      <c r="H1932" s="836">
        <v>300000</v>
      </c>
      <c r="I1932" s="586"/>
      <c r="J1932" s="586"/>
      <c r="K1932" s="172"/>
      <c r="L1932" s="586"/>
      <c r="M1932" s="586"/>
    </row>
    <row r="1933" spans="1:13" ht="25.5">
      <c r="A1933" s="990">
        <v>22020305</v>
      </c>
      <c r="B1933" s="990"/>
      <c r="C1933" s="990"/>
      <c r="D1933" s="990"/>
      <c r="E1933" s="990"/>
      <c r="F1933" s="324" t="s">
        <v>129</v>
      </c>
      <c r="G1933" s="836">
        <v>600000</v>
      </c>
      <c r="H1933" s="836"/>
      <c r="I1933" s="586"/>
      <c r="J1933" s="586"/>
      <c r="K1933" s="172"/>
      <c r="L1933" s="586"/>
      <c r="M1933" s="586"/>
    </row>
    <row r="1934" spans="1:13" ht="33" customHeight="1">
      <c r="A1934" s="990">
        <v>22020310</v>
      </c>
      <c r="B1934" s="990"/>
      <c r="C1934" s="990"/>
      <c r="D1934" s="990"/>
      <c r="E1934" s="990"/>
      <c r="F1934" s="324" t="s">
        <v>131</v>
      </c>
      <c r="G1934" s="836">
        <v>1000000</v>
      </c>
      <c r="H1934" s="836"/>
      <c r="I1934" s="586"/>
      <c r="J1934" s="586"/>
      <c r="K1934" s="172"/>
      <c r="L1934" s="586"/>
      <c r="M1934" s="586"/>
    </row>
    <row r="1935" spans="1:13" ht="27" customHeight="1">
      <c r="A1935" s="442">
        <v>220204</v>
      </c>
      <c r="B1935" s="442"/>
      <c r="C1935" s="442"/>
      <c r="D1935" s="442"/>
      <c r="E1935" s="442"/>
      <c r="F1935" s="443" t="s">
        <v>645</v>
      </c>
      <c r="G1935" s="836">
        <f t="shared" ref="G1935:H1935" si="409">SUM(G1936:G1941)</f>
        <v>200000</v>
      </c>
      <c r="H1935" s="836">
        <f t="shared" si="409"/>
        <v>0</v>
      </c>
      <c r="I1935" s="586"/>
      <c r="J1935" s="586"/>
      <c r="K1935" s="586"/>
      <c r="L1935" s="586"/>
      <c r="M1935" s="586"/>
    </row>
    <row r="1936" spans="1:13" ht="38.25">
      <c r="A1936" s="990">
        <v>22020401</v>
      </c>
      <c r="B1936" s="990"/>
      <c r="C1936" s="990"/>
      <c r="D1936" s="990"/>
      <c r="E1936" s="990"/>
      <c r="F1936" s="324" t="s">
        <v>134</v>
      </c>
      <c r="G1936" s="836"/>
      <c r="H1936" s="836"/>
      <c r="I1936" s="586"/>
      <c r="J1936" s="586"/>
      <c r="K1936" s="172"/>
      <c r="L1936" s="586"/>
      <c r="M1936" s="586"/>
    </row>
    <row r="1937" spans="1:13" ht="25.5">
      <c r="A1937" s="990">
        <v>22020402</v>
      </c>
      <c r="B1937" s="990"/>
      <c r="C1937" s="990"/>
      <c r="D1937" s="990"/>
      <c r="E1937" s="990"/>
      <c r="F1937" s="324" t="s">
        <v>135</v>
      </c>
      <c r="G1937" s="836">
        <v>200000</v>
      </c>
      <c r="H1937" s="836"/>
      <c r="I1937" s="586"/>
      <c r="J1937" s="586"/>
      <c r="K1937" s="172"/>
      <c r="L1937" s="586"/>
      <c r="M1937" s="586"/>
    </row>
    <row r="1938" spans="1:13" ht="25.5">
      <c r="A1938" s="990">
        <v>22020403</v>
      </c>
      <c r="B1938" s="990"/>
      <c r="C1938" s="990"/>
      <c r="D1938" s="990"/>
      <c r="E1938" s="990"/>
      <c r="F1938" s="324" t="s">
        <v>136</v>
      </c>
      <c r="G1938" s="836"/>
      <c r="H1938" s="836"/>
      <c r="I1938" s="586"/>
      <c r="J1938" s="586"/>
      <c r="K1938" s="172"/>
      <c r="L1938" s="586"/>
      <c r="M1938" s="586"/>
    </row>
    <row r="1939" spans="1:13" ht="25.5">
      <c r="A1939" s="990">
        <v>22020404</v>
      </c>
      <c r="B1939" s="990"/>
      <c r="C1939" s="990"/>
      <c r="D1939" s="990"/>
      <c r="E1939" s="990"/>
      <c r="F1939" s="324" t="s">
        <v>137</v>
      </c>
      <c r="G1939" s="836"/>
      <c r="H1939" s="836"/>
      <c r="I1939" s="586"/>
      <c r="J1939" s="586"/>
      <c r="K1939" s="172"/>
      <c r="L1939" s="586"/>
      <c r="M1939" s="586"/>
    </row>
    <row r="1940" spans="1:13" ht="25.5">
      <c r="A1940" s="990">
        <v>22020405</v>
      </c>
      <c r="B1940" s="990"/>
      <c r="C1940" s="990"/>
      <c r="D1940" s="990"/>
      <c r="E1940" s="990"/>
      <c r="F1940" s="324" t="s">
        <v>138</v>
      </c>
      <c r="G1940" s="836"/>
      <c r="H1940" s="836"/>
      <c r="I1940" s="586"/>
      <c r="J1940" s="586"/>
      <c r="K1940" s="172"/>
      <c r="L1940" s="586"/>
      <c r="M1940" s="586"/>
    </row>
    <row r="1941" spans="1:13" ht="25.5">
      <c r="A1941" s="990">
        <v>22020406</v>
      </c>
      <c r="B1941" s="990"/>
      <c r="C1941" s="990"/>
      <c r="D1941" s="990"/>
      <c r="E1941" s="990"/>
      <c r="F1941" s="324" t="s">
        <v>139</v>
      </c>
      <c r="G1941" s="836"/>
      <c r="H1941" s="836"/>
      <c r="I1941" s="586"/>
      <c r="J1941" s="586"/>
      <c r="K1941" s="172"/>
      <c r="L1941" s="586"/>
      <c r="M1941" s="586"/>
    </row>
    <row r="1942" spans="1:13">
      <c r="A1942" s="442">
        <v>220205</v>
      </c>
      <c r="B1942" s="442"/>
      <c r="C1942" s="442"/>
      <c r="D1942" s="442"/>
      <c r="E1942" s="442"/>
      <c r="F1942" s="443" t="s">
        <v>662</v>
      </c>
      <c r="G1942" s="836">
        <f t="shared" ref="G1942:H1942" si="410">SUM(G1943:G1944)</f>
        <v>7600000</v>
      </c>
      <c r="H1942" s="836">
        <f t="shared" si="410"/>
        <v>1771987.25</v>
      </c>
      <c r="I1942" s="586"/>
      <c r="J1942" s="586"/>
      <c r="K1942" s="586"/>
      <c r="L1942" s="586"/>
      <c r="M1942" s="586"/>
    </row>
    <row r="1943" spans="1:13">
      <c r="A1943" s="990">
        <v>22020501</v>
      </c>
      <c r="B1943" s="990"/>
      <c r="C1943" s="990"/>
      <c r="D1943" s="990"/>
      <c r="E1943" s="990"/>
      <c r="F1943" s="324" t="s">
        <v>146</v>
      </c>
      <c r="G1943" s="836">
        <v>7600000</v>
      </c>
      <c r="H1943" s="836">
        <v>1771987.25</v>
      </c>
      <c r="I1943" s="586"/>
      <c r="J1943" s="586"/>
      <c r="K1943" s="586"/>
      <c r="L1943" s="586"/>
      <c r="M1943" s="586"/>
    </row>
    <row r="1944" spans="1:13">
      <c r="A1944" s="990">
        <v>22020502</v>
      </c>
      <c r="B1944" s="990"/>
      <c r="C1944" s="990"/>
      <c r="D1944" s="990"/>
      <c r="E1944" s="990"/>
      <c r="F1944" s="324" t="s">
        <v>147</v>
      </c>
      <c r="G1944" s="836"/>
      <c r="H1944" s="836"/>
      <c r="I1944" s="586"/>
      <c r="J1944" s="586"/>
      <c r="K1944" s="586"/>
      <c r="L1944" s="586"/>
      <c r="M1944" s="586"/>
    </row>
    <row r="1945" spans="1:13" ht="25.5">
      <c r="A1945" s="442">
        <v>220208</v>
      </c>
      <c r="B1945" s="442"/>
      <c r="C1945" s="442"/>
      <c r="D1945" s="442"/>
      <c r="E1945" s="442"/>
      <c r="F1945" s="443" t="s">
        <v>644</v>
      </c>
      <c r="G1945" s="836">
        <f>SUM(G1946:G1947)</f>
        <v>0</v>
      </c>
      <c r="H1945" s="836"/>
      <c r="I1945" s="586"/>
      <c r="J1945" s="586"/>
      <c r="K1945" s="586"/>
      <c r="L1945" s="586"/>
      <c r="M1945" s="586"/>
    </row>
    <row r="1946" spans="1:13" ht="21" customHeight="1">
      <c r="A1946" s="990">
        <v>22020801</v>
      </c>
      <c r="B1946" s="990"/>
      <c r="C1946" s="990"/>
      <c r="D1946" s="990"/>
      <c r="E1946" s="990"/>
      <c r="F1946" s="324" t="s">
        <v>164</v>
      </c>
      <c r="G1946" s="836"/>
      <c r="H1946" s="836"/>
      <c r="I1946" s="586"/>
      <c r="J1946" s="586"/>
      <c r="K1946" s="586"/>
      <c r="L1946" s="586"/>
      <c r="M1946" s="586"/>
    </row>
    <row r="1947" spans="1:13" ht="25.5">
      <c r="A1947" s="990">
        <v>22020803</v>
      </c>
      <c r="B1947" s="990"/>
      <c r="C1947" s="990"/>
      <c r="D1947" s="990"/>
      <c r="E1947" s="990"/>
      <c r="F1947" s="324" t="s">
        <v>166</v>
      </c>
      <c r="G1947" s="836"/>
      <c r="H1947" s="836"/>
      <c r="I1947" s="586"/>
      <c r="J1947" s="586"/>
      <c r="K1947" s="586"/>
      <c r="L1947" s="586"/>
      <c r="M1947" s="586"/>
    </row>
    <row r="1948" spans="1:13" ht="25.5">
      <c r="A1948" s="442">
        <v>220209</v>
      </c>
      <c r="B1948" s="442"/>
      <c r="C1948" s="442"/>
      <c r="D1948" s="442"/>
      <c r="E1948" s="442"/>
      <c r="F1948" s="443" t="s">
        <v>646</v>
      </c>
      <c r="G1948" s="836">
        <f>SUM(G1949:G1949)</f>
        <v>0</v>
      </c>
      <c r="H1948" s="836">
        <f>SUM(H1949:H1949)</f>
        <v>0</v>
      </c>
      <c r="I1948" s="586"/>
      <c r="J1948" s="586"/>
      <c r="K1948" s="586"/>
      <c r="L1948" s="586"/>
      <c r="M1948" s="586"/>
    </row>
    <row r="1949" spans="1:13" ht="15" customHeight="1">
      <c r="A1949" s="990">
        <v>22020904</v>
      </c>
      <c r="B1949" s="990"/>
      <c r="C1949" s="990"/>
      <c r="D1949" s="990"/>
      <c r="E1949" s="990"/>
      <c r="F1949" s="324" t="s">
        <v>172</v>
      </c>
      <c r="G1949" s="836"/>
      <c r="H1949" s="836"/>
      <c r="I1949" s="586"/>
      <c r="J1949" s="586"/>
      <c r="K1949" s="586"/>
      <c r="L1949" s="586"/>
      <c r="M1949" s="586"/>
    </row>
    <row r="1950" spans="1:13" ht="25.5">
      <c r="A1950" s="442">
        <v>220210</v>
      </c>
      <c r="B1950" s="442"/>
      <c r="C1950" s="442"/>
      <c r="D1950" s="442"/>
      <c r="E1950" s="442"/>
      <c r="F1950" s="443" t="s">
        <v>173</v>
      </c>
      <c r="G1950" s="836">
        <f>SUM(G1951:G1952)</f>
        <v>100000</v>
      </c>
      <c r="H1950" s="836">
        <f>SUM(H1951:H1952)</f>
        <v>0</v>
      </c>
      <c r="I1950" s="586"/>
      <c r="J1950" s="586"/>
      <c r="K1950" s="586"/>
      <c r="L1950" s="586"/>
      <c r="M1950" s="586"/>
    </row>
    <row r="1951" spans="1:13">
      <c r="A1951" s="990">
        <v>22021003</v>
      </c>
      <c r="B1951" s="990"/>
      <c r="C1951" s="990"/>
      <c r="D1951" s="990"/>
      <c r="E1951" s="990"/>
      <c r="F1951" s="324" t="s">
        <v>176</v>
      </c>
      <c r="G1951" s="836">
        <v>100000</v>
      </c>
      <c r="H1951" s="836"/>
      <c r="I1951" s="586"/>
      <c r="J1951" s="586"/>
      <c r="K1951" s="586"/>
      <c r="L1951" s="586"/>
      <c r="M1951" s="586"/>
    </row>
    <row r="1952" spans="1:13" ht="25.5">
      <c r="A1952" s="990">
        <v>22021006</v>
      </c>
      <c r="B1952" s="990"/>
      <c r="C1952" s="990"/>
      <c r="D1952" s="990"/>
      <c r="E1952" s="990"/>
      <c r="F1952" s="324" t="s">
        <v>178</v>
      </c>
      <c r="G1952" s="836"/>
      <c r="H1952" s="836"/>
      <c r="I1952" s="586"/>
      <c r="J1952" s="586"/>
      <c r="K1952" s="586"/>
      <c r="L1952" s="586"/>
      <c r="M1952" s="586"/>
    </row>
    <row r="1953" spans="1:13">
      <c r="A1953" s="486"/>
      <c r="B1953" s="486"/>
      <c r="C1953" s="486"/>
      <c r="D1953" s="486"/>
      <c r="E1953" s="486"/>
      <c r="F1953" s="491"/>
      <c r="G1953" s="1314"/>
      <c r="H1953" s="1314"/>
      <c r="I1953" s="570"/>
      <c r="J1953" s="570"/>
      <c r="K1953" s="570"/>
      <c r="L1953" s="570"/>
      <c r="M1953" s="569"/>
    </row>
    <row r="1954" spans="1:13">
      <c r="A1954" s="486"/>
      <c r="B1954" s="486"/>
      <c r="C1954" s="486"/>
      <c r="D1954" s="486"/>
      <c r="E1954" s="486"/>
      <c r="F1954" s="775" t="s">
        <v>570</v>
      </c>
      <c r="G1954" s="1366"/>
      <c r="H1954" s="1366"/>
      <c r="I1954" s="775"/>
      <c r="J1954" s="775"/>
      <c r="K1954" s="775"/>
      <c r="L1954" s="775"/>
      <c r="M1954" s="1004"/>
    </row>
    <row r="1955" spans="1:13">
      <c r="A1955" s="486"/>
      <c r="B1955" s="486"/>
      <c r="C1955" s="486"/>
      <c r="D1955" s="486"/>
      <c r="E1955" s="486"/>
      <c r="F1955" s="571"/>
      <c r="G1955" s="1367"/>
      <c r="H1955" s="1367"/>
      <c r="I1955" s="1003"/>
      <c r="J1955" s="1003"/>
      <c r="K1955" s="1003"/>
      <c r="L1955" s="527"/>
      <c r="M1955" s="1004"/>
    </row>
    <row r="1956" spans="1:13">
      <c r="A1956" s="486"/>
      <c r="B1956" s="486"/>
      <c r="C1956" s="486"/>
      <c r="D1956" s="486"/>
      <c r="E1956" s="486"/>
      <c r="F1956" s="571" t="s">
        <v>519</v>
      </c>
      <c r="G1956" s="590"/>
      <c r="H1956" s="590"/>
      <c r="I1956" s="572"/>
      <c r="J1956" s="572"/>
      <c r="K1956" s="572"/>
      <c r="L1956" s="527"/>
      <c r="M1956" s="1004"/>
    </row>
    <row r="1957" spans="1:13">
      <c r="A1957" s="486"/>
      <c r="B1957" s="486"/>
      <c r="C1957" s="486"/>
      <c r="D1957" s="486"/>
      <c r="E1957" s="486"/>
      <c r="F1957" s="571" t="s">
        <v>520</v>
      </c>
      <c r="G1957" s="590">
        <f>G1919</f>
        <v>20000000</v>
      </c>
      <c r="H1957" s="590">
        <f>H1919</f>
        <v>4871987.25</v>
      </c>
      <c r="I1957" s="590"/>
      <c r="J1957" s="590"/>
      <c r="K1957" s="590"/>
      <c r="L1957" s="590"/>
      <c r="M1957" s="1004"/>
    </row>
    <row r="1958" spans="1:13">
      <c r="A1958" s="486"/>
      <c r="B1958" s="486"/>
      <c r="C1958" s="486"/>
      <c r="D1958" s="486"/>
      <c r="E1958" s="486"/>
      <c r="F1958" s="571"/>
      <c r="G1958" s="590"/>
      <c r="H1958" s="590"/>
      <c r="I1958" s="527"/>
      <c r="J1958" s="527"/>
      <c r="K1958" s="527"/>
      <c r="L1958" s="527"/>
      <c r="M1958" s="1004"/>
    </row>
    <row r="1959" spans="1:13">
      <c r="A1959" s="486"/>
      <c r="B1959" s="486"/>
      <c r="C1959" s="486"/>
      <c r="D1959" s="486"/>
      <c r="E1959" s="486"/>
      <c r="F1959" s="571" t="s">
        <v>3</v>
      </c>
      <c r="G1959" s="590">
        <f>SUM(G1956:G1957)</f>
        <v>20000000</v>
      </c>
      <c r="H1959" s="590">
        <f>SUM(H1956:H1957)</f>
        <v>4871987.25</v>
      </c>
      <c r="I1959" s="590"/>
      <c r="J1959" s="590"/>
      <c r="K1959" s="590"/>
      <c r="L1959" s="590"/>
      <c r="M1959" s="1004"/>
    </row>
    <row r="1960" spans="1:13">
      <c r="A1960" s="30"/>
      <c r="B1960" s="30"/>
      <c r="C1960" s="30"/>
      <c r="D1960" s="30"/>
      <c r="E1960" s="30"/>
      <c r="F1960" s="39"/>
      <c r="G1960" s="30"/>
      <c r="H1960" s="30"/>
      <c r="I1960" s="30"/>
    </row>
    <row r="1961" spans="1:13" ht="23.25">
      <c r="A1961" s="1446"/>
      <c r="B1961" s="1447"/>
      <c r="C1961" s="1447"/>
      <c r="D1961" s="1447"/>
      <c r="E1961" s="1447"/>
      <c r="F1961" s="1447"/>
      <c r="G1961" s="1447"/>
      <c r="H1961" s="1447"/>
      <c r="I1961" s="1447"/>
      <c r="J1961" s="1447"/>
      <c r="K1961" s="1447"/>
      <c r="L1961" s="1447"/>
      <c r="M1961" s="1448"/>
    </row>
    <row r="1962" spans="1:13" ht="18">
      <c r="A1962" s="1426" t="s">
        <v>0</v>
      </c>
      <c r="B1962" s="1427"/>
      <c r="C1962" s="1427"/>
      <c r="D1962" s="1427"/>
      <c r="E1962" s="1427"/>
      <c r="F1962" s="1427"/>
      <c r="G1962" s="1427"/>
      <c r="H1962" s="1427"/>
      <c r="I1962" s="1427"/>
      <c r="J1962" s="1427"/>
      <c r="K1962" s="1427"/>
      <c r="L1962" s="1427"/>
      <c r="M1962" s="1428"/>
    </row>
    <row r="1963" spans="1:13" ht="18">
      <c r="A1963" s="1426" t="s">
        <v>1256</v>
      </c>
      <c r="B1963" s="1427"/>
      <c r="C1963" s="1427"/>
      <c r="D1963" s="1427"/>
      <c r="E1963" s="1427"/>
      <c r="F1963" s="1427"/>
      <c r="G1963" s="1427"/>
      <c r="H1963" s="1427"/>
      <c r="I1963" s="1427"/>
      <c r="J1963" s="1427"/>
      <c r="K1963" s="1427"/>
      <c r="L1963" s="1427"/>
      <c r="M1963" s="1428"/>
    </row>
    <row r="1964" spans="1:13" ht="52.5" customHeight="1">
      <c r="A1964" s="465" t="s">
        <v>518</v>
      </c>
      <c r="B1964" s="465" t="s">
        <v>514</v>
      </c>
      <c r="C1964" s="465" t="s">
        <v>559</v>
      </c>
      <c r="D1964" s="465" t="s">
        <v>560</v>
      </c>
      <c r="E1964" s="465" t="s">
        <v>515</v>
      </c>
      <c r="F1964" s="816" t="s">
        <v>483</v>
      </c>
      <c r="G1964" s="817" t="s">
        <v>656</v>
      </c>
      <c r="H1964" s="856" t="s">
        <v>1353</v>
      </c>
      <c r="I1964" s="817"/>
      <c r="J1964" s="817"/>
      <c r="K1964" s="465"/>
      <c r="L1964" s="414"/>
      <c r="M1964" s="414"/>
    </row>
    <row r="1965" spans="1:13">
      <c r="A1965" s="691"/>
      <c r="B1965" s="691"/>
      <c r="C1965" s="691"/>
      <c r="D1965" s="691"/>
      <c r="E1965" s="691"/>
      <c r="F1965" s="818"/>
      <c r="G1965" s="819"/>
      <c r="H1965" s="819"/>
      <c r="I1965" s="819"/>
      <c r="J1965" s="819"/>
      <c r="K1965" s="819"/>
      <c r="L1965" s="819"/>
      <c r="M1965" s="819"/>
    </row>
    <row r="1966" spans="1:13">
      <c r="A1966" s="688">
        <v>2</v>
      </c>
      <c r="B1966" s="688"/>
      <c r="C1966" s="688"/>
      <c r="D1966" s="688"/>
      <c r="E1966" s="688"/>
      <c r="F1966" s="465" t="s">
        <v>90</v>
      </c>
      <c r="G1966" s="826">
        <f>SUM(G1967,G1974,G2006)</f>
        <v>576414074</v>
      </c>
      <c r="H1966" s="826">
        <f>SUM(H1967,H1974,H2006)</f>
        <v>194081850.12</v>
      </c>
      <c r="I1966" s="405"/>
      <c r="J1966" s="405"/>
      <c r="K1966" s="405"/>
      <c r="L1966" s="405"/>
      <c r="M1966" s="405"/>
    </row>
    <row r="1967" spans="1:13">
      <c r="A1967" s="688">
        <v>21</v>
      </c>
      <c r="B1967" s="688"/>
      <c r="C1967" s="688"/>
      <c r="D1967" s="688"/>
      <c r="E1967" s="688"/>
      <c r="F1967" s="820" t="s">
        <v>4</v>
      </c>
      <c r="G1967" s="826">
        <f t="shared" ref="G1967:H1967" si="411">SUM(G1968,G1970)</f>
        <v>86414074</v>
      </c>
      <c r="H1967" s="826">
        <f t="shared" si="411"/>
        <v>86414074</v>
      </c>
      <c r="I1967" s="405"/>
      <c r="J1967" s="405"/>
      <c r="K1967" s="405"/>
      <c r="L1967" s="405"/>
      <c r="M1967" s="405"/>
    </row>
    <row r="1968" spans="1:13">
      <c r="A1968" s="691">
        <v>21010101</v>
      </c>
      <c r="B1968" s="691"/>
      <c r="C1968" s="691"/>
      <c r="D1968" s="696" t="s">
        <v>561</v>
      </c>
      <c r="E1968" s="691"/>
      <c r="F1968" s="821" t="s">
        <v>91</v>
      </c>
      <c r="G1968" s="826">
        <f>'ECON SEC PERSONNEL COST'!H1662</f>
        <v>76174837</v>
      </c>
      <c r="H1968" s="826">
        <f>G1968</f>
        <v>76174837</v>
      </c>
      <c r="I1968" s="405"/>
      <c r="J1968" s="405"/>
      <c r="K1968" s="405"/>
      <c r="L1968" s="405"/>
      <c r="M1968" s="405"/>
    </row>
    <row r="1969" spans="1:13">
      <c r="A1969" s="691">
        <v>21010102</v>
      </c>
      <c r="B1969" s="691"/>
      <c r="C1969" s="691"/>
      <c r="D1969" s="691"/>
      <c r="E1969" s="691"/>
      <c r="F1969" s="821" t="s">
        <v>92</v>
      </c>
      <c r="G1969" s="827"/>
      <c r="H1969" s="827"/>
      <c r="I1969" s="817"/>
      <c r="J1969" s="817"/>
      <c r="K1969" s="817"/>
      <c r="L1969" s="817"/>
      <c r="M1969" s="817"/>
    </row>
    <row r="1970" spans="1:13" ht="17.25" customHeight="1">
      <c r="A1970" s="688">
        <v>2102</v>
      </c>
      <c r="B1970" s="688"/>
      <c r="C1970" s="688"/>
      <c r="D1970" s="688"/>
      <c r="E1970" s="688"/>
      <c r="F1970" s="821" t="s">
        <v>664</v>
      </c>
      <c r="G1970" s="826">
        <f t="shared" ref="G1970:H1970" si="412">SUM(G1971)</f>
        <v>10239237</v>
      </c>
      <c r="H1970" s="826">
        <f t="shared" si="412"/>
        <v>10239237</v>
      </c>
      <c r="I1970" s="405"/>
      <c r="J1970" s="405"/>
      <c r="K1970" s="405"/>
      <c r="L1970" s="405"/>
      <c r="M1970" s="405"/>
    </row>
    <row r="1971" spans="1:13">
      <c r="A1971" s="688">
        <v>210201</v>
      </c>
      <c r="B1971" s="688"/>
      <c r="C1971" s="688"/>
      <c r="D1971" s="688"/>
      <c r="E1971" s="688"/>
      <c r="F1971" s="820" t="s">
        <v>95</v>
      </c>
      <c r="G1971" s="826">
        <f t="shared" ref="G1971:H1971" si="413">SUM(G1972:G1973)</f>
        <v>10239237</v>
      </c>
      <c r="H1971" s="826">
        <f t="shared" si="413"/>
        <v>10239237</v>
      </c>
      <c r="I1971" s="405"/>
      <c r="J1971" s="405"/>
      <c r="K1971" s="405"/>
      <c r="L1971" s="405"/>
      <c r="M1971" s="405"/>
    </row>
    <row r="1972" spans="1:13">
      <c r="A1972" s="691">
        <v>21020101</v>
      </c>
      <c r="B1972" s="691"/>
      <c r="C1972" s="691"/>
      <c r="D1972" s="696" t="s">
        <v>561</v>
      </c>
      <c r="E1972" s="691"/>
      <c r="F1972" s="821" t="s">
        <v>96</v>
      </c>
      <c r="G1972" s="826">
        <f>'ECON SEC PERSONNEL COST'!J1662</f>
        <v>7914876</v>
      </c>
      <c r="H1972" s="826">
        <f>G1972</f>
        <v>7914876</v>
      </c>
      <c r="I1972" s="405"/>
      <c r="J1972" s="405"/>
      <c r="K1972" s="405"/>
      <c r="L1972" s="405"/>
      <c r="M1972" s="405"/>
    </row>
    <row r="1973" spans="1:13">
      <c r="A1973" s="691">
        <v>21020102</v>
      </c>
      <c r="B1973" s="691"/>
      <c r="C1973" s="691"/>
      <c r="D1973" s="696" t="s">
        <v>561</v>
      </c>
      <c r="E1973" s="691"/>
      <c r="F1973" s="821" t="s">
        <v>482</v>
      </c>
      <c r="G1973" s="826">
        <f>'ECON SEC PERSONNEL COST'!I1662</f>
        <v>2324361</v>
      </c>
      <c r="H1973" s="826">
        <f>G1973</f>
        <v>2324361</v>
      </c>
      <c r="I1973" s="405"/>
      <c r="J1973" s="405"/>
      <c r="K1973" s="405"/>
      <c r="L1973" s="405"/>
      <c r="M1973" s="405"/>
    </row>
    <row r="1974" spans="1:13">
      <c r="A1974" s="688">
        <v>2202</v>
      </c>
      <c r="B1974" s="688"/>
      <c r="C1974" s="688"/>
      <c r="D1974" s="688"/>
      <c r="E1974" s="688"/>
      <c r="F1974" s="820" t="s">
        <v>5</v>
      </c>
      <c r="G1974" s="826">
        <f>SUM(G1975,G1978,G1981,G1984,G1989,G1993,G1995)</f>
        <v>40000000</v>
      </c>
      <c r="H1974" s="826">
        <f>SUM(H1975,H1978,H1981,H1984,H1989,H1993,H1995,H1997)</f>
        <v>58947975.689999998</v>
      </c>
      <c r="I1974" s="405"/>
      <c r="J1974" s="405"/>
      <c r="K1974" s="405"/>
      <c r="L1974" s="405"/>
      <c r="M1974" s="405"/>
    </row>
    <row r="1975" spans="1:13" ht="24">
      <c r="A1975" s="688">
        <v>220201</v>
      </c>
      <c r="B1975" s="688"/>
      <c r="C1975" s="688"/>
      <c r="D1975" s="822" t="s">
        <v>561</v>
      </c>
      <c r="E1975" s="688"/>
      <c r="F1975" s="820" t="s">
        <v>661</v>
      </c>
      <c r="G1975" s="826">
        <f t="shared" ref="G1975:H1975" si="414">SUM(G1976:G1977)</f>
        <v>11900000</v>
      </c>
      <c r="H1975" s="826">
        <f t="shared" si="414"/>
        <v>14000000</v>
      </c>
      <c r="I1975" s="405"/>
      <c r="J1975" s="823"/>
      <c r="K1975" s="405"/>
      <c r="L1975" s="823"/>
      <c r="M1975" s="823"/>
    </row>
    <row r="1976" spans="1:13" ht="24">
      <c r="A1976" s="691">
        <v>22020101</v>
      </c>
      <c r="B1976" s="691"/>
      <c r="C1976" s="691"/>
      <c r="D1976" s="691"/>
      <c r="E1976" s="691"/>
      <c r="F1976" s="821" t="s">
        <v>108</v>
      </c>
      <c r="G1976" s="1377">
        <v>9000000</v>
      </c>
      <c r="H1976" s="1377">
        <v>9000000</v>
      </c>
      <c r="I1976" s="824"/>
      <c r="J1976" s="405"/>
      <c r="K1976" s="824"/>
      <c r="L1976" s="817"/>
      <c r="M1976" s="817"/>
    </row>
    <row r="1977" spans="1:13" ht="24">
      <c r="A1977" s="691">
        <v>22020102</v>
      </c>
      <c r="B1977" s="691"/>
      <c r="C1977" s="691"/>
      <c r="D1977" s="691"/>
      <c r="E1977" s="691"/>
      <c r="F1977" s="821" t="s">
        <v>109</v>
      </c>
      <c r="G1977" s="1377">
        <v>2900000</v>
      </c>
      <c r="H1977" s="1377">
        <v>5000000</v>
      </c>
      <c r="I1977" s="824"/>
      <c r="J1977" s="405"/>
      <c r="K1977" s="824"/>
      <c r="L1977" s="817"/>
      <c r="M1977" s="817"/>
    </row>
    <row r="1978" spans="1:13">
      <c r="A1978" s="688">
        <v>220202</v>
      </c>
      <c r="B1978" s="688"/>
      <c r="C1978" s="688"/>
      <c r="D1978" s="688"/>
      <c r="E1978" s="688"/>
      <c r="F1978" s="820" t="s">
        <v>666</v>
      </c>
      <c r="G1978" s="1378">
        <f t="shared" ref="G1978" si="415">SUM(G1979:G1980)</f>
        <v>400000</v>
      </c>
      <c r="H1978" s="1378">
        <f>SUM(H1979:H1980)</f>
        <v>400000</v>
      </c>
      <c r="I1978" s="825"/>
      <c r="J1978" s="823"/>
      <c r="K1978" s="825"/>
      <c r="L1978" s="823"/>
      <c r="M1978" s="823"/>
    </row>
    <row r="1979" spans="1:13">
      <c r="A1979" s="691">
        <v>22020201</v>
      </c>
      <c r="B1979" s="691"/>
      <c r="C1979" s="691" t="s">
        <v>571</v>
      </c>
      <c r="D1979" s="696" t="s">
        <v>561</v>
      </c>
      <c r="E1979" s="691">
        <v>50610800</v>
      </c>
      <c r="F1979" s="821" t="s">
        <v>113</v>
      </c>
      <c r="G1979" s="1378">
        <v>200000</v>
      </c>
      <c r="H1979" s="1378">
        <v>200000</v>
      </c>
      <c r="I1979" s="825"/>
      <c r="J1979" s="405"/>
      <c r="K1979" s="825"/>
      <c r="L1979" s="817"/>
      <c r="M1979" s="817"/>
    </row>
    <row r="1980" spans="1:13">
      <c r="A1980" s="691">
        <v>22020202</v>
      </c>
      <c r="B1980" s="691"/>
      <c r="C1980" s="691" t="s">
        <v>571</v>
      </c>
      <c r="D1980" s="696" t="s">
        <v>561</v>
      </c>
      <c r="E1980" s="691">
        <v>50610800</v>
      </c>
      <c r="F1980" s="821" t="s">
        <v>114</v>
      </c>
      <c r="G1980" s="1378">
        <v>200000</v>
      </c>
      <c r="H1980" s="1378">
        <v>200000</v>
      </c>
      <c r="I1980" s="825"/>
      <c r="J1980" s="405"/>
      <c r="K1980" s="825"/>
      <c r="L1980" s="817"/>
      <c r="M1980" s="817"/>
    </row>
    <row r="1981" spans="1:13" ht="24">
      <c r="A1981" s="688">
        <v>220203</v>
      </c>
      <c r="B1981" s="688"/>
      <c r="C1981" s="688"/>
      <c r="D1981" s="688"/>
      <c r="E1981" s="688"/>
      <c r="F1981" s="820" t="s">
        <v>663</v>
      </c>
      <c r="G1981" s="1378">
        <f t="shared" ref="G1981" si="416">SUM(G1982:G1983)</f>
        <v>4400000</v>
      </c>
      <c r="H1981" s="1378">
        <f>SUM(H1982:H1983)</f>
        <v>4400000</v>
      </c>
      <c r="I1981" s="825"/>
      <c r="J1981" s="823"/>
      <c r="K1981" s="825"/>
      <c r="L1981" s="823"/>
      <c r="M1981" s="823"/>
    </row>
    <row r="1982" spans="1:13" ht="24">
      <c r="A1982" s="691">
        <v>22020301</v>
      </c>
      <c r="B1982" s="691">
        <v>70133</v>
      </c>
      <c r="C1982" s="691" t="s">
        <v>571</v>
      </c>
      <c r="D1982" s="696" t="s">
        <v>561</v>
      </c>
      <c r="E1982" s="691">
        <v>50610800</v>
      </c>
      <c r="F1982" s="821" t="s">
        <v>122</v>
      </c>
      <c r="G1982" s="1378">
        <v>4200000</v>
      </c>
      <c r="H1982" s="1378">
        <v>4200000</v>
      </c>
      <c r="I1982" s="825"/>
      <c r="J1982" s="405"/>
      <c r="K1982" s="825"/>
      <c r="L1982" s="817"/>
      <c r="M1982" s="817"/>
    </row>
    <row r="1983" spans="1:13">
      <c r="A1983" s="691">
        <v>22020304</v>
      </c>
      <c r="B1983" s="691">
        <v>70133</v>
      </c>
      <c r="C1983" s="691" t="s">
        <v>571</v>
      </c>
      <c r="D1983" s="696" t="s">
        <v>799</v>
      </c>
      <c r="E1983" s="691">
        <v>50610800</v>
      </c>
      <c r="F1983" s="821" t="s">
        <v>125</v>
      </c>
      <c r="G1983" s="1378">
        <v>200000</v>
      </c>
      <c r="H1983" s="1378">
        <v>200000</v>
      </c>
      <c r="I1983" s="825"/>
      <c r="J1983" s="405"/>
      <c r="K1983" s="825"/>
      <c r="L1983" s="817"/>
      <c r="M1983" s="817"/>
    </row>
    <row r="1984" spans="1:13" ht="24">
      <c r="A1984" s="688">
        <v>220204</v>
      </c>
      <c r="B1984" s="688"/>
      <c r="C1984" s="688"/>
      <c r="D1984" s="688"/>
      <c r="E1984" s="688"/>
      <c r="F1984" s="820" t="s">
        <v>645</v>
      </c>
      <c r="G1984" s="826">
        <f t="shared" ref="G1984" si="417">SUM(G1985:G1988)</f>
        <v>5900000</v>
      </c>
      <c r="H1984" s="826">
        <f>SUM(H1985:H1988)</f>
        <v>8700000</v>
      </c>
      <c r="I1984" s="405"/>
      <c r="J1984" s="823"/>
      <c r="K1984" s="405"/>
      <c r="L1984" s="823"/>
      <c r="M1984" s="823"/>
    </row>
    <row r="1985" spans="1:13" ht="36">
      <c r="A1985" s="691">
        <v>22020401</v>
      </c>
      <c r="B1985" s="691">
        <v>7013</v>
      </c>
      <c r="C1985" s="691" t="s">
        <v>571</v>
      </c>
      <c r="D1985" s="696" t="s">
        <v>561</v>
      </c>
      <c r="E1985" s="691">
        <v>50610800</v>
      </c>
      <c r="F1985" s="821" t="s">
        <v>134</v>
      </c>
      <c r="G1985" s="826">
        <v>4000000</v>
      </c>
      <c r="H1985" s="826">
        <v>4000000</v>
      </c>
      <c r="I1985" s="405"/>
      <c r="J1985" s="405"/>
      <c r="K1985" s="405"/>
      <c r="L1985" s="817"/>
      <c r="M1985" s="817"/>
    </row>
    <row r="1986" spans="1:13" ht="24">
      <c r="A1986" s="691">
        <v>22020402</v>
      </c>
      <c r="B1986" s="691">
        <v>7013</v>
      </c>
      <c r="C1986" s="691" t="s">
        <v>571</v>
      </c>
      <c r="D1986" s="696" t="s">
        <v>561</v>
      </c>
      <c r="E1986" s="691">
        <v>50610800</v>
      </c>
      <c r="F1986" s="821" t="s">
        <v>135</v>
      </c>
      <c r="G1986" s="826">
        <v>700000</v>
      </c>
      <c r="H1986" s="826">
        <v>1000000</v>
      </c>
      <c r="I1986" s="405"/>
      <c r="J1986" s="405"/>
      <c r="K1986" s="405"/>
      <c r="L1986" s="817"/>
      <c r="M1986" s="817"/>
    </row>
    <row r="1987" spans="1:13" ht="24">
      <c r="A1987" s="691">
        <v>22020405</v>
      </c>
      <c r="B1987" s="691">
        <v>7013</v>
      </c>
      <c r="C1987" s="691" t="s">
        <v>571</v>
      </c>
      <c r="D1987" s="696" t="s">
        <v>561</v>
      </c>
      <c r="E1987" s="691">
        <v>50610800</v>
      </c>
      <c r="F1987" s="821" t="s">
        <v>138</v>
      </c>
      <c r="G1987" s="826">
        <v>500000</v>
      </c>
      <c r="H1987" s="826">
        <v>3000000</v>
      </c>
      <c r="I1987" s="405"/>
      <c r="J1987" s="405"/>
      <c r="K1987" s="405"/>
      <c r="L1987" s="817"/>
      <c r="M1987" s="817"/>
    </row>
    <row r="1988" spans="1:13">
      <c r="A1988" s="691">
        <v>22020406</v>
      </c>
      <c r="B1988" s="691">
        <v>7013</v>
      </c>
      <c r="C1988" s="691" t="s">
        <v>571</v>
      </c>
      <c r="D1988" s="696" t="s">
        <v>561</v>
      </c>
      <c r="E1988" s="691">
        <v>50610800</v>
      </c>
      <c r="F1988" s="821" t="s">
        <v>139</v>
      </c>
      <c r="G1988" s="826">
        <v>700000</v>
      </c>
      <c r="H1988" s="826">
        <v>700000</v>
      </c>
      <c r="I1988" s="405"/>
      <c r="J1988" s="405"/>
      <c r="K1988" s="405"/>
      <c r="L1988" s="817"/>
      <c r="M1988" s="817"/>
    </row>
    <row r="1989" spans="1:13" ht="20.25" customHeight="1">
      <c r="A1989" s="688">
        <v>220206</v>
      </c>
      <c r="B1989" s="688"/>
      <c r="C1989" s="688"/>
      <c r="D1989" s="688"/>
      <c r="E1989" s="688"/>
      <c r="F1989" s="820" t="s">
        <v>643</v>
      </c>
      <c r="G1989" s="826">
        <f>SUM(G1990:G1992)</f>
        <v>2700000</v>
      </c>
      <c r="H1989" s="826">
        <f>SUM(H1990:H1992)</f>
        <v>6000000</v>
      </c>
      <c r="I1989" s="405"/>
      <c r="J1989" s="823"/>
      <c r="K1989" s="405"/>
      <c r="L1989" s="823"/>
      <c r="M1989" s="823"/>
    </row>
    <row r="1990" spans="1:13">
      <c r="A1990" s="691">
        <v>22020601</v>
      </c>
      <c r="B1990" s="691">
        <v>70133</v>
      </c>
      <c r="C1990" s="691" t="s">
        <v>571</v>
      </c>
      <c r="D1990" s="696" t="s">
        <v>561</v>
      </c>
      <c r="E1990" s="691">
        <v>50610800</v>
      </c>
      <c r="F1990" s="821" t="s">
        <v>149</v>
      </c>
      <c r="G1990" s="826">
        <v>1480000</v>
      </c>
      <c r="H1990" s="826">
        <v>3000000</v>
      </c>
      <c r="I1990" s="405"/>
      <c r="J1990" s="405"/>
      <c r="K1990" s="405"/>
      <c r="L1990" s="817"/>
      <c r="M1990" s="817"/>
    </row>
    <row r="1991" spans="1:13">
      <c r="A1991" s="691">
        <v>22020602</v>
      </c>
      <c r="B1991" s="691">
        <v>70133</v>
      </c>
      <c r="C1991" s="691" t="s">
        <v>571</v>
      </c>
      <c r="D1991" s="696" t="s">
        <v>561</v>
      </c>
      <c r="E1991" s="691">
        <v>50610800</v>
      </c>
      <c r="F1991" s="821" t="s">
        <v>150</v>
      </c>
      <c r="G1991" s="826">
        <v>1000000</v>
      </c>
      <c r="H1991" s="826">
        <v>2000000</v>
      </c>
      <c r="I1991" s="405"/>
      <c r="J1991" s="405"/>
      <c r="K1991" s="405"/>
      <c r="L1991" s="817"/>
      <c r="M1991" s="817"/>
    </row>
    <row r="1992" spans="1:13">
      <c r="A1992" s="691">
        <v>22020605</v>
      </c>
      <c r="B1992" s="691">
        <v>70133</v>
      </c>
      <c r="C1992" s="691"/>
      <c r="D1992" s="696">
        <v>2101</v>
      </c>
      <c r="E1992" s="691">
        <v>50610800</v>
      </c>
      <c r="F1992" s="821" t="s">
        <v>1073</v>
      </c>
      <c r="G1992" s="826">
        <v>220000</v>
      </c>
      <c r="H1992" s="826">
        <v>1000000</v>
      </c>
      <c r="I1992" s="405"/>
      <c r="J1992" s="405"/>
      <c r="K1992" s="405"/>
      <c r="L1992" s="817"/>
      <c r="M1992" s="817"/>
    </row>
    <row r="1993" spans="1:13" ht="21" customHeight="1">
      <c r="A1993" s="688">
        <v>220205</v>
      </c>
      <c r="B1993" s="691"/>
      <c r="C1993" s="691"/>
      <c r="D1993" s="696"/>
      <c r="E1993" s="691"/>
      <c r="F1993" s="820" t="s">
        <v>1082</v>
      </c>
      <c r="G1993" s="826">
        <v>13800000</v>
      </c>
      <c r="H1993" s="826">
        <v>13800000</v>
      </c>
      <c r="I1993" s="826"/>
      <c r="J1993" s="817"/>
      <c r="K1993" s="827"/>
      <c r="L1993" s="817"/>
      <c r="M1993" s="817"/>
    </row>
    <row r="1994" spans="1:13" ht="22.5" customHeight="1">
      <c r="A1994" s="691">
        <v>220200501</v>
      </c>
      <c r="B1994" s="691"/>
      <c r="C1994" s="691"/>
      <c r="D1994" s="696"/>
      <c r="E1994" s="691"/>
      <c r="F1994" s="821" t="s">
        <v>1083</v>
      </c>
      <c r="G1994" s="826">
        <v>13800000</v>
      </c>
      <c r="H1994" s="826">
        <v>13800000</v>
      </c>
      <c r="I1994" s="826"/>
      <c r="J1994" s="817"/>
      <c r="K1994" s="827"/>
      <c r="L1994" s="817"/>
      <c r="M1994" s="817"/>
    </row>
    <row r="1995" spans="1:13" ht="20.25" customHeight="1">
      <c r="A1995" s="691"/>
      <c r="B1995" s="691"/>
      <c r="C1995" s="691"/>
      <c r="D1995" s="696"/>
      <c r="E1995" s="691"/>
      <c r="F1995" s="820" t="s">
        <v>1089</v>
      </c>
      <c r="G1995" s="826">
        <v>900000</v>
      </c>
      <c r="H1995" s="826">
        <v>900000</v>
      </c>
      <c r="I1995" s="826"/>
      <c r="J1995" s="817"/>
      <c r="K1995" s="827"/>
      <c r="L1995" s="817"/>
      <c r="M1995" s="817"/>
    </row>
    <row r="1996" spans="1:13" ht="18" customHeight="1">
      <c r="A1996" s="691"/>
      <c r="B1996" s="691"/>
      <c r="C1996" s="691"/>
      <c r="D1996" s="696"/>
      <c r="E1996" s="691"/>
      <c r="F1996" s="821" t="s">
        <v>590</v>
      </c>
      <c r="G1996" s="826">
        <v>900000</v>
      </c>
      <c r="H1996" s="826">
        <v>1000000</v>
      </c>
      <c r="I1996" s="826"/>
      <c r="J1996" s="817"/>
      <c r="K1996" s="827"/>
      <c r="L1996" s="817"/>
      <c r="M1996" s="817"/>
    </row>
    <row r="1997" spans="1:13" ht="12" customHeight="1">
      <c r="A1997" s="442">
        <v>220210</v>
      </c>
      <c r="B1997" s="1292">
        <v>70473</v>
      </c>
      <c r="C1997" s="1292"/>
      <c r="D1997" s="1292">
        <v>2101</v>
      </c>
      <c r="E1997" s="442">
        <v>50610801</v>
      </c>
      <c r="F1997" s="443" t="s">
        <v>173</v>
      </c>
      <c r="G1997" s="836">
        <f t="shared" ref="G1997:H1997" si="418">SUM(G1998:G2005)</f>
        <v>0</v>
      </c>
      <c r="H1997" s="836">
        <f t="shared" si="418"/>
        <v>10747975.689999999</v>
      </c>
      <c r="I1997" s="586"/>
      <c r="J1997" s="586"/>
      <c r="K1997" s="586"/>
      <c r="L1997" s="586"/>
      <c r="M1997" s="586"/>
    </row>
    <row r="1998" spans="1:13">
      <c r="A1998" s="1293">
        <v>22021001</v>
      </c>
      <c r="B1998" s="1292">
        <v>70473</v>
      </c>
      <c r="C1998" s="1292"/>
      <c r="D1998" s="1292">
        <v>2101</v>
      </c>
      <c r="E1998" s="442">
        <v>50610801</v>
      </c>
      <c r="F1998" s="324" t="s">
        <v>174</v>
      </c>
      <c r="G1998" s="836"/>
      <c r="H1998" s="836">
        <v>1500000</v>
      </c>
      <c r="I1998" s="586"/>
      <c r="J1998" s="586"/>
      <c r="K1998" s="586"/>
      <c r="L1998" s="443"/>
      <c r="M1998" s="443"/>
    </row>
    <row r="1999" spans="1:13" ht="12.75" customHeight="1">
      <c r="A1999" s="1293">
        <v>22021002</v>
      </c>
      <c r="B1999" s="1292">
        <v>70473</v>
      </c>
      <c r="C1999" s="1292"/>
      <c r="D1999" s="1292">
        <v>2101</v>
      </c>
      <c r="E1999" s="442">
        <v>50610801</v>
      </c>
      <c r="F1999" s="324" t="s">
        <v>175</v>
      </c>
      <c r="G1999" s="836"/>
      <c r="H1999" s="836">
        <v>1947975.69</v>
      </c>
      <c r="I1999" s="586"/>
      <c r="J1999" s="586"/>
      <c r="K1999" s="586"/>
      <c r="L1999" s="443"/>
      <c r="M1999" s="443"/>
    </row>
    <row r="2000" spans="1:13" ht="14.25" customHeight="1">
      <c r="A2000" s="1293">
        <v>22021003</v>
      </c>
      <c r="B2000" s="1292">
        <v>70473</v>
      </c>
      <c r="C2000" s="1292"/>
      <c r="D2000" s="1292">
        <v>2101</v>
      </c>
      <c r="E2000" s="442">
        <v>50610801</v>
      </c>
      <c r="F2000" s="324" t="s">
        <v>176</v>
      </c>
      <c r="G2000" s="836"/>
      <c r="H2000" s="836">
        <v>2500000</v>
      </c>
      <c r="I2000" s="586"/>
      <c r="J2000" s="586"/>
      <c r="K2000" s="586"/>
      <c r="L2000" s="443"/>
      <c r="M2000" s="443"/>
    </row>
    <row r="2001" spans="1:13" ht="25.5">
      <c r="A2001" s="1293">
        <v>22021006</v>
      </c>
      <c r="B2001" s="1292">
        <v>70473</v>
      </c>
      <c r="C2001" s="1292"/>
      <c r="D2001" s="1292">
        <v>2101</v>
      </c>
      <c r="E2001" s="442">
        <v>50610801</v>
      </c>
      <c r="F2001" s="324" t="s">
        <v>178</v>
      </c>
      <c r="G2001" s="836"/>
      <c r="H2001" s="836">
        <v>200000</v>
      </c>
      <c r="I2001" s="586"/>
      <c r="J2001" s="586"/>
      <c r="K2001" s="586"/>
      <c r="L2001" s="443"/>
      <c r="M2001" s="443"/>
    </row>
    <row r="2002" spans="1:13">
      <c r="A2002" s="1293">
        <v>22021007</v>
      </c>
      <c r="B2002" s="1292">
        <v>70473</v>
      </c>
      <c r="C2002" s="1292"/>
      <c r="D2002" s="1292">
        <v>2101</v>
      </c>
      <c r="E2002" s="442">
        <v>50610801</v>
      </c>
      <c r="F2002" s="324" t="s">
        <v>179</v>
      </c>
      <c r="G2002" s="836"/>
      <c r="H2002" s="836">
        <v>1500000</v>
      </c>
      <c r="I2002" s="586"/>
      <c r="J2002" s="586"/>
      <c r="K2002" s="586"/>
      <c r="L2002" s="443"/>
      <c r="M2002" s="443"/>
    </row>
    <row r="2003" spans="1:13" ht="25.5">
      <c r="A2003" s="1293">
        <v>22021008</v>
      </c>
      <c r="B2003" s="1292">
        <v>70473</v>
      </c>
      <c r="C2003" s="1292"/>
      <c r="D2003" s="1292">
        <v>2101</v>
      </c>
      <c r="E2003" s="442">
        <v>50610801</v>
      </c>
      <c r="F2003" s="324" t="s">
        <v>180</v>
      </c>
      <c r="G2003" s="836"/>
      <c r="H2003" s="836">
        <v>100000</v>
      </c>
      <c r="I2003" s="586"/>
      <c r="J2003" s="586"/>
      <c r="K2003" s="586"/>
      <c r="L2003" s="443"/>
      <c r="M2003" s="443"/>
    </row>
    <row r="2004" spans="1:13" ht="16.5" customHeight="1">
      <c r="A2004" s="1293">
        <v>22021013</v>
      </c>
      <c r="B2004" s="1292">
        <v>70473</v>
      </c>
      <c r="C2004" s="1292"/>
      <c r="D2004" s="1292">
        <v>2101</v>
      </c>
      <c r="E2004" s="442">
        <v>50610801</v>
      </c>
      <c r="F2004" s="324" t="s">
        <v>741</v>
      </c>
      <c r="G2004" s="836"/>
      <c r="H2004" s="836"/>
      <c r="I2004" s="586"/>
      <c r="J2004" s="586"/>
      <c r="K2004" s="586"/>
      <c r="L2004" s="443"/>
      <c r="M2004" s="443"/>
    </row>
    <row r="2005" spans="1:13">
      <c r="A2005" s="1293">
        <v>22021021</v>
      </c>
      <c r="B2005" s="1292">
        <v>70473</v>
      </c>
      <c r="C2005" s="1292"/>
      <c r="D2005" s="1292">
        <v>2101</v>
      </c>
      <c r="E2005" s="442">
        <v>50610801</v>
      </c>
      <c r="F2005" s="324" t="s">
        <v>185</v>
      </c>
      <c r="G2005" s="836"/>
      <c r="H2005" s="836">
        <v>3000000</v>
      </c>
      <c r="I2005" s="586"/>
      <c r="J2005" s="586"/>
      <c r="K2005" s="586"/>
      <c r="L2005" s="443"/>
      <c r="M2005" s="443"/>
    </row>
    <row r="2006" spans="1:13">
      <c r="A2006" s="688">
        <v>23</v>
      </c>
      <c r="B2006" s="688"/>
      <c r="C2006" s="688"/>
      <c r="D2006" s="688"/>
      <c r="E2006" s="688"/>
      <c r="F2006" s="820" t="s">
        <v>198</v>
      </c>
      <c r="G2006" s="1378">
        <f>SUM(G2008,G2016,G2019)</f>
        <v>450000000</v>
      </c>
      <c r="H2006" s="1378">
        <f>SUM(H2008,H2016,H2019)</f>
        <v>48719800.43</v>
      </c>
      <c r="I2006" s="825"/>
      <c r="J2006" s="825"/>
      <c r="K2006" s="825"/>
      <c r="L2006" s="825"/>
      <c r="M2006" s="825"/>
    </row>
    <row r="2007" spans="1:13">
      <c r="A2007" s="688">
        <v>2301</v>
      </c>
      <c r="B2007" s="688"/>
      <c r="C2007" s="688"/>
      <c r="D2007" s="688"/>
      <c r="E2007" s="688"/>
      <c r="F2007" s="820" t="s">
        <v>199</v>
      </c>
      <c r="G2007" s="1378">
        <f>G2008</f>
        <v>145000000</v>
      </c>
      <c r="H2007" s="1378">
        <f>H2008</f>
        <v>29719800.43</v>
      </c>
      <c r="I2007" s="825"/>
      <c r="J2007" s="825"/>
      <c r="K2007" s="825"/>
      <c r="L2007" s="825"/>
      <c r="M2007" s="825"/>
    </row>
    <row r="2008" spans="1:13" ht="24">
      <c r="A2008" s="688">
        <v>230101</v>
      </c>
      <c r="B2008" s="688"/>
      <c r="C2008" s="688"/>
      <c r="D2008" s="688"/>
      <c r="E2008" s="688"/>
      <c r="F2008" s="820" t="s">
        <v>200</v>
      </c>
      <c r="G2008" s="1378">
        <f>SUM(G2009:G2014)</f>
        <v>145000000</v>
      </c>
      <c r="H2008" s="1378">
        <f>SUM(H2009:H2014)</f>
        <v>29719800.43</v>
      </c>
      <c r="I2008" s="825"/>
      <c r="J2008" s="825"/>
      <c r="K2008" s="825"/>
      <c r="L2008" s="825"/>
      <c r="M2008" s="825"/>
    </row>
    <row r="2009" spans="1:13" ht="24">
      <c r="A2009" s="691">
        <v>23010101</v>
      </c>
      <c r="B2009" s="691">
        <v>70474</v>
      </c>
      <c r="C2009" s="696" t="s">
        <v>571</v>
      </c>
      <c r="D2009" s="696" t="s">
        <v>561</v>
      </c>
      <c r="E2009" s="691"/>
      <c r="F2009" s="821" t="s">
        <v>201</v>
      </c>
      <c r="G2009" s="1378">
        <v>110000000</v>
      </c>
      <c r="H2009" s="1378">
        <v>23719800.43</v>
      </c>
      <c r="I2009" s="825"/>
      <c r="J2009" s="825"/>
      <c r="K2009" s="825"/>
      <c r="L2009" s="825"/>
      <c r="M2009" s="825"/>
    </row>
    <row r="2010" spans="1:13">
      <c r="A2010" s="691">
        <v>23010113</v>
      </c>
      <c r="B2010" s="691">
        <v>70133</v>
      </c>
      <c r="C2010" s="691">
        <v>110000010102</v>
      </c>
      <c r="D2010" s="691">
        <v>2101</v>
      </c>
      <c r="E2010" s="691">
        <v>50610800</v>
      </c>
      <c r="F2010" s="821" t="s">
        <v>209</v>
      </c>
      <c r="G2010" s="1378">
        <v>3000000</v>
      </c>
      <c r="H2010" s="1378">
        <v>3000000</v>
      </c>
      <c r="I2010" s="825"/>
      <c r="J2010" s="825"/>
      <c r="K2010" s="825"/>
      <c r="L2010" s="825"/>
      <c r="M2010" s="825"/>
    </row>
    <row r="2011" spans="1:13" ht="24">
      <c r="A2011" s="691">
        <v>23010114</v>
      </c>
      <c r="B2011" s="691"/>
      <c r="C2011" s="691"/>
      <c r="D2011" s="691"/>
      <c r="E2011" s="691"/>
      <c r="F2011" s="821" t="s">
        <v>210</v>
      </c>
      <c r="G2011" s="1378"/>
      <c r="H2011" s="1378"/>
      <c r="I2011" s="825"/>
      <c r="J2011" s="825"/>
      <c r="K2011" s="825"/>
      <c r="L2011" s="825"/>
      <c r="M2011" s="825"/>
    </row>
    <row r="2012" spans="1:13" ht="24">
      <c r="A2012" s="691">
        <v>23010115</v>
      </c>
      <c r="B2012" s="691">
        <v>70133</v>
      </c>
      <c r="C2012" s="691">
        <v>110000010102</v>
      </c>
      <c r="D2012" s="691">
        <v>2101</v>
      </c>
      <c r="E2012" s="691">
        <v>50610800</v>
      </c>
      <c r="F2012" s="821" t="s">
        <v>211</v>
      </c>
      <c r="G2012" s="1378">
        <v>2000000</v>
      </c>
      <c r="H2012" s="1378">
        <v>2000000</v>
      </c>
      <c r="I2012" s="825"/>
      <c r="J2012" s="825"/>
      <c r="K2012" s="825"/>
      <c r="L2012" s="825"/>
      <c r="M2012" s="825"/>
    </row>
    <row r="2013" spans="1:13" ht="24.75" customHeight="1">
      <c r="A2013" s="691">
        <v>230101133</v>
      </c>
      <c r="B2013" s="691">
        <v>70474</v>
      </c>
      <c r="C2013" s="691" t="s">
        <v>571</v>
      </c>
      <c r="D2013" s="691" t="s">
        <v>561</v>
      </c>
      <c r="E2013" s="691">
        <v>50610800</v>
      </c>
      <c r="F2013" s="818" t="s">
        <v>1124</v>
      </c>
      <c r="G2013" s="1378">
        <v>22000000</v>
      </c>
      <c r="H2013" s="1378"/>
      <c r="I2013" s="825"/>
      <c r="J2013" s="825"/>
      <c r="K2013" s="825"/>
      <c r="L2013" s="825"/>
      <c r="M2013" s="825"/>
    </row>
    <row r="2014" spans="1:13" ht="24">
      <c r="A2014" s="691">
        <v>230101140</v>
      </c>
      <c r="B2014" s="691">
        <v>70474</v>
      </c>
      <c r="C2014" s="691" t="s">
        <v>571</v>
      </c>
      <c r="D2014" s="691" t="s">
        <v>561</v>
      </c>
      <c r="E2014" s="691">
        <v>50610800</v>
      </c>
      <c r="F2014" s="818" t="s">
        <v>703</v>
      </c>
      <c r="G2014" s="1378">
        <v>8000000</v>
      </c>
      <c r="H2014" s="1378">
        <v>1000000</v>
      </c>
      <c r="I2014" s="825"/>
      <c r="J2014" s="825"/>
      <c r="K2014" s="825"/>
      <c r="L2014" s="825"/>
      <c r="M2014" s="825"/>
    </row>
    <row r="2015" spans="1:13">
      <c r="A2015" s="688">
        <v>2302</v>
      </c>
      <c r="B2015" s="688"/>
      <c r="C2015" s="688"/>
      <c r="D2015" s="688"/>
      <c r="E2015" s="688"/>
      <c r="F2015" s="817" t="s">
        <v>229</v>
      </c>
      <c r="G2015" s="1378">
        <f t="shared" ref="G2015:H2015" si="419">G2016</f>
        <v>300000000</v>
      </c>
      <c r="H2015" s="1378">
        <f t="shared" si="419"/>
        <v>14000000</v>
      </c>
      <c r="I2015" s="825"/>
      <c r="J2015" s="825"/>
      <c r="K2015" s="825"/>
      <c r="L2015" s="825"/>
      <c r="M2015" s="825"/>
    </row>
    <row r="2016" spans="1:13" ht="24">
      <c r="A2016" s="688">
        <v>230201</v>
      </c>
      <c r="B2016" s="688"/>
      <c r="C2016" s="688"/>
      <c r="D2016" s="688"/>
      <c r="E2016" s="688"/>
      <c r="F2016" s="817" t="s">
        <v>230</v>
      </c>
      <c r="G2016" s="1378">
        <f>SUM(G2017:G2018)</f>
        <v>300000000</v>
      </c>
      <c r="H2016" s="1378">
        <f>SUM(H2017:H2018)</f>
        <v>14000000</v>
      </c>
      <c r="I2016" s="825"/>
      <c r="J2016" s="825"/>
      <c r="K2016" s="825"/>
      <c r="L2016" s="825"/>
      <c r="M2016" s="825"/>
    </row>
    <row r="2017" spans="1:13" ht="24">
      <c r="A2017" s="688">
        <v>23020102</v>
      </c>
      <c r="B2017" s="688"/>
      <c r="C2017" s="688"/>
      <c r="D2017" s="688"/>
      <c r="E2017" s="688"/>
      <c r="F2017" s="818" t="s">
        <v>1254</v>
      </c>
      <c r="G2017" s="1378">
        <v>286000000</v>
      </c>
      <c r="H2017" s="1378"/>
      <c r="I2017" s="825"/>
      <c r="J2017" s="825"/>
      <c r="K2017" s="825"/>
      <c r="L2017" s="825"/>
      <c r="M2017" s="825"/>
    </row>
    <row r="2018" spans="1:13" ht="24">
      <c r="A2018" s="691">
        <v>23020122</v>
      </c>
      <c r="B2018" s="691">
        <v>70474</v>
      </c>
      <c r="C2018" s="696" t="s">
        <v>571</v>
      </c>
      <c r="D2018" s="691" t="s">
        <v>561</v>
      </c>
      <c r="E2018" s="691">
        <v>50610800</v>
      </c>
      <c r="F2018" s="818" t="s">
        <v>246</v>
      </c>
      <c r="G2018" s="1379">
        <v>14000000</v>
      </c>
      <c r="H2018" s="1379">
        <v>14000000</v>
      </c>
      <c r="I2018" s="828"/>
      <c r="J2018" s="828"/>
      <c r="K2018" s="828"/>
      <c r="L2018" s="828"/>
      <c r="M2018" s="828"/>
    </row>
    <row r="2019" spans="1:13">
      <c r="A2019" s="691"/>
      <c r="B2019" s="691"/>
      <c r="C2019" s="696"/>
      <c r="D2019" s="691"/>
      <c r="E2019" s="691"/>
      <c r="F2019" s="817" t="s">
        <v>1112</v>
      </c>
      <c r="G2019" s="1378">
        <f>SUM(G2020)</f>
        <v>5000000</v>
      </c>
      <c r="H2019" s="1378">
        <f>SUM(H2020)</f>
        <v>5000000</v>
      </c>
      <c r="I2019" s="825"/>
      <c r="J2019" s="825"/>
      <c r="K2019" s="828"/>
      <c r="L2019" s="828"/>
      <c r="M2019" s="828"/>
    </row>
    <row r="2020" spans="1:13" ht="24">
      <c r="A2020" s="691"/>
      <c r="B2020" s="691"/>
      <c r="C2020" s="696"/>
      <c r="D2020" s="691"/>
      <c r="E2020" s="691"/>
      <c r="F2020" s="818" t="s">
        <v>936</v>
      </c>
      <c r="G2020" s="1378">
        <f>SUM(G2021:G2022)</f>
        <v>5000000</v>
      </c>
      <c r="H2020" s="1378">
        <f>SUM(H2021:H2022)</f>
        <v>5000000</v>
      </c>
      <c r="I2020" s="825"/>
      <c r="J2020" s="828"/>
      <c r="K2020" s="828"/>
      <c r="L2020" s="828"/>
      <c r="M2020" s="828"/>
    </row>
    <row r="2021" spans="1:13" ht="24">
      <c r="A2021" s="691"/>
      <c r="B2021" s="691"/>
      <c r="C2021" s="696"/>
      <c r="D2021" s="691"/>
      <c r="E2021" s="691"/>
      <c r="F2021" s="818" t="s">
        <v>1255</v>
      </c>
      <c r="G2021" s="1379">
        <v>5000000</v>
      </c>
      <c r="H2021" s="1379">
        <v>5000000</v>
      </c>
      <c r="I2021" s="828"/>
      <c r="J2021" s="825"/>
      <c r="K2021" s="828"/>
      <c r="L2021" s="828"/>
      <c r="M2021" s="828"/>
    </row>
    <row r="2022" spans="1:13">
      <c r="A2022" s="697"/>
      <c r="B2022" s="697"/>
      <c r="C2022" s="697"/>
      <c r="D2022" s="697"/>
      <c r="E2022" s="697"/>
      <c r="F2022" s="829"/>
      <c r="G2022" s="1380"/>
      <c r="H2022" s="1380"/>
      <c r="I2022" s="830"/>
      <c r="J2022" s="830"/>
      <c r="K2022" s="830"/>
      <c r="L2022" s="830"/>
      <c r="M2022" s="831"/>
    </row>
    <row r="2023" spans="1:13">
      <c r="A2023" s="697"/>
      <c r="B2023" s="697"/>
      <c r="C2023" s="697"/>
      <c r="D2023" s="697"/>
      <c r="E2023" s="697"/>
      <c r="F2023" s="697" t="s">
        <v>570</v>
      </c>
      <c r="G2023" s="1381"/>
      <c r="H2023" s="1381"/>
      <c r="I2023" s="831"/>
      <c r="J2023" s="831"/>
      <c r="K2023" s="831"/>
      <c r="L2023" s="831"/>
      <c r="M2023" s="831"/>
    </row>
    <row r="2024" spans="1:13">
      <c r="A2024" s="697"/>
      <c r="B2024" s="697"/>
      <c r="C2024" s="697"/>
      <c r="D2024" s="697"/>
      <c r="E2024" s="697"/>
      <c r="F2024" s="829"/>
      <c r="G2024" s="1380"/>
      <c r="H2024" s="1380"/>
      <c r="I2024" s="830"/>
      <c r="J2024" s="830"/>
      <c r="K2024" s="830"/>
      <c r="L2024" s="830"/>
      <c r="M2024" s="831"/>
    </row>
    <row r="2025" spans="1:13">
      <c r="A2025" s="697"/>
      <c r="B2025" s="697"/>
      <c r="C2025" s="697"/>
      <c r="D2025" s="697"/>
      <c r="E2025" s="697"/>
      <c r="F2025" s="829" t="s">
        <v>519</v>
      </c>
      <c r="G2025" s="1380">
        <v>184936399.84</v>
      </c>
      <c r="H2025" s="1380">
        <v>184936399.84</v>
      </c>
      <c r="I2025" s="830"/>
      <c r="J2025" s="830"/>
      <c r="K2025" s="830"/>
      <c r="L2025" s="830"/>
      <c r="M2025" s="830"/>
    </row>
    <row r="2026" spans="1:13">
      <c r="A2026" s="697"/>
      <c r="B2026" s="697"/>
      <c r="C2026" s="697"/>
      <c r="D2026" s="697"/>
      <c r="E2026" s="697"/>
      <c r="F2026" s="829" t="s">
        <v>520</v>
      </c>
      <c r="G2026" s="1380">
        <f>G1974</f>
        <v>40000000</v>
      </c>
      <c r="H2026" s="1380">
        <f>H1974</f>
        <v>58947975.689999998</v>
      </c>
      <c r="I2026" s="830"/>
      <c r="J2026" s="830"/>
      <c r="K2026" s="830"/>
      <c r="L2026" s="830"/>
      <c r="M2026" s="830"/>
    </row>
    <row r="2027" spans="1:13">
      <c r="A2027" s="697"/>
      <c r="B2027" s="697"/>
      <c r="C2027" s="697"/>
      <c r="D2027" s="697"/>
      <c r="E2027" s="697"/>
      <c r="F2027" s="829" t="s">
        <v>198</v>
      </c>
      <c r="G2027" s="1380">
        <f>G2006</f>
        <v>450000000</v>
      </c>
      <c r="H2027" s="1380">
        <f t="shared" ref="H2027" si="420">H2006</f>
        <v>48719800.43</v>
      </c>
      <c r="I2027" s="830"/>
      <c r="J2027" s="830"/>
      <c r="K2027" s="830"/>
      <c r="L2027" s="830"/>
      <c r="M2027" s="830"/>
    </row>
    <row r="2028" spans="1:13">
      <c r="A2028" s="697"/>
      <c r="B2028" s="697"/>
      <c r="C2028" s="697"/>
      <c r="D2028" s="697"/>
      <c r="E2028" s="697"/>
      <c r="F2028" s="829"/>
      <c r="G2028" s="1380"/>
      <c r="H2028" s="1380"/>
      <c r="I2028" s="830"/>
      <c r="J2028" s="830"/>
      <c r="K2028" s="830"/>
      <c r="L2028" s="830"/>
      <c r="M2028" s="830"/>
    </row>
    <row r="2029" spans="1:13">
      <c r="A2029" s="697"/>
      <c r="B2029" s="697"/>
      <c r="C2029" s="697"/>
      <c r="D2029" s="697"/>
      <c r="E2029" s="697"/>
      <c r="F2029" s="829" t="s">
        <v>3</v>
      </c>
      <c r="G2029" s="1380">
        <f>SUM(G2025:G2028)</f>
        <v>674936399.84000003</v>
      </c>
      <c r="H2029" s="1380">
        <f t="shared" ref="H2029" si="421">SUM(H2025:H2028)</f>
        <v>292604175.95999998</v>
      </c>
      <c r="I2029" s="830"/>
      <c r="J2029" s="830"/>
      <c r="K2029" s="830"/>
      <c r="L2029" s="830"/>
      <c r="M2029" s="830"/>
    </row>
    <row r="2030" spans="1:13">
      <c r="A2030" s="1515"/>
      <c r="B2030" s="1516"/>
      <c r="C2030" s="1516"/>
      <c r="D2030" s="1516"/>
      <c r="E2030" s="1516"/>
      <c r="F2030" s="1516"/>
      <c r="G2030" s="1516"/>
      <c r="H2030" s="1516"/>
      <c r="I2030" s="1517"/>
      <c r="J2030" s="314"/>
      <c r="K2030" s="314"/>
      <c r="L2030" s="314"/>
      <c r="M2030" s="314"/>
    </row>
    <row r="2031" spans="1:13" ht="21.75" customHeight="1">
      <c r="A2031" s="1508" t="s">
        <v>0</v>
      </c>
      <c r="B2031" s="1509"/>
      <c r="C2031" s="1509"/>
      <c r="D2031" s="1509"/>
      <c r="E2031" s="1509"/>
      <c r="F2031" s="1509"/>
      <c r="G2031" s="1509"/>
      <c r="H2031" s="1509"/>
      <c r="I2031" s="1509"/>
      <c r="J2031" s="1509"/>
      <c r="K2031" s="1509"/>
      <c r="L2031" s="1509"/>
      <c r="M2031" s="1510"/>
    </row>
    <row r="2032" spans="1:13" ht="25.5" customHeight="1">
      <c r="A2032" s="733" t="s">
        <v>689</v>
      </c>
      <c r="B2032" s="733"/>
      <c r="C2032" s="733"/>
      <c r="D2032" s="733"/>
      <c r="E2032" s="733"/>
      <c r="F2032" s="733"/>
      <c r="G2032" s="733"/>
      <c r="H2032" s="733"/>
      <c r="I2032" s="733"/>
      <c r="J2032" s="733"/>
      <c r="K2032" s="733"/>
      <c r="L2032" s="733"/>
      <c r="M2032" s="733"/>
    </row>
    <row r="2033" spans="1:13" ht="38.25">
      <c r="A2033" s="988" t="s">
        <v>518</v>
      </c>
      <c r="B2033" s="988" t="s">
        <v>514</v>
      </c>
      <c r="C2033" s="988" t="s">
        <v>559</v>
      </c>
      <c r="D2033" s="988" t="s">
        <v>560</v>
      </c>
      <c r="E2033" s="988" t="s">
        <v>515</v>
      </c>
      <c r="F2033" s="478" t="s">
        <v>483</v>
      </c>
      <c r="G2033" s="325" t="s">
        <v>656</v>
      </c>
      <c r="H2033" s="856" t="s">
        <v>1353</v>
      </c>
      <c r="I2033" s="325"/>
      <c r="J2033" s="325"/>
      <c r="K2033" s="988"/>
      <c r="L2033" s="527"/>
      <c r="M2033" s="527"/>
    </row>
    <row r="2034" spans="1:13">
      <c r="A2034" s="990"/>
      <c r="B2034" s="990"/>
      <c r="C2034" s="990"/>
      <c r="D2034" s="990"/>
      <c r="E2034" s="990"/>
      <c r="F2034" s="326"/>
      <c r="G2034" s="334"/>
      <c r="H2034" s="334"/>
      <c r="I2034" s="334"/>
      <c r="J2034" s="334"/>
      <c r="K2034" s="334"/>
      <c r="L2034" s="334"/>
      <c r="M2034" s="334"/>
    </row>
    <row r="2035" spans="1:13">
      <c r="A2035" s="442">
        <v>2</v>
      </c>
      <c r="B2035" s="442"/>
      <c r="C2035" s="442"/>
      <c r="D2035" s="442"/>
      <c r="E2035" s="442"/>
      <c r="F2035" s="988" t="s">
        <v>90</v>
      </c>
      <c r="G2035" s="332">
        <f t="shared" ref="G2035" si="422">SUM(G2036,G2043,G2065)</f>
        <v>123193241</v>
      </c>
      <c r="H2035" s="332">
        <f>SUM(H2036,H2043,H2065)</f>
        <v>52876182.079999998</v>
      </c>
      <c r="I2035" s="328"/>
      <c r="J2035" s="328"/>
      <c r="K2035" s="328"/>
      <c r="L2035" s="328"/>
      <c r="M2035" s="328"/>
    </row>
    <row r="2036" spans="1:13">
      <c r="A2036" s="442">
        <v>21</v>
      </c>
      <c r="B2036" s="442"/>
      <c r="C2036" s="442"/>
      <c r="D2036" s="442"/>
      <c r="E2036" s="442"/>
      <c r="F2036" s="443" t="s">
        <v>4</v>
      </c>
      <c r="G2036" s="332">
        <f>SUM(G2037,G2039)</f>
        <v>41193241</v>
      </c>
      <c r="H2036" s="332">
        <f>SUM(H2037,H2039)</f>
        <v>41193241</v>
      </c>
      <c r="I2036" s="328"/>
      <c r="J2036" s="328"/>
      <c r="K2036" s="328"/>
      <c r="L2036" s="328"/>
      <c r="M2036" s="328"/>
    </row>
    <row r="2037" spans="1:13">
      <c r="A2037" s="990">
        <v>21010101</v>
      </c>
      <c r="B2037" s="990"/>
      <c r="C2037" s="990"/>
      <c r="D2037" s="990"/>
      <c r="E2037" s="990"/>
      <c r="F2037" s="324" t="s">
        <v>91</v>
      </c>
      <c r="G2037" s="332">
        <f>'ECON SEC PERSONNEL COST'!H1565</f>
        <v>40143241</v>
      </c>
      <c r="H2037" s="332">
        <f>G2037</f>
        <v>40143241</v>
      </c>
      <c r="I2037" s="328"/>
      <c r="J2037" s="328"/>
      <c r="K2037" s="328"/>
      <c r="L2037" s="328"/>
      <c r="M2037" s="328"/>
    </row>
    <row r="2038" spans="1:13">
      <c r="A2038" s="990">
        <v>21010102</v>
      </c>
      <c r="B2038" s="990"/>
      <c r="C2038" s="990"/>
      <c r="D2038" s="990"/>
      <c r="E2038" s="990"/>
      <c r="F2038" s="324" t="s">
        <v>92</v>
      </c>
      <c r="G2038" s="842"/>
      <c r="H2038" s="842"/>
      <c r="I2038" s="325"/>
      <c r="J2038" s="325"/>
      <c r="K2038" s="325"/>
      <c r="L2038" s="325"/>
      <c r="M2038" s="325"/>
    </row>
    <row r="2039" spans="1:13" ht="25.5">
      <c r="A2039" s="442">
        <v>2102</v>
      </c>
      <c r="B2039" s="442"/>
      <c r="C2039" s="442"/>
      <c r="D2039" s="442"/>
      <c r="E2039" s="442"/>
      <c r="F2039" s="443" t="s">
        <v>664</v>
      </c>
      <c r="G2039" s="332">
        <f>SUM(G2040)</f>
        <v>1050000</v>
      </c>
      <c r="H2039" s="332">
        <f t="shared" ref="H2039" si="423">SUM(H2040)</f>
        <v>1050000</v>
      </c>
      <c r="I2039" s="328"/>
      <c r="J2039" s="328"/>
      <c r="K2039" s="328"/>
      <c r="L2039" s="328"/>
      <c r="M2039" s="328"/>
    </row>
    <row r="2040" spans="1:13">
      <c r="A2040" s="442">
        <v>210201</v>
      </c>
      <c r="B2040" s="442"/>
      <c r="C2040" s="442"/>
      <c r="D2040" s="442"/>
      <c r="E2040" s="442"/>
      <c r="F2040" s="443" t="s">
        <v>95</v>
      </c>
      <c r="G2040" s="332">
        <f>SUM(G2041:G2042)</f>
        <v>1050000</v>
      </c>
      <c r="H2040" s="332">
        <f t="shared" ref="H2040" si="424">SUM(H2041:H2042)</f>
        <v>1050000</v>
      </c>
      <c r="I2040" s="328"/>
      <c r="J2040" s="328"/>
      <c r="K2040" s="328"/>
      <c r="L2040" s="328"/>
      <c r="M2040" s="328"/>
    </row>
    <row r="2041" spans="1:13">
      <c r="A2041" s="990">
        <v>21020101</v>
      </c>
      <c r="B2041" s="990"/>
      <c r="C2041" s="990"/>
      <c r="D2041" s="990"/>
      <c r="E2041" s="990"/>
      <c r="F2041" s="324" t="s">
        <v>96</v>
      </c>
      <c r="G2041" s="332">
        <f>'ECON SEC PERSONNEL COST'!J1565</f>
        <v>0</v>
      </c>
      <c r="H2041" s="332">
        <f>G2041</f>
        <v>0</v>
      </c>
      <c r="I2041" s="328"/>
      <c r="J2041" s="328"/>
      <c r="K2041" s="328"/>
      <c r="L2041" s="328"/>
      <c r="M2041" s="328"/>
    </row>
    <row r="2042" spans="1:13">
      <c r="A2042" s="990">
        <v>21020102</v>
      </c>
      <c r="B2042" s="990"/>
      <c r="C2042" s="990"/>
      <c r="D2042" s="990"/>
      <c r="E2042" s="990"/>
      <c r="F2042" s="324" t="s">
        <v>482</v>
      </c>
      <c r="G2042" s="332">
        <f>'ECON SEC PERSONNEL COST'!I1565</f>
        <v>1050000</v>
      </c>
      <c r="H2042" s="332">
        <f>G2042</f>
        <v>1050000</v>
      </c>
      <c r="I2042" s="328"/>
      <c r="J2042" s="328"/>
      <c r="K2042" s="328"/>
      <c r="L2042" s="328"/>
      <c r="M2042" s="328"/>
    </row>
    <row r="2043" spans="1:13">
      <c r="A2043" s="442">
        <v>2202</v>
      </c>
      <c r="B2043" s="442"/>
      <c r="C2043" s="442"/>
      <c r="D2043" s="442"/>
      <c r="E2043" s="442"/>
      <c r="F2043" s="443" t="s">
        <v>5</v>
      </c>
      <c r="G2043" s="332">
        <f>SUM(G2044,G2046,G2049,G2052,G2058)</f>
        <v>2000000</v>
      </c>
      <c r="H2043" s="332">
        <f>SUM(H2044,H2046,H2049,H2052,H2058)</f>
        <v>487198.78</v>
      </c>
      <c r="I2043" s="328"/>
      <c r="J2043" s="328"/>
      <c r="K2043" s="328"/>
      <c r="L2043" s="328"/>
      <c r="M2043" s="328"/>
    </row>
    <row r="2044" spans="1:13" ht="25.5">
      <c r="A2044" s="442">
        <v>220201</v>
      </c>
      <c r="B2044" s="442"/>
      <c r="C2044" s="442"/>
      <c r="D2044" s="442"/>
      <c r="E2044" s="442"/>
      <c r="F2044" s="443" t="s">
        <v>661</v>
      </c>
      <c r="G2044" s="332">
        <f t="shared" ref="G2044:H2044" si="425">SUM(G2045:G2045)</f>
        <v>500000</v>
      </c>
      <c r="H2044" s="332">
        <f t="shared" si="425"/>
        <v>0</v>
      </c>
      <c r="I2044" s="322"/>
      <c r="J2044" s="328"/>
      <c r="K2044" s="322"/>
      <c r="L2044" s="322"/>
      <c r="M2044" s="322"/>
    </row>
    <row r="2045" spans="1:13" ht="25.5">
      <c r="A2045" s="990">
        <v>22020101</v>
      </c>
      <c r="B2045" s="990">
        <v>70451</v>
      </c>
      <c r="C2045" s="990"/>
      <c r="D2045" s="444" t="s">
        <v>561</v>
      </c>
      <c r="E2045" s="990">
        <v>506010806</v>
      </c>
      <c r="F2045" s="324" t="s">
        <v>108</v>
      </c>
      <c r="G2045" s="404">
        <v>500000</v>
      </c>
      <c r="H2045" s="404"/>
      <c r="I2045" s="637"/>
      <c r="J2045" s="328"/>
      <c r="K2045" s="328"/>
      <c r="L2045" s="325"/>
      <c r="M2045" s="325"/>
    </row>
    <row r="2046" spans="1:13">
      <c r="A2046" s="442">
        <v>220202</v>
      </c>
      <c r="B2046" s="442"/>
      <c r="C2046" s="442"/>
      <c r="D2046" s="442"/>
      <c r="E2046" s="442"/>
      <c r="F2046" s="443" t="s">
        <v>666</v>
      </c>
      <c r="G2046" s="332">
        <f t="shared" ref="G2046:H2046" si="426">SUM(G2047:G2047)</f>
        <v>200000</v>
      </c>
      <c r="H2046" s="332">
        <f t="shared" si="426"/>
        <v>200000</v>
      </c>
      <c r="I2046" s="328"/>
      <c r="J2046" s="328"/>
      <c r="K2046" s="328"/>
      <c r="L2046" s="328"/>
      <c r="M2046" s="328"/>
    </row>
    <row r="2047" spans="1:13">
      <c r="A2047" s="990">
        <v>22020201</v>
      </c>
      <c r="B2047" s="990">
        <v>70435</v>
      </c>
      <c r="C2047" s="990"/>
      <c r="D2047" s="444" t="s">
        <v>561</v>
      </c>
      <c r="E2047" s="990">
        <v>506010806</v>
      </c>
      <c r="F2047" s="324" t="s">
        <v>113</v>
      </c>
      <c r="G2047" s="332">
        <v>200000</v>
      </c>
      <c r="H2047" s="332">
        <v>200000</v>
      </c>
      <c r="I2047" s="328"/>
      <c r="J2047" s="328"/>
      <c r="K2047" s="328"/>
      <c r="L2047" s="325"/>
      <c r="M2047" s="325"/>
    </row>
    <row r="2048" spans="1:13">
      <c r="A2048" s="990">
        <v>22020205</v>
      </c>
      <c r="B2048" s="442">
        <v>70610</v>
      </c>
      <c r="C2048" s="990"/>
      <c r="D2048" s="442">
        <v>2101</v>
      </c>
      <c r="E2048" s="990">
        <v>50610801</v>
      </c>
      <c r="F2048" s="324" t="s">
        <v>117</v>
      </c>
      <c r="G2048" s="855"/>
      <c r="H2048" s="855"/>
      <c r="I2048" s="328"/>
      <c r="J2048" s="328"/>
      <c r="K2048" s="328"/>
      <c r="L2048" s="325"/>
      <c r="M2048" s="325"/>
    </row>
    <row r="2049" spans="1:13" ht="25.5">
      <c r="A2049" s="442">
        <v>220203</v>
      </c>
      <c r="B2049" s="442"/>
      <c r="C2049" s="442"/>
      <c r="D2049" s="442"/>
      <c r="E2049" s="442"/>
      <c r="F2049" s="443" t="s">
        <v>663</v>
      </c>
      <c r="G2049" s="332">
        <f t="shared" ref="G2049" si="427">SUM(G2050:G2051)</f>
        <v>600000</v>
      </c>
      <c r="H2049" s="332">
        <f>SUM(H2050:H2051)</f>
        <v>287198.78000000003</v>
      </c>
      <c r="I2049" s="322"/>
      <c r="J2049" s="322"/>
      <c r="K2049" s="322"/>
      <c r="L2049" s="322"/>
      <c r="M2049" s="322"/>
    </row>
    <row r="2050" spans="1:13" ht="25.5">
      <c r="A2050" s="990">
        <v>22020301</v>
      </c>
      <c r="B2050" s="990">
        <v>70133</v>
      </c>
      <c r="C2050" s="990"/>
      <c r="D2050" s="444" t="s">
        <v>561</v>
      </c>
      <c r="E2050" s="990">
        <v>506010806</v>
      </c>
      <c r="F2050" s="324" t="s">
        <v>122</v>
      </c>
      <c r="G2050" s="332">
        <v>450000</v>
      </c>
      <c r="H2050" s="332">
        <v>287198.78000000003</v>
      </c>
      <c r="I2050" s="328"/>
      <c r="J2050" s="328"/>
      <c r="K2050" s="446"/>
      <c r="L2050" s="446"/>
      <c r="M2050" s="325"/>
    </row>
    <row r="2051" spans="1:13" ht="25.5">
      <c r="A2051" s="990">
        <v>22020305</v>
      </c>
      <c r="B2051" s="990">
        <v>70133</v>
      </c>
      <c r="C2051" s="990"/>
      <c r="D2051" s="444" t="s">
        <v>561</v>
      </c>
      <c r="E2051" s="990">
        <v>506010806</v>
      </c>
      <c r="F2051" s="324" t="s">
        <v>126</v>
      </c>
      <c r="G2051" s="332">
        <v>150000</v>
      </c>
      <c r="H2051" s="332"/>
      <c r="I2051" s="328"/>
      <c r="J2051" s="328"/>
      <c r="K2051" s="328"/>
      <c r="L2051" s="325"/>
      <c r="M2051" s="325"/>
    </row>
    <row r="2052" spans="1:13" ht="25.5">
      <c r="A2052" s="442">
        <v>220204</v>
      </c>
      <c r="B2052" s="442"/>
      <c r="C2052" s="442"/>
      <c r="D2052" s="442"/>
      <c r="E2052" s="442"/>
      <c r="F2052" s="443" t="s">
        <v>645</v>
      </c>
      <c r="G2052" s="332">
        <f t="shared" ref="G2052" si="428">SUM(G2053:G2054)</f>
        <v>550000</v>
      </c>
      <c r="H2052" s="332">
        <f>SUM(H2053:H2054)</f>
        <v>0</v>
      </c>
      <c r="I2052" s="322"/>
      <c r="J2052" s="322"/>
      <c r="K2052" s="328"/>
      <c r="L2052" s="322"/>
      <c r="M2052" s="322"/>
    </row>
    <row r="2053" spans="1:13" ht="25.5">
      <c r="A2053" s="990">
        <v>22020403</v>
      </c>
      <c r="B2053" s="990">
        <v>70150</v>
      </c>
      <c r="C2053" s="990"/>
      <c r="D2053" s="444" t="s">
        <v>561</v>
      </c>
      <c r="E2053" s="990">
        <v>506010806</v>
      </c>
      <c r="F2053" s="324" t="s">
        <v>136</v>
      </c>
      <c r="G2053" s="836">
        <v>250000</v>
      </c>
      <c r="H2053" s="836"/>
      <c r="I2053" s="586"/>
      <c r="J2053" s="328"/>
      <c r="K2053" s="446"/>
      <c r="L2053" s="446"/>
      <c r="M2053" s="325"/>
    </row>
    <row r="2054" spans="1:13" ht="25.5">
      <c r="A2054" s="990">
        <v>22020404</v>
      </c>
      <c r="B2054" s="990">
        <v>70150</v>
      </c>
      <c r="C2054" s="990"/>
      <c r="D2054" s="444" t="s">
        <v>561</v>
      </c>
      <c r="E2054" s="990">
        <v>506010806</v>
      </c>
      <c r="F2054" s="324" t="s">
        <v>137</v>
      </c>
      <c r="G2054" s="836">
        <v>300000</v>
      </c>
      <c r="H2054" s="836"/>
      <c r="I2054" s="586"/>
      <c r="J2054" s="328"/>
      <c r="K2054" s="446"/>
      <c r="L2054" s="446"/>
      <c r="M2054" s="325"/>
    </row>
    <row r="2055" spans="1:13" ht="25.5">
      <c r="A2055" s="990">
        <v>22020405</v>
      </c>
      <c r="B2055" s="990"/>
      <c r="C2055" s="990"/>
      <c r="D2055" s="444"/>
      <c r="E2055" s="990"/>
      <c r="F2055" s="324" t="s">
        <v>138</v>
      </c>
      <c r="G2055" s="836"/>
      <c r="H2055" s="836"/>
      <c r="I2055" s="586"/>
      <c r="J2055" s="328"/>
      <c r="K2055" s="446"/>
      <c r="L2055" s="446"/>
      <c r="M2055" s="325"/>
    </row>
    <row r="2056" spans="1:13">
      <c r="A2056" s="442">
        <v>220205</v>
      </c>
      <c r="B2056" s="442"/>
      <c r="C2056" s="442"/>
      <c r="D2056" s="442"/>
      <c r="E2056" s="442"/>
      <c r="F2056" s="443" t="s">
        <v>662</v>
      </c>
      <c r="G2056" s="1354"/>
      <c r="H2056" s="1295"/>
      <c r="I2056" s="586"/>
      <c r="J2056" s="328"/>
      <c r="K2056" s="328"/>
      <c r="L2056" s="321"/>
      <c r="M2056" s="325"/>
    </row>
    <row r="2057" spans="1:13">
      <c r="A2057" s="990">
        <v>22020501</v>
      </c>
      <c r="B2057" s="442">
        <v>70610</v>
      </c>
      <c r="C2057" s="990"/>
      <c r="D2057" s="442">
        <v>2101</v>
      </c>
      <c r="E2057" s="990">
        <v>50610801</v>
      </c>
      <c r="F2057" s="324" t="s">
        <v>146</v>
      </c>
      <c r="G2057" s="1354"/>
      <c r="H2057" s="855"/>
      <c r="I2057" s="586"/>
      <c r="J2057" s="328"/>
      <c r="K2057" s="586"/>
      <c r="L2057" s="446"/>
      <c r="M2057" s="325"/>
    </row>
    <row r="2058" spans="1:13">
      <c r="A2058" s="442">
        <v>220206</v>
      </c>
      <c r="B2058" s="442"/>
      <c r="C2058" s="442"/>
      <c r="D2058" s="442"/>
      <c r="E2058" s="442"/>
      <c r="F2058" s="443" t="s">
        <v>643</v>
      </c>
      <c r="G2058" s="332">
        <f t="shared" ref="G2058:H2058" si="429">SUM(G2059:G2059)</f>
        <v>150000</v>
      </c>
      <c r="H2058" s="332">
        <f t="shared" si="429"/>
        <v>0</v>
      </c>
      <c r="I2058" s="322"/>
      <c r="J2058" s="322"/>
      <c r="K2058" s="328"/>
      <c r="L2058" s="462"/>
      <c r="M2058" s="322"/>
    </row>
    <row r="2059" spans="1:13">
      <c r="A2059" s="990">
        <v>22020601</v>
      </c>
      <c r="B2059" s="990">
        <v>70133</v>
      </c>
      <c r="C2059" s="990"/>
      <c r="D2059" s="444" t="s">
        <v>561</v>
      </c>
      <c r="E2059" s="990">
        <v>506010806</v>
      </c>
      <c r="F2059" s="324" t="s">
        <v>149</v>
      </c>
      <c r="G2059" s="332">
        <v>150000</v>
      </c>
      <c r="H2059" s="332"/>
      <c r="I2059" s="328"/>
      <c r="J2059" s="328"/>
      <c r="K2059" s="446"/>
      <c r="L2059" s="325"/>
      <c r="M2059" s="325"/>
    </row>
    <row r="2060" spans="1:13" ht="25.5">
      <c r="A2060" s="990">
        <v>22020605</v>
      </c>
      <c r="B2060" s="442">
        <v>70610</v>
      </c>
      <c r="C2060" s="990"/>
      <c r="D2060" s="442">
        <v>2101</v>
      </c>
      <c r="E2060" s="990">
        <v>50610801</v>
      </c>
      <c r="F2060" s="324" t="s">
        <v>153</v>
      </c>
      <c r="G2060" s="1354"/>
      <c r="H2060" s="332"/>
      <c r="I2060" s="328"/>
      <c r="J2060" s="328"/>
      <c r="K2060" s="446"/>
      <c r="L2060" s="325"/>
      <c r="M2060" s="325"/>
    </row>
    <row r="2061" spans="1:13" ht="25.5">
      <c r="A2061" s="442">
        <v>220208</v>
      </c>
      <c r="B2061" s="442"/>
      <c r="C2061" s="442"/>
      <c r="D2061" s="442"/>
      <c r="E2061" s="442"/>
      <c r="F2061" s="443" t="s">
        <v>644</v>
      </c>
      <c r="G2061" s="1354"/>
      <c r="H2061" s="1295"/>
      <c r="I2061" s="328"/>
      <c r="J2061" s="328"/>
      <c r="K2061" s="321"/>
      <c r="L2061" s="325"/>
      <c r="M2061" s="325"/>
    </row>
    <row r="2062" spans="1:13">
      <c r="A2062" s="990">
        <v>22020801</v>
      </c>
      <c r="B2062" s="990"/>
      <c r="C2062" s="990"/>
      <c r="D2062" s="990"/>
      <c r="E2062" s="990"/>
      <c r="F2062" s="324" t="s">
        <v>164</v>
      </c>
      <c r="G2062" s="1354"/>
      <c r="H2062" s="855"/>
      <c r="I2062" s="328"/>
      <c r="J2062" s="328"/>
      <c r="K2062" s="446"/>
      <c r="L2062" s="325"/>
      <c r="M2062" s="325"/>
    </row>
    <row r="2063" spans="1:13" ht="25.5">
      <c r="A2063" s="990">
        <v>22020803</v>
      </c>
      <c r="B2063" s="442">
        <v>70610</v>
      </c>
      <c r="C2063" s="990"/>
      <c r="D2063" s="442">
        <v>2101</v>
      </c>
      <c r="E2063" s="990">
        <v>50610801</v>
      </c>
      <c r="F2063" s="324" t="s">
        <v>166</v>
      </c>
      <c r="G2063" s="1354"/>
      <c r="H2063" s="855"/>
      <c r="I2063" s="328"/>
      <c r="J2063" s="328"/>
      <c r="K2063" s="446"/>
      <c r="L2063" s="325"/>
      <c r="M2063" s="325"/>
    </row>
    <row r="2064" spans="1:13">
      <c r="A2064" s="990"/>
      <c r="B2064" s="442"/>
      <c r="C2064" s="990"/>
      <c r="D2064" s="442"/>
      <c r="E2064" s="990"/>
      <c r="F2064" s="324"/>
      <c r="G2064" s="1354"/>
      <c r="H2064" s="855"/>
      <c r="I2064" s="328"/>
      <c r="J2064" s="328"/>
      <c r="K2064" s="446"/>
      <c r="L2064" s="325"/>
      <c r="M2064" s="325"/>
    </row>
    <row r="2065" spans="1:13">
      <c r="A2065" s="442">
        <v>23</v>
      </c>
      <c r="B2065" s="442"/>
      <c r="C2065" s="442"/>
      <c r="D2065" s="442"/>
      <c r="E2065" s="442"/>
      <c r="F2065" s="443" t="s">
        <v>198</v>
      </c>
      <c r="G2065" s="332">
        <f>G2066</f>
        <v>80000000</v>
      </c>
      <c r="H2065" s="332">
        <f t="shared" ref="H2065:H2066" si="430">H2066</f>
        <v>11195742.300000001</v>
      </c>
      <c r="I2065" s="328"/>
      <c r="J2065" s="328"/>
      <c r="K2065" s="328"/>
      <c r="L2065" s="328"/>
      <c r="M2065" s="328"/>
    </row>
    <row r="2066" spans="1:13">
      <c r="A2066" s="442">
        <v>2302</v>
      </c>
      <c r="B2066" s="442"/>
      <c r="C2066" s="442"/>
      <c r="D2066" s="442"/>
      <c r="E2066" s="442"/>
      <c r="F2066" s="325" t="s">
        <v>229</v>
      </c>
      <c r="G2066" s="332">
        <f>G2067</f>
        <v>80000000</v>
      </c>
      <c r="H2066" s="332">
        <f t="shared" si="430"/>
        <v>11195742.300000001</v>
      </c>
      <c r="I2066" s="328"/>
      <c r="J2066" s="328"/>
      <c r="K2066" s="328"/>
      <c r="L2066" s="328"/>
      <c r="M2066" s="328"/>
    </row>
    <row r="2067" spans="1:13" ht="25.5">
      <c r="A2067" s="442">
        <v>230201</v>
      </c>
      <c r="B2067" s="442"/>
      <c r="C2067" s="442"/>
      <c r="D2067" s="442"/>
      <c r="E2067" s="442"/>
      <c r="F2067" s="325" t="s">
        <v>230</v>
      </c>
      <c r="G2067" s="332">
        <f>SUM(G2068:G2068)</f>
        <v>80000000</v>
      </c>
      <c r="H2067" s="332">
        <f t="shared" ref="H2067" si="431">SUM(H2068:H2068)</f>
        <v>11195742.300000001</v>
      </c>
      <c r="I2067" s="328"/>
      <c r="J2067" s="328"/>
      <c r="K2067" s="328"/>
      <c r="L2067" s="328"/>
      <c r="M2067" s="328"/>
    </row>
    <row r="2068" spans="1:13" ht="25.5">
      <c r="A2068" s="990">
        <v>23020104</v>
      </c>
      <c r="B2068" s="990">
        <v>70610</v>
      </c>
      <c r="C2068" s="444" t="s">
        <v>571</v>
      </c>
      <c r="D2068" s="444" t="s">
        <v>561</v>
      </c>
      <c r="E2068" s="990">
        <v>50610800</v>
      </c>
      <c r="F2068" s="326" t="s">
        <v>234</v>
      </c>
      <c r="G2068" s="404">
        <v>80000000</v>
      </c>
      <c r="H2068" s="404">
        <v>11195742.300000001</v>
      </c>
      <c r="I2068" s="637"/>
      <c r="J2068" s="328"/>
      <c r="K2068" s="445"/>
      <c r="L2068" s="637"/>
      <c r="M2068" s="334"/>
    </row>
    <row r="2069" spans="1:13">
      <c r="A2069" s="442">
        <v>2303</v>
      </c>
      <c r="B2069" s="442"/>
      <c r="C2069" s="442"/>
      <c r="D2069" s="442"/>
      <c r="E2069" s="442"/>
      <c r="F2069" s="443" t="s">
        <v>252</v>
      </c>
      <c r="G2069" s="1354"/>
      <c r="H2069" s="1295"/>
      <c r="I2069" s="637"/>
      <c r="J2069" s="328"/>
      <c r="K2069" s="321"/>
      <c r="L2069" s="462"/>
      <c r="M2069" s="334"/>
    </row>
    <row r="2070" spans="1:13" ht="25.5">
      <c r="A2070" s="442">
        <v>230301</v>
      </c>
      <c r="B2070" s="442"/>
      <c r="C2070" s="442"/>
      <c r="D2070" s="442"/>
      <c r="E2070" s="442"/>
      <c r="F2070" s="443" t="s">
        <v>253</v>
      </c>
      <c r="G2070" s="1354"/>
      <c r="H2070" s="1295"/>
      <c r="I2070" s="637"/>
      <c r="J2070" s="328"/>
      <c r="K2070" s="321"/>
      <c r="L2070" s="462"/>
      <c r="M2070" s="334"/>
    </row>
    <row r="2071" spans="1:13" ht="25.5">
      <c r="A2071" s="990">
        <v>23030101</v>
      </c>
      <c r="B2071" s="442">
        <v>70610</v>
      </c>
      <c r="C2071" s="990" t="s">
        <v>1334</v>
      </c>
      <c r="D2071" s="442">
        <v>2101</v>
      </c>
      <c r="E2071" s="990">
        <v>50610800</v>
      </c>
      <c r="F2071" s="326" t="s">
        <v>254</v>
      </c>
      <c r="G2071" s="1354"/>
      <c r="H2071" s="920"/>
      <c r="I2071" s="637"/>
      <c r="J2071" s="328"/>
      <c r="K2071" s="445"/>
      <c r="L2071" s="462"/>
      <c r="M2071" s="334"/>
    </row>
    <row r="2072" spans="1:13">
      <c r="A2072" s="329"/>
      <c r="B2072" s="329"/>
      <c r="C2072" s="329"/>
      <c r="D2072" s="329"/>
      <c r="E2072" s="329"/>
      <c r="F2072" s="330"/>
      <c r="G2072" s="843"/>
      <c r="H2072" s="843"/>
      <c r="I2072" s="326"/>
      <c r="J2072" s="326"/>
      <c r="K2072" s="419"/>
      <c r="L2072" s="419"/>
      <c r="M2072" s="419"/>
    </row>
    <row r="2073" spans="1:13">
      <c r="A2073" s="486"/>
      <c r="B2073" s="486"/>
      <c r="C2073" s="486"/>
      <c r="D2073" s="486"/>
      <c r="E2073" s="486"/>
      <c r="F2073" s="775" t="s">
        <v>570</v>
      </c>
      <c r="G2073" s="1366"/>
      <c r="H2073" s="1366"/>
      <c r="I2073" s="775"/>
      <c r="J2073" s="775"/>
      <c r="K2073" s="775"/>
      <c r="L2073" s="775"/>
      <c r="M2073" s="1004"/>
    </row>
    <row r="2074" spans="1:13">
      <c r="A2074" s="486"/>
      <c r="B2074" s="486"/>
      <c r="C2074" s="486"/>
      <c r="D2074" s="486"/>
      <c r="E2074" s="486"/>
      <c r="F2074" s="571" t="s">
        <v>519</v>
      </c>
      <c r="G2074" s="590">
        <f>G2036</f>
        <v>41193241</v>
      </c>
      <c r="H2074" s="590">
        <v>43522809</v>
      </c>
      <c r="I2074" s="572"/>
      <c r="J2074" s="572"/>
      <c r="K2074" s="572"/>
      <c r="L2074" s="572"/>
      <c r="M2074" s="572"/>
    </row>
    <row r="2075" spans="1:13">
      <c r="A2075" s="486"/>
      <c r="B2075" s="486"/>
      <c r="C2075" s="486"/>
      <c r="D2075" s="486"/>
      <c r="E2075" s="486"/>
      <c r="F2075" s="571" t="s">
        <v>520</v>
      </c>
      <c r="G2075" s="590">
        <f t="shared" ref="G2075:H2075" si="432">G2043</f>
        <v>2000000</v>
      </c>
      <c r="H2075" s="590">
        <f t="shared" si="432"/>
        <v>487198.78</v>
      </c>
      <c r="I2075" s="572"/>
      <c r="J2075" s="572"/>
      <c r="K2075" s="572"/>
      <c r="L2075" s="572"/>
      <c r="M2075" s="572"/>
    </row>
    <row r="2076" spans="1:13">
      <c r="A2076" s="486"/>
      <c r="B2076" s="486"/>
      <c r="C2076" s="486"/>
      <c r="D2076" s="486"/>
      <c r="E2076" s="486"/>
      <c r="F2076" s="571" t="s">
        <v>198</v>
      </c>
      <c r="G2076" s="590">
        <f t="shared" ref="G2076:H2076" si="433">G2065</f>
        <v>80000000</v>
      </c>
      <c r="H2076" s="590">
        <f t="shared" si="433"/>
        <v>11195742.300000001</v>
      </c>
      <c r="I2076" s="572"/>
      <c r="J2076" s="572"/>
      <c r="K2076" s="572"/>
      <c r="L2076" s="572"/>
      <c r="M2076" s="572"/>
    </row>
    <row r="2077" spans="1:13">
      <c r="A2077" s="486"/>
      <c r="B2077" s="486"/>
      <c r="C2077" s="486"/>
      <c r="D2077" s="486"/>
      <c r="E2077" s="486"/>
      <c r="F2077" s="571" t="s">
        <v>3</v>
      </c>
      <c r="G2077" s="590">
        <f t="shared" ref="G2077:H2077" si="434">SUM(G2074:G2076)</f>
        <v>123193241</v>
      </c>
      <c r="H2077" s="590">
        <f t="shared" si="434"/>
        <v>55205750.079999998</v>
      </c>
      <c r="I2077" s="572"/>
      <c r="J2077" s="527"/>
      <c r="K2077" s="572"/>
      <c r="L2077" s="527"/>
      <c r="M2077" s="1004"/>
    </row>
    <row r="2078" spans="1:13">
      <c r="A2078" s="30"/>
      <c r="B2078" s="30"/>
      <c r="C2078" s="30"/>
      <c r="D2078" s="30"/>
      <c r="E2078" s="30"/>
      <c r="F2078" s="39"/>
      <c r="G2078" s="30"/>
      <c r="H2078" s="30"/>
      <c r="I2078" s="30"/>
    </row>
    <row r="2079" spans="1:13" ht="20.25">
      <c r="A2079" s="1499" t="s">
        <v>0</v>
      </c>
      <c r="B2079" s="1499"/>
      <c r="C2079" s="1499"/>
      <c r="D2079" s="1499"/>
      <c r="E2079" s="1499"/>
      <c r="F2079" s="1499"/>
      <c r="G2079" s="1499"/>
      <c r="H2079" s="1499"/>
      <c r="I2079" s="1499"/>
      <c r="J2079" s="1499"/>
      <c r="K2079" s="1499"/>
      <c r="L2079" s="1499"/>
      <c r="M2079" s="1499"/>
    </row>
    <row r="2080" spans="1:13" ht="20.25">
      <c r="A2080" s="1499" t="s">
        <v>577</v>
      </c>
      <c r="B2080" s="1499"/>
      <c r="C2080" s="1499"/>
      <c r="D2080" s="1499"/>
      <c r="E2080" s="1499"/>
      <c r="F2080" s="1499"/>
      <c r="G2080" s="1499"/>
      <c r="H2080" s="1499"/>
      <c r="I2080" s="1499"/>
      <c r="J2080" s="1499"/>
      <c r="K2080" s="1499"/>
      <c r="L2080" s="1499"/>
      <c r="M2080" s="1032"/>
    </row>
    <row r="2081" spans="1:14" ht="26.25">
      <c r="A2081" s="340" t="s">
        <v>518</v>
      </c>
      <c r="B2081" s="340" t="s">
        <v>514</v>
      </c>
      <c r="C2081" s="340" t="s">
        <v>559</v>
      </c>
      <c r="D2081" s="340" t="s">
        <v>560</v>
      </c>
      <c r="E2081" s="340" t="s">
        <v>515</v>
      </c>
      <c r="F2081" s="580" t="s">
        <v>483</v>
      </c>
      <c r="G2081" s="340" t="s">
        <v>656</v>
      </c>
      <c r="H2081" s="856" t="s">
        <v>1353</v>
      </c>
      <c r="I2081" s="340"/>
      <c r="J2081" s="340"/>
      <c r="K2081" s="340"/>
      <c r="L2081" s="340"/>
      <c r="M2081" s="988"/>
      <c r="N2081" s="252"/>
    </row>
    <row r="2082" spans="1:14" ht="15">
      <c r="A2082" s="339">
        <v>1</v>
      </c>
      <c r="B2082" s="339"/>
      <c r="C2082" s="339"/>
      <c r="D2082" s="339"/>
      <c r="E2082" s="339"/>
      <c r="F2082" s="580" t="s">
        <v>8</v>
      </c>
      <c r="G2082" s="341">
        <f>G2083</f>
        <v>2000000000</v>
      </c>
      <c r="H2082" s="341">
        <f>H2083</f>
        <v>2000000000</v>
      </c>
      <c r="I2082" s="341"/>
      <c r="J2082" s="341"/>
      <c r="K2082" s="341"/>
      <c r="L2082" s="896"/>
      <c r="M2082" s="896"/>
      <c r="N2082" s="252"/>
    </row>
    <row r="2083" spans="1:14" ht="15">
      <c r="A2083" s="339">
        <v>12</v>
      </c>
      <c r="B2083" s="339"/>
      <c r="C2083" s="339"/>
      <c r="D2083" s="339"/>
      <c r="E2083" s="339"/>
      <c r="F2083" s="340" t="s">
        <v>14</v>
      </c>
      <c r="G2083" s="1033">
        <v>2000000000</v>
      </c>
      <c r="H2083" s="1033">
        <v>2000000000</v>
      </c>
      <c r="I2083" s="1033"/>
      <c r="J2083" s="341"/>
      <c r="K2083" s="1033"/>
      <c r="L2083" s="1033"/>
      <c r="M2083" s="1033"/>
      <c r="N2083" s="252"/>
    </row>
    <row r="2084" spans="1:14" ht="15">
      <c r="A2084" s="580">
        <v>1202</v>
      </c>
      <c r="B2084" s="580"/>
      <c r="C2084" s="580"/>
      <c r="D2084" s="580"/>
      <c r="E2084" s="580"/>
      <c r="F2084" s="340" t="s">
        <v>19</v>
      </c>
      <c r="G2084" s="1034">
        <v>2000000000</v>
      </c>
      <c r="H2084" s="1034">
        <v>2000000000</v>
      </c>
      <c r="I2084" s="1034"/>
      <c r="J2084" s="341"/>
      <c r="K2084" s="1034"/>
      <c r="L2084" s="1034"/>
      <c r="M2084" s="1034"/>
      <c r="N2084" s="252"/>
    </row>
    <row r="2085" spans="1:14" ht="15">
      <c r="A2085" s="580">
        <v>120204</v>
      </c>
      <c r="B2085" s="580"/>
      <c r="C2085" s="580"/>
      <c r="D2085" s="580"/>
      <c r="E2085" s="580"/>
      <c r="F2085" s="340" t="s">
        <v>28</v>
      </c>
      <c r="G2085" s="341">
        <f>SUM(G2086:G2088)</f>
        <v>1850000000</v>
      </c>
      <c r="H2085" s="341">
        <f>SUM(H2086:H2088)</f>
        <v>1850000000</v>
      </c>
      <c r="I2085" s="341"/>
      <c r="J2085" s="341"/>
      <c r="K2085" s="341"/>
      <c r="L2085" s="341"/>
      <c r="M2085" s="341"/>
      <c r="N2085" s="252"/>
    </row>
    <row r="2086" spans="1:14" ht="15">
      <c r="A2086" s="336">
        <v>12020436</v>
      </c>
      <c r="B2086" s="336"/>
      <c r="C2086" s="336"/>
      <c r="D2086" s="336"/>
      <c r="E2086" s="336"/>
      <c r="F2086" s="1035" t="s">
        <v>30</v>
      </c>
      <c r="G2086" s="896">
        <v>150000000</v>
      </c>
      <c r="H2086" s="896">
        <v>150000000</v>
      </c>
      <c r="I2086" s="896"/>
      <c r="J2086" s="896"/>
      <c r="K2086" s="896"/>
      <c r="L2086" s="338"/>
      <c r="M2086" s="338"/>
      <c r="N2086" s="252"/>
    </row>
    <row r="2087" spans="1:14" ht="15">
      <c r="A2087" s="336">
        <v>12020438</v>
      </c>
      <c r="B2087" s="336"/>
      <c r="C2087" s="336"/>
      <c r="D2087" s="336"/>
      <c r="E2087" s="336"/>
      <c r="F2087" s="1035" t="s">
        <v>32</v>
      </c>
      <c r="G2087" s="896">
        <v>1500000000</v>
      </c>
      <c r="H2087" s="896">
        <v>1500000000</v>
      </c>
      <c r="I2087" s="896"/>
      <c r="J2087" s="896"/>
      <c r="K2087" s="896"/>
      <c r="L2087" s="338"/>
      <c r="M2087" s="338"/>
      <c r="N2087" s="252"/>
    </row>
    <row r="2088" spans="1:14" ht="15">
      <c r="A2088" s="336">
        <v>12020453</v>
      </c>
      <c r="B2088" s="336"/>
      <c r="C2088" s="336"/>
      <c r="D2088" s="336"/>
      <c r="E2088" s="336"/>
      <c r="F2088" s="1035" t="s">
        <v>1173</v>
      </c>
      <c r="G2088" s="896">
        <v>200000000</v>
      </c>
      <c r="H2088" s="896">
        <v>200000000</v>
      </c>
      <c r="I2088" s="896"/>
      <c r="J2088" s="896"/>
      <c r="K2088" s="896"/>
      <c r="L2088" s="338"/>
      <c r="M2088" s="338"/>
      <c r="N2088" s="252"/>
    </row>
    <row r="2089" spans="1:14" ht="15">
      <c r="A2089" s="336"/>
      <c r="B2089" s="336"/>
      <c r="C2089" s="336"/>
      <c r="D2089" s="336"/>
      <c r="E2089" s="336"/>
      <c r="F2089" s="340" t="s">
        <v>1174</v>
      </c>
      <c r="G2089" s="341">
        <f>SUM(G2090)</f>
        <v>150000000</v>
      </c>
      <c r="H2089" s="341">
        <f>SUM(H2090)</f>
        <v>150000000</v>
      </c>
      <c r="I2089" s="341"/>
      <c r="J2089" s="341"/>
      <c r="K2089" s="341"/>
      <c r="L2089" s="338"/>
      <c r="M2089" s="338"/>
      <c r="N2089" s="252"/>
    </row>
    <row r="2090" spans="1:14" ht="15">
      <c r="A2090" s="336"/>
      <c r="B2090" s="336"/>
      <c r="C2090" s="336"/>
      <c r="D2090" s="336"/>
      <c r="E2090" s="336"/>
      <c r="F2090" s="1035" t="s">
        <v>1175</v>
      </c>
      <c r="G2090" s="896">
        <v>150000000</v>
      </c>
      <c r="H2090" s="896">
        <v>150000000</v>
      </c>
      <c r="I2090" s="896"/>
      <c r="J2090" s="896"/>
      <c r="K2090" s="896"/>
      <c r="L2090" s="338"/>
      <c r="M2090" s="338"/>
      <c r="N2090" s="252"/>
    </row>
    <row r="2091" spans="1:14" ht="15">
      <c r="A2091" s="339">
        <v>2</v>
      </c>
      <c r="B2091" s="339"/>
      <c r="C2091" s="339"/>
      <c r="D2091" s="339"/>
      <c r="E2091" s="339"/>
      <c r="F2091" s="340" t="s">
        <v>90</v>
      </c>
      <c r="G2091" s="341">
        <f>SUM(G2092,G2098,G2146)</f>
        <v>252136713</v>
      </c>
      <c r="H2091" s="341">
        <f>SUM(H2092,H2098,H2146)</f>
        <v>148307961.99999997</v>
      </c>
      <c r="I2091" s="341"/>
      <c r="J2091" s="341"/>
      <c r="K2091" s="341"/>
      <c r="L2091" s="341"/>
      <c r="M2091" s="341"/>
      <c r="N2091" s="252"/>
    </row>
    <row r="2092" spans="1:14" ht="15">
      <c r="A2092" s="339">
        <v>21</v>
      </c>
      <c r="B2092" s="339"/>
      <c r="C2092" s="339"/>
      <c r="D2092" s="339"/>
      <c r="E2092" s="339"/>
      <c r="F2092" s="340" t="s">
        <v>4</v>
      </c>
      <c r="G2092" s="341">
        <f>SUM(G2093:G2094)</f>
        <v>97136713</v>
      </c>
      <c r="H2092" s="341">
        <f>SUM(H2093:H2094)</f>
        <v>97136713</v>
      </c>
      <c r="I2092" s="341"/>
      <c r="J2092" s="341"/>
      <c r="K2092" s="341"/>
      <c r="L2092" s="341"/>
      <c r="M2092" s="341"/>
      <c r="N2092" s="252"/>
    </row>
    <row r="2093" spans="1:14" ht="15">
      <c r="A2093" s="336">
        <v>21010101</v>
      </c>
      <c r="B2093" s="336"/>
      <c r="C2093" s="336"/>
      <c r="D2093" s="336"/>
      <c r="E2093" s="336"/>
      <c r="F2093" s="1035" t="s">
        <v>91</v>
      </c>
      <c r="G2093" s="341">
        <f>'ECON SEC PERSONNEL COST'!H1613</f>
        <v>86957476</v>
      </c>
      <c r="H2093" s="341">
        <f>G2093</f>
        <v>86957476</v>
      </c>
      <c r="I2093" s="341"/>
      <c r="J2093" s="341"/>
      <c r="K2093" s="896"/>
      <c r="L2093" s="341"/>
      <c r="M2093" s="341"/>
      <c r="N2093" s="252"/>
    </row>
    <row r="2094" spans="1:14" ht="23.25">
      <c r="A2094" s="339">
        <v>2102</v>
      </c>
      <c r="B2094" s="339"/>
      <c r="C2094" s="339"/>
      <c r="D2094" s="339"/>
      <c r="E2094" s="339"/>
      <c r="F2094" s="340" t="s">
        <v>664</v>
      </c>
      <c r="G2094" s="341">
        <f>G2095</f>
        <v>10179237</v>
      </c>
      <c r="H2094" s="341">
        <f>H2095</f>
        <v>10179237</v>
      </c>
      <c r="I2094" s="341"/>
      <c r="J2094" s="341"/>
      <c r="K2094" s="341"/>
      <c r="L2094" s="341"/>
      <c r="M2094" s="341"/>
      <c r="N2094" s="252"/>
    </row>
    <row r="2095" spans="1:14" ht="15">
      <c r="A2095" s="339">
        <v>210201</v>
      </c>
      <c r="B2095" s="339"/>
      <c r="C2095" s="339"/>
      <c r="D2095" s="339"/>
      <c r="E2095" s="339"/>
      <c r="F2095" s="340" t="s">
        <v>95</v>
      </c>
      <c r="G2095" s="341">
        <f>SUM(G2096:G2097)</f>
        <v>10179237</v>
      </c>
      <c r="H2095" s="341">
        <f>SUM(H2096:H2097)</f>
        <v>10179237</v>
      </c>
      <c r="I2095" s="341"/>
      <c r="J2095" s="341"/>
      <c r="K2095" s="341"/>
      <c r="L2095" s="341"/>
      <c r="M2095" s="341"/>
      <c r="N2095" s="252"/>
    </row>
    <row r="2096" spans="1:14" ht="15">
      <c r="A2096" s="336">
        <v>21020101</v>
      </c>
      <c r="B2096" s="336"/>
      <c r="C2096" s="336"/>
      <c r="D2096" s="336"/>
      <c r="E2096" s="336"/>
      <c r="F2096" s="1035" t="s">
        <v>96</v>
      </c>
      <c r="G2096" s="341">
        <f>'ECON SEC PERSONNEL COST'!J1613</f>
        <v>7914876</v>
      </c>
      <c r="H2096" s="896">
        <f>G2096</f>
        <v>7914876</v>
      </c>
      <c r="I2096" s="896"/>
      <c r="J2096" s="896"/>
      <c r="K2096" s="341"/>
      <c r="L2096" s="341"/>
      <c r="M2096" s="341"/>
      <c r="N2096" s="252"/>
    </row>
    <row r="2097" spans="1:14" ht="18" customHeight="1">
      <c r="A2097" s="336">
        <v>21020102</v>
      </c>
      <c r="B2097" s="336"/>
      <c r="C2097" s="336"/>
      <c r="D2097" s="336"/>
      <c r="E2097" s="336"/>
      <c r="F2097" s="1035" t="s">
        <v>482</v>
      </c>
      <c r="G2097" s="896">
        <f>'ECON SEC PERSONNEL COST'!I1613</f>
        <v>2264361</v>
      </c>
      <c r="H2097" s="896">
        <f>G2097</f>
        <v>2264361</v>
      </c>
      <c r="I2097" s="896"/>
      <c r="J2097" s="896"/>
      <c r="K2097" s="896"/>
      <c r="L2097" s="341"/>
      <c r="M2097" s="341"/>
      <c r="N2097" s="252"/>
    </row>
    <row r="2098" spans="1:14" ht="15">
      <c r="A2098" s="339">
        <v>2202</v>
      </c>
      <c r="B2098" s="339"/>
      <c r="C2098" s="339"/>
      <c r="D2098" s="339"/>
      <c r="E2098" s="339"/>
      <c r="F2098" s="340" t="s">
        <v>5</v>
      </c>
      <c r="G2098" s="341">
        <f>SUM(G2099,G2102,G2106,G2111,G2119,G2122,G2126,G2132,G2136)</f>
        <v>95000000</v>
      </c>
      <c r="H2098" s="341">
        <f>SUM(H2099,H2102,H2106,H2111,H2119,H2122,H2126,H2132,H2136)</f>
        <v>46141942.269999996</v>
      </c>
      <c r="I2098" s="341"/>
      <c r="J2098" s="341"/>
      <c r="K2098" s="341"/>
      <c r="L2098" s="341"/>
      <c r="M2098" s="341"/>
      <c r="N2098" s="252"/>
    </row>
    <row r="2099" spans="1:14" ht="15">
      <c r="A2099" s="339">
        <v>220201</v>
      </c>
      <c r="B2099" s="336">
        <v>70980</v>
      </c>
      <c r="C2099" s="339" t="s">
        <v>197</v>
      </c>
      <c r="D2099" s="1036" t="s">
        <v>561</v>
      </c>
      <c r="E2099" s="1036" t="s">
        <v>554</v>
      </c>
      <c r="F2099" s="340" t="s">
        <v>661</v>
      </c>
      <c r="G2099" s="341">
        <f>SUM(G2100:G2101)</f>
        <v>5000000</v>
      </c>
      <c r="H2099" s="341">
        <f>SUM(H2100:H2101)</f>
        <v>3000000</v>
      </c>
      <c r="I2099" s="341"/>
      <c r="J2099" s="341"/>
      <c r="K2099" s="341"/>
      <c r="L2099" s="341"/>
      <c r="M2099" s="341"/>
      <c r="N2099" s="252"/>
    </row>
    <row r="2100" spans="1:14" ht="23.25">
      <c r="A2100" s="336">
        <v>22020101</v>
      </c>
      <c r="B2100" s="336">
        <v>70980</v>
      </c>
      <c r="C2100" s="336"/>
      <c r="D2100" s="1036" t="s">
        <v>561</v>
      </c>
      <c r="E2100" s="1036" t="s">
        <v>554</v>
      </c>
      <c r="F2100" s="1035" t="s">
        <v>108</v>
      </c>
      <c r="G2100" s="896">
        <v>1000000</v>
      </c>
      <c r="H2100" s="896">
        <v>1000000</v>
      </c>
      <c r="I2100" s="896"/>
      <c r="J2100" s="896"/>
      <c r="K2100" s="896"/>
      <c r="L2100" s="896"/>
      <c r="M2100" s="896"/>
      <c r="N2100" s="252"/>
    </row>
    <row r="2101" spans="1:14" ht="23.25">
      <c r="A2101" s="336">
        <v>22020102</v>
      </c>
      <c r="B2101" s="336">
        <v>70980</v>
      </c>
      <c r="C2101" s="336"/>
      <c r="D2101" s="1036" t="s">
        <v>561</v>
      </c>
      <c r="E2101" s="1036" t="s">
        <v>554</v>
      </c>
      <c r="F2101" s="1035" t="s">
        <v>109</v>
      </c>
      <c r="G2101" s="896">
        <v>4000000</v>
      </c>
      <c r="H2101" s="896">
        <v>2000000</v>
      </c>
      <c r="I2101" s="896"/>
      <c r="J2101" s="896"/>
      <c r="K2101" s="896"/>
      <c r="L2101" s="896"/>
      <c r="M2101" s="896"/>
      <c r="N2101" s="252"/>
    </row>
    <row r="2102" spans="1:14" ht="15">
      <c r="A2102" s="339">
        <v>220202</v>
      </c>
      <c r="B2102" s="339"/>
      <c r="C2102" s="339"/>
      <c r="D2102" s="1036" t="s">
        <v>561</v>
      </c>
      <c r="E2102" s="1036" t="s">
        <v>554</v>
      </c>
      <c r="F2102" s="340" t="s">
        <v>666</v>
      </c>
      <c r="G2102" s="341">
        <f t="shared" ref="G2102" si="435">SUM(G2103:G2105)</f>
        <v>1000000</v>
      </c>
      <c r="H2102" s="341">
        <f>SUM(H2103:H2105)</f>
        <v>391942.27</v>
      </c>
      <c r="I2102" s="341"/>
      <c r="J2102" s="341"/>
      <c r="K2102" s="341"/>
      <c r="L2102" s="341"/>
      <c r="M2102" s="341"/>
      <c r="N2102" s="252"/>
    </row>
    <row r="2103" spans="1:14" ht="15">
      <c r="A2103" s="336">
        <v>22020201</v>
      </c>
      <c r="B2103" s="336">
        <v>70435</v>
      </c>
      <c r="C2103" s="336"/>
      <c r="D2103" s="1036" t="s">
        <v>561</v>
      </c>
      <c r="E2103" s="1036" t="s">
        <v>554</v>
      </c>
      <c r="F2103" s="1035" t="s">
        <v>113</v>
      </c>
      <c r="G2103" s="896">
        <v>500000</v>
      </c>
      <c r="H2103" s="896">
        <v>391942.27</v>
      </c>
      <c r="I2103" s="896"/>
      <c r="J2103" s="896"/>
      <c r="K2103" s="896"/>
      <c r="L2103" s="896"/>
      <c r="M2103" s="896"/>
      <c r="N2103" s="252"/>
    </row>
    <row r="2104" spans="1:14" ht="15">
      <c r="A2104" s="336">
        <v>22020202</v>
      </c>
      <c r="B2104" s="336">
        <v>70435</v>
      </c>
      <c r="C2104" s="336"/>
      <c r="D2104" s="1036" t="s">
        <v>561</v>
      </c>
      <c r="E2104" s="1036" t="s">
        <v>554</v>
      </c>
      <c r="F2104" s="1035" t="s">
        <v>114</v>
      </c>
      <c r="G2104" s="896">
        <v>250000</v>
      </c>
      <c r="H2104" s="896"/>
      <c r="I2104" s="896"/>
      <c r="J2104" s="896"/>
      <c r="K2104" s="896"/>
      <c r="L2104" s="343"/>
      <c r="M2104" s="343"/>
      <c r="N2104" s="252"/>
    </row>
    <row r="2105" spans="1:14" ht="15">
      <c r="A2105" s="336">
        <v>22020203</v>
      </c>
      <c r="B2105" s="336"/>
      <c r="C2105" s="336"/>
      <c r="D2105" s="1036" t="s">
        <v>561</v>
      </c>
      <c r="E2105" s="1036" t="s">
        <v>554</v>
      </c>
      <c r="F2105" s="1035" t="s">
        <v>115</v>
      </c>
      <c r="G2105" s="896">
        <v>250000</v>
      </c>
      <c r="H2105" s="896"/>
      <c r="I2105" s="896"/>
      <c r="J2105" s="896"/>
      <c r="K2105" s="896"/>
      <c r="L2105" s="896"/>
      <c r="M2105" s="896"/>
      <c r="N2105" s="252"/>
    </row>
    <row r="2106" spans="1:14" ht="15">
      <c r="A2106" s="339">
        <v>220203</v>
      </c>
      <c r="B2106" s="339">
        <v>70133</v>
      </c>
      <c r="C2106" s="339"/>
      <c r="D2106" s="1036" t="s">
        <v>561</v>
      </c>
      <c r="E2106" s="1036" t="s">
        <v>554</v>
      </c>
      <c r="F2106" s="340" t="s">
        <v>663</v>
      </c>
      <c r="G2106" s="341">
        <f t="shared" ref="G2106:H2106" si="436">SUM(G2107:G2110)</f>
        <v>5000000</v>
      </c>
      <c r="H2106" s="341">
        <f t="shared" si="436"/>
        <v>2500000</v>
      </c>
      <c r="I2106" s="341"/>
      <c r="J2106" s="341"/>
      <c r="K2106" s="341"/>
      <c r="L2106" s="341"/>
      <c r="M2106" s="341"/>
      <c r="N2106" s="252"/>
    </row>
    <row r="2107" spans="1:14" ht="23.25">
      <c r="A2107" s="336">
        <v>22020301</v>
      </c>
      <c r="B2107" s="336">
        <v>70133</v>
      </c>
      <c r="C2107" s="336"/>
      <c r="D2107" s="1036" t="s">
        <v>561</v>
      </c>
      <c r="E2107" s="1036" t="s">
        <v>554</v>
      </c>
      <c r="F2107" s="1035" t="s">
        <v>122</v>
      </c>
      <c r="G2107" s="896">
        <v>2500000</v>
      </c>
      <c r="H2107" s="896">
        <v>1500000</v>
      </c>
      <c r="I2107" s="896"/>
      <c r="J2107" s="896"/>
      <c r="K2107" s="896"/>
      <c r="L2107" s="896"/>
      <c r="M2107" s="896"/>
      <c r="N2107" s="252"/>
    </row>
    <row r="2108" spans="1:14" ht="23.25">
      <c r="A2108" s="336">
        <v>22020305</v>
      </c>
      <c r="B2108" s="336">
        <v>70133</v>
      </c>
      <c r="C2108" s="336"/>
      <c r="D2108" s="1036" t="s">
        <v>561</v>
      </c>
      <c r="E2108" s="1036" t="s">
        <v>554</v>
      </c>
      <c r="F2108" s="1035" t="s">
        <v>126</v>
      </c>
      <c r="G2108" s="896">
        <v>1000000</v>
      </c>
      <c r="H2108" s="896">
        <v>1000000</v>
      </c>
      <c r="I2108" s="896"/>
      <c r="J2108" s="896"/>
      <c r="K2108" s="896"/>
      <c r="L2108" s="896"/>
      <c r="M2108" s="896"/>
      <c r="N2108" s="252"/>
    </row>
    <row r="2109" spans="1:14" ht="15">
      <c r="A2109" s="336">
        <v>22020306</v>
      </c>
      <c r="B2109" s="336">
        <v>70133</v>
      </c>
      <c r="C2109" s="336"/>
      <c r="D2109" s="1036" t="s">
        <v>561</v>
      </c>
      <c r="E2109" s="1036" t="s">
        <v>554</v>
      </c>
      <c r="F2109" s="1035" t="s">
        <v>127</v>
      </c>
      <c r="G2109" s="896">
        <v>1000000</v>
      </c>
      <c r="H2109" s="896"/>
      <c r="I2109" s="896"/>
      <c r="J2109" s="896"/>
      <c r="K2109" s="896"/>
      <c r="L2109" s="896"/>
      <c r="M2109" s="343"/>
      <c r="N2109" s="252"/>
    </row>
    <row r="2110" spans="1:14" ht="15">
      <c r="A2110" s="336">
        <v>22020309</v>
      </c>
      <c r="B2110" s="336">
        <v>70133</v>
      </c>
      <c r="C2110" s="336"/>
      <c r="D2110" s="1036" t="s">
        <v>561</v>
      </c>
      <c r="E2110" s="1036" t="s">
        <v>554</v>
      </c>
      <c r="F2110" s="1035" t="s">
        <v>130</v>
      </c>
      <c r="G2110" s="896">
        <v>500000</v>
      </c>
      <c r="H2110" s="896"/>
      <c r="I2110" s="896"/>
      <c r="J2110" s="896"/>
      <c r="K2110" s="896"/>
      <c r="L2110" s="343"/>
      <c r="M2110" s="343"/>
      <c r="N2110" s="252"/>
    </row>
    <row r="2111" spans="1:14" ht="15">
      <c r="A2111" s="339">
        <v>220204</v>
      </c>
      <c r="B2111" s="339"/>
      <c r="C2111" s="339"/>
      <c r="D2111" s="1036" t="s">
        <v>561</v>
      </c>
      <c r="E2111" s="1036" t="s">
        <v>554</v>
      </c>
      <c r="F2111" s="340" t="s">
        <v>645</v>
      </c>
      <c r="G2111" s="341">
        <f t="shared" ref="G2111:H2111" si="437">SUM(G2112:G2118)</f>
        <v>5000000</v>
      </c>
      <c r="H2111" s="341">
        <f t="shared" si="437"/>
        <v>3000000</v>
      </c>
      <c r="I2111" s="341"/>
      <c r="J2111" s="341"/>
      <c r="K2111" s="341"/>
      <c r="L2111" s="341"/>
      <c r="M2111" s="341"/>
      <c r="N2111" s="252"/>
    </row>
    <row r="2112" spans="1:14" ht="23.25">
      <c r="A2112" s="336">
        <v>22020401</v>
      </c>
      <c r="B2112" s="336">
        <v>70133</v>
      </c>
      <c r="C2112" s="336"/>
      <c r="D2112" s="1036" t="s">
        <v>561</v>
      </c>
      <c r="E2112" s="1036" t="s">
        <v>554</v>
      </c>
      <c r="F2112" s="1035" t="s">
        <v>134</v>
      </c>
      <c r="G2112" s="896">
        <v>2000000</v>
      </c>
      <c r="H2112" s="896">
        <v>1000000</v>
      </c>
      <c r="I2112" s="896"/>
      <c r="J2112" s="896"/>
      <c r="K2112" s="896"/>
      <c r="L2112" s="896"/>
      <c r="M2112" s="896"/>
      <c r="N2112" s="252"/>
    </row>
    <row r="2113" spans="1:14" ht="15">
      <c r="A2113" s="336">
        <v>22020402</v>
      </c>
      <c r="B2113" s="336">
        <v>70133</v>
      </c>
      <c r="C2113" s="336"/>
      <c r="D2113" s="1036" t="s">
        <v>561</v>
      </c>
      <c r="E2113" s="1036" t="s">
        <v>554</v>
      </c>
      <c r="F2113" s="1035" t="s">
        <v>135</v>
      </c>
      <c r="G2113" s="896">
        <v>500000</v>
      </c>
      <c r="H2113" s="896">
        <v>500000</v>
      </c>
      <c r="I2113" s="896"/>
      <c r="J2113" s="896"/>
      <c r="K2113" s="896"/>
      <c r="L2113" s="896"/>
      <c r="M2113" s="343"/>
      <c r="N2113" s="252"/>
    </row>
    <row r="2114" spans="1:14" ht="23.25">
      <c r="A2114" s="336">
        <v>22020403</v>
      </c>
      <c r="B2114" s="336">
        <v>70133</v>
      </c>
      <c r="C2114" s="336"/>
      <c r="D2114" s="1036" t="s">
        <v>561</v>
      </c>
      <c r="E2114" s="1036" t="s">
        <v>554</v>
      </c>
      <c r="F2114" s="1035" t="s">
        <v>136</v>
      </c>
      <c r="G2114" s="896">
        <v>500000</v>
      </c>
      <c r="H2114" s="896">
        <v>500000</v>
      </c>
      <c r="I2114" s="896"/>
      <c r="J2114" s="896"/>
      <c r="K2114" s="896"/>
      <c r="L2114" s="896"/>
      <c r="M2114" s="896"/>
      <c r="N2114" s="252"/>
    </row>
    <row r="2115" spans="1:14" ht="18" customHeight="1">
      <c r="A2115" s="336">
        <v>22020404</v>
      </c>
      <c r="B2115" s="336">
        <v>70133</v>
      </c>
      <c r="C2115" s="336"/>
      <c r="D2115" s="1036" t="s">
        <v>561</v>
      </c>
      <c r="E2115" s="1036" t="s">
        <v>554</v>
      </c>
      <c r="F2115" s="1035" t="s">
        <v>137</v>
      </c>
      <c r="G2115" s="896">
        <v>500000</v>
      </c>
      <c r="H2115" s="896"/>
      <c r="I2115" s="896"/>
      <c r="J2115" s="896"/>
      <c r="K2115" s="896"/>
      <c r="L2115" s="896"/>
      <c r="M2115" s="343"/>
      <c r="N2115" s="252"/>
    </row>
    <row r="2116" spans="1:14" ht="23.25">
      <c r="A2116" s="336">
        <v>22020405</v>
      </c>
      <c r="B2116" s="336">
        <v>70133</v>
      </c>
      <c r="C2116" s="336"/>
      <c r="D2116" s="1036" t="s">
        <v>561</v>
      </c>
      <c r="E2116" s="1036" t="s">
        <v>554</v>
      </c>
      <c r="F2116" s="1035" t="s">
        <v>138</v>
      </c>
      <c r="G2116" s="896">
        <v>1000000</v>
      </c>
      <c r="H2116" s="896">
        <v>1000000</v>
      </c>
      <c r="I2116" s="896"/>
      <c r="J2116" s="896"/>
      <c r="K2116" s="896"/>
      <c r="L2116" s="896"/>
      <c r="M2116" s="896"/>
      <c r="N2116" s="252"/>
    </row>
    <row r="2117" spans="1:14" ht="15">
      <c r="A2117" s="336">
        <v>22020406</v>
      </c>
      <c r="B2117" s="336">
        <v>70133</v>
      </c>
      <c r="C2117" s="336"/>
      <c r="D2117" s="1036" t="s">
        <v>561</v>
      </c>
      <c r="E2117" s="1036" t="s">
        <v>554</v>
      </c>
      <c r="F2117" s="1035" t="s">
        <v>139</v>
      </c>
      <c r="G2117" s="896">
        <v>500000</v>
      </c>
      <c r="H2117" s="896"/>
      <c r="I2117" s="896"/>
      <c r="J2117" s="896"/>
      <c r="K2117" s="896"/>
      <c r="L2117" s="896"/>
      <c r="M2117" s="343"/>
      <c r="N2117" s="252"/>
    </row>
    <row r="2118" spans="1:14" ht="23.25">
      <c r="A2118" s="336">
        <v>22020412</v>
      </c>
      <c r="B2118" s="336">
        <v>70133</v>
      </c>
      <c r="C2118" s="336"/>
      <c r="D2118" s="1036" t="s">
        <v>561</v>
      </c>
      <c r="E2118" s="1036" t="s">
        <v>554</v>
      </c>
      <c r="F2118" s="1035" t="s">
        <v>143</v>
      </c>
      <c r="G2118" s="896"/>
      <c r="H2118" s="896"/>
      <c r="I2118" s="896"/>
      <c r="J2118" s="896"/>
      <c r="K2118" s="896"/>
      <c r="L2118" s="343"/>
      <c r="M2118" s="343"/>
      <c r="N2118" s="252"/>
    </row>
    <row r="2119" spans="1:14" ht="15">
      <c r="A2119" s="339">
        <v>220205</v>
      </c>
      <c r="B2119" s="339">
        <v>70980</v>
      </c>
      <c r="C2119" s="339"/>
      <c r="D2119" s="339">
        <v>2101</v>
      </c>
      <c r="E2119" s="339">
        <v>50610801</v>
      </c>
      <c r="F2119" s="340" t="s">
        <v>662</v>
      </c>
      <c r="G2119" s="341">
        <f t="shared" ref="G2119:H2119" si="438">SUM(G2120)</f>
        <v>1000000</v>
      </c>
      <c r="H2119" s="341">
        <f t="shared" si="438"/>
        <v>1000000</v>
      </c>
      <c r="I2119" s="341"/>
      <c r="J2119" s="341"/>
      <c r="K2119" s="341"/>
      <c r="L2119" s="341"/>
      <c r="M2119" s="341"/>
      <c r="N2119" s="252"/>
    </row>
    <row r="2120" spans="1:14" ht="20.25" customHeight="1">
      <c r="A2120" s="336">
        <v>22020501</v>
      </c>
      <c r="B2120" s="336">
        <v>70980</v>
      </c>
      <c r="C2120" s="336"/>
      <c r="D2120" s="1036" t="s">
        <v>561</v>
      </c>
      <c r="E2120" s="1036" t="s">
        <v>554</v>
      </c>
      <c r="F2120" s="1035" t="s">
        <v>146</v>
      </c>
      <c r="G2120" s="896">
        <v>1000000</v>
      </c>
      <c r="H2120" s="896">
        <v>1000000</v>
      </c>
      <c r="I2120" s="896"/>
      <c r="J2120" s="896"/>
      <c r="K2120" s="896"/>
      <c r="L2120" s="896"/>
      <c r="M2120" s="343"/>
      <c r="N2120" s="252"/>
    </row>
    <row r="2121" spans="1:14" ht="15">
      <c r="A2121" s="336">
        <v>22020502</v>
      </c>
      <c r="B2121" s="336"/>
      <c r="C2121" s="336"/>
      <c r="D2121" s="336"/>
      <c r="E2121" s="336"/>
      <c r="F2121" s="1035" t="s">
        <v>147</v>
      </c>
      <c r="G2121" s="343"/>
      <c r="H2121" s="343"/>
      <c r="I2121" s="343"/>
      <c r="J2121" s="343"/>
      <c r="K2121" s="343"/>
      <c r="L2121" s="343"/>
      <c r="M2121" s="343"/>
      <c r="N2121" s="252"/>
    </row>
    <row r="2122" spans="1:14" ht="15">
      <c r="A2122" s="339">
        <v>220206</v>
      </c>
      <c r="B2122" s="339">
        <v>70133</v>
      </c>
      <c r="C2122" s="339"/>
      <c r="D2122" s="1036" t="s">
        <v>561</v>
      </c>
      <c r="E2122" s="1036" t="s">
        <v>554</v>
      </c>
      <c r="F2122" s="340" t="s">
        <v>643</v>
      </c>
      <c r="G2122" s="341">
        <f>SUM(G2123:G2125)</f>
        <v>65000000</v>
      </c>
      <c r="H2122" s="341">
        <f>SUM(H2123:H2125)</f>
        <v>27000000</v>
      </c>
      <c r="I2122" s="341"/>
      <c r="J2122" s="341"/>
      <c r="K2122" s="341"/>
      <c r="L2122" s="341"/>
      <c r="M2122" s="341"/>
      <c r="N2122" s="252"/>
    </row>
    <row r="2123" spans="1:14" ht="15">
      <c r="A2123" s="339">
        <v>22020301</v>
      </c>
      <c r="B2123" s="339">
        <v>70133</v>
      </c>
      <c r="C2123" s="339"/>
      <c r="D2123" s="1036">
        <v>2101</v>
      </c>
      <c r="E2123" s="1036">
        <v>50610801</v>
      </c>
      <c r="F2123" s="1035" t="s">
        <v>149</v>
      </c>
      <c r="G2123" s="896">
        <v>200000</v>
      </c>
      <c r="H2123" s="896">
        <v>200000</v>
      </c>
      <c r="I2123" s="896"/>
      <c r="J2123" s="341"/>
      <c r="K2123" s="341"/>
      <c r="L2123" s="341"/>
      <c r="M2123" s="341"/>
      <c r="N2123" s="252"/>
    </row>
    <row r="2124" spans="1:14" ht="15">
      <c r="A2124" s="336">
        <v>22020602</v>
      </c>
      <c r="B2124" s="336"/>
      <c r="C2124" s="336"/>
      <c r="D2124" s="1036" t="s">
        <v>561</v>
      </c>
      <c r="E2124" s="1036" t="s">
        <v>554</v>
      </c>
      <c r="F2124" s="1035" t="s">
        <v>150</v>
      </c>
      <c r="G2124" s="896">
        <v>64000000</v>
      </c>
      <c r="H2124" s="896">
        <v>26000000</v>
      </c>
      <c r="I2124" s="896"/>
      <c r="J2124" s="896"/>
      <c r="K2124" s="896"/>
      <c r="L2124" s="338"/>
      <c r="M2124" s="896"/>
      <c r="N2124" s="252"/>
    </row>
    <row r="2125" spans="1:14" ht="15">
      <c r="A2125" s="336">
        <v>22020605</v>
      </c>
      <c r="B2125" s="336">
        <v>70560</v>
      </c>
      <c r="C2125" s="336"/>
      <c r="D2125" s="1036" t="s">
        <v>561</v>
      </c>
      <c r="E2125" s="1036" t="s">
        <v>554</v>
      </c>
      <c r="F2125" s="1035" t="s">
        <v>153</v>
      </c>
      <c r="G2125" s="896">
        <v>800000</v>
      </c>
      <c r="H2125" s="896">
        <v>800000</v>
      </c>
      <c r="I2125" s="896"/>
      <c r="J2125" s="896"/>
      <c r="K2125" s="896"/>
      <c r="L2125" s="896"/>
      <c r="M2125" s="896"/>
      <c r="N2125" s="252"/>
    </row>
    <row r="2126" spans="1:14" ht="23.25">
      <c r="A2126" s="339">
        <v>220207</v>
      </c>
      <c r="B2126" s="339"/>
      <c r="C2126" s="339"/>
      <c r="D2126" s="339"/>
      <c r="E2126" s="339"/>
      <c r="F2126" s="340" t="s">
        <v>673</v>
      </c>
      <c r="G2126" s="341">
        <f>SUM(G2127:G2131)</f>
        <v>2000000</v>
      </c>
      <c r="H2126" s="341">
        <f>SUM(H2127:H2131)</f>
        <v>2250000</v>
      </c>
      <c r="I2126" s="341"/>
      <c r="J2126" s="341"/>
      <c r="K2126" s="341"/>
      <c r="L2126" s="341"/>
      <c r="M2126" s="341"/>
      <c r="N2126" s="252"/>
    </row>
    <row r="2127" spans="1:14" ht="23.25">
      <c r="A2127" s="336">
        <v>22020702</v>
      </c>
      <c r="B2127" s="336"/>
      <c r="C2127" s="336"/>
      <c r="D2127" s="1036" t="s">
        <v>561</v>
      </c>
      <c r="E2127" s="1036" t="s">
        <v>554</v>
      </c>
      <c r="F2127" s="1035" t="s">
        <v>156</v>
      </c>
      <c r="G2127" s="896"/>
      <c r="H2127" s="896"/>
      <c r="I2127" s="896"/>
      <c r="J2127" s="896"/>
      <c r="K2127" s="896"/>
      <c r="L2127" s="343"/>
      <c r="M2127" s="343"/>
      <c r="N2127" s="252"/>
    </row>
    <row r="2128" spans="1:14" ht="15">
      <c r="A2128" s="336">
        <v>22020703</v>
      </c>
      <c r="B2128" s="336">
        <v>70360</v>
      </c>
      <c r="C2128" s="336"/>
      <c r="D2128" s="1036" t="s">
        <v>561</v>
      </c>
      <c r="E2128" s="1036" t="s">
        <v>554</v>
      </c>
      <c r="F2128" s="1035" t="s">
        <v>157</v>
      </c>
      <c r="G2128" s="896">
        <v>1750000</v>
      </c>
      <c r="H2128" s="896">
        <v>1000000</v>
      </c>
      <c r="I2128" s="896"/>
      <c r="J2128" s="896"/>
      <c r="K2128" s="896"/>
      <c r="L2128" s="896"/>
      <c r="M2128" s="896"/>
      <c r="N2128" s="252"/>
    </row>
    <row r="2129" spans="1:14" ht="33.75" customHeight="1">
      <c r="A2129" s="336">
        <v>22020704</v>
      </c>
      <c r="B2129" s="336"/>
      <c r="C2129" s="336"/>
      <c r="D2129" s="1036" t="s">
        <v>561</v>
      </c>
      <c r="E2129" s="1036" t="s">
        <v>554</v>
      </c>
      <c r="F2129" s="1035" t="s">
        <v>158</v>
      </c>
      <c r="G2129" s="896"/>
      <c r="H2129" s="896"/>
      <c r="I2129" s="896"/>
      <c r="J2129" s="896"/>
      <c r="K2129" s="896"/>
      <c r="L2129" s="343"/>
      <c r="M2129" s="343"/>
      <c r="N2129" s="252"/>
    </row>
    <row r="2130" spans="1:14" ht="33.75" customHeight="1">
      <c r="A2130" s="336">
        <v>22020705</v>
      </c>
      <c r="B2130" s="336"/>
      <c r="C2130" s="336"/>
      <c r="D2130" s="1036" t="s">
        <v>561</v>
      </c>
      <c r="E2130" s="1036" t="s">
        <v>554</v>
      </c>
      <c r="F2130" s="1035" t="s">
        <v>159</v>
      </c>
      <c r="G2130" s="896"/>
      <c r="H2130" s="896"/>
      <c r="I2130" s="896"/>
      <c r="J2130" s="896"/>
      <c r="K2130" s="896"/>
      <c r="L2130" s="343"/>
      <c r="M2130" s="343"/>
      <c r="N2130" s="252"/>
    </row>
    <row r="2131" spans="1:14" ht="15">
      <c r="A2131" s="336">
        <v>22020709</v>
      </c>
      <c r="B2131" s="336"/>
      <c r="C2131" s="336"/>
      <c r="D2131" s="1036" t="s">
        <v>561</v>
      </c>
      <c r="E2131" s="1036" t="s">
        <v>554</v>
      </c>
      <c r="F2131" s="1035" t="s">
        <v>578</v>
      </c>
      <c r="G2131" s="896">
        <v>250000</v>
      </c>
      <c r="H2131" s="896">
        <v>1250000</v>
      </c>
      <c r="I2131" s="896"/>
      <c r="J2131" s="896"/>
      <c r="K2131" s="896"/>
      <c r="L2131" s="343"/>
      <c r="M2131" s="343"/>
      <c r="N2131" s="252"/>
    </row>
    <row r="2132" spans="1:14" ht="15">
      <c r="A2132" s="339">
        <v>220208</v>
      </c>
      <c r="B2132" s="339">
        <v>70434</v>
      </c>
      <c r="C2132" s="339"/>
      <c r="D2132" s="1036" t="s">
        <v>561</v>
      </c>
      <c r="E2132" s="1036" t="s">
        <v>554</v>
      </c>
      <c r="F2132" s="340" t="s">
        <v>644</v>
      </c>
      <c r="G2132" s="341">
        <f>SUM(G2133:G2135)</f>
        <v>3000000</v>
      </c>
      <c r="H2132" s="341">
        <f>SUM(H2133:H2135)</f>
        <v>2000000</v>
      </c>
      <c r="I2132" s="341"/>
      <c r="J2132" s="341"/>
      <c r="K2132" s="341"/>
      <c r="L2132" s="341"/>
      <c r="M2132" s="341"/>
      <c r="N2132" s="252"/>
    </row>
    <row r="2133" spans="1:14" ht="15">
      <c r="A2133" s="336">
        <v>22020801</v>
      </c>
      <c r="B2133" s="336">
        <v>70434</v>
      </c>
      <c r="C2133" s="336"/>
      <c r="D2133" s="1036" t="s">
        <v>561</v>
      </c>
      <c r="E2133" s="1036" t="s">
        <v>554</v>
      </c>
      <c r="F2133" s="1035" t="s">
        <v>164</v>
      </c>
      <c r="G2133" s="896">
        <v>1000000</v>
      </c>
      <c r="H2133" s="896">
        <v>1000000</v>
      </c>
      <c r="I2133" s="896"/>
      <c r="J2133" s="896"/>
      <c r="K2133" s="896"/>
      <c r="L2133" s="896"/>
      <c r="M2133" s="896"/>
      <c r="N2133" s="252"/>
    </row>
    <row r="2134" spans="1:14" ht="23.25">
      <c r="A2134" s="336">
        <v>22020802</v>
      </c>
      <c r="B2134" s="336">
        <v>70434</v>
      </c>
      <c r="C2134" s="336"/>
      <c r="D2134" s="1036" t="s">
        <v>561</v>
      </c>
      <c r="E2134" s="1036" t="s">
        <v>554</v>
      </c>
      <c r="F2134" s="1035" t="s">
        <v>165</v>
      </c>
      <c r="G2134" s="896"/>
      <c r="H2134" s="896"/>
      <c r="I2134" s="896"/>
      <c r="J2134" s="896"/>
      <c r="K2134" s="896"/>
      <c r="L2134" s="338"/>
      <c r="M2134" s="343"/>
      <c r="N2134" s="252"/>
    </row>
    <row r="2135" spans="1:14" ht="15">
      <c r="A2135" s="336">
        <v>22020803</v>
      </c>
      <c r="B2135" s="336">
        <v>70434</v>
      </c>
      <c r="C2135" s="336"/>
      <c r="D2135" s="1036" t="s">
        <v>561</v>
      </c>
      <c r="E2135" s="1036" t="s">
        <v>554</v>
      </c>
      <c r="F2135" s="1035" t="s">
        <v>166</v>
      </c>
      <c r="G2135" s="896">
        <v>2000000</v>
      </c>
      <c r="H2135" s="896">
        <v>1000000</v>
      </c>
      <c r="I2135" s="896"/>
      <c r="J2135" s="896"/>
      <c r="K2135" s="896"/>
      <c r="L2135" s="896"/>
      <c r="M2135" s="896"/>
      <c r="N2135" s="252"/>
    </row>
    <row r="2136" spans="1:14" ht="19.5" customHeight="1">
      <c r="A2136" s="339">
        <v>220210</v>
      </c>
      <c r="B2136" s="339">
        <v>70160</v>
      </c>
      <c r="C2136" s="339"/>
      <c r="D2136" s="1036" t="s">
        <v>561</v>
      </c>
      <c r="E2136" s="1036" t="s">
        <v>554</v>
      </c>
      <c r="F2136" s="340" t="s">
        <v>173</v>
      </c>
      <c r="G2136" s="341">
        <f>SUM(G2137:G2143)</f>
        <v>8000000</v>
      </c>
      <c r="H2136" s="341">
        <f>SUM(H2137:H2143)</f>
        <v>5000000</v>
      </c>
      <c r="I2136" s="341"/>
      <c r="J2136" s="341"/>
      <c r="K2136" s="341"/>
      <c r="L2136" s="341"/>
      <c r="M2136" s="341"/>
      <c r="N2136" s="252"/>
    </row>
    <row r="2137" spans="1:14" ht="15">
      <c r="A2137" s="336">
        <v>22021001</v>
      </c>
      <c r="B2137" s="336">
        <v>70160</v>
      </c>
      <c r="C2137" s="336"/>
      <c r="D2137" s="1036" t="s">
        <v>561</v>
      </c>
      <c r="E2137" s="1036" t="s">
        <v>554</v>
      </c>
      <c r="F2137" s="1035" t="s">
        <v>174</v>
      </c>
      <c r="G2137" s="896">
        <v>500000</v>
      </c>
      <c r="H2137" s="896">
        <v>500000</v>
      </c>
      <c r="I2137" s="896"/>
      <c r="J2137" s="896"/>
      <c r="K2137" s="896"/>
      <c r="L2137" s="896"/>
      <c r="M2137" s="896"/>
      <c r="N2137" s="252"/>
    </row>
    <row r="2138" spans="1:14" ht="15.75" customHeight="1">
      <c r="A2138" s="336">
        <v>22021002</v>
      </c>
      <c r="B2138" s="336">
        <v>70160</v>
      </c>
      <c r="C2138" s="336"/>
      <c r="D2138" s="1036" t="s">
        <v>561</v>
      </c>
      <c r="E2138" s="1036" t="s">
        <v>554</v>
      </c>
      <c r="F2138" s="1035" t="s">
        <v>175</v>
      </c>
      <c r="G2138" s="896">
        <v>500000</v>
      </c>
      <c r="H2138" s="896">
        <v>500000</v>
      </c>
      <c r="I2138" s="896"/>
      <c r="J2138" s="896"/>
      <c r="K2138" s="896"/>
      <c r="L2138" s="896"/>
      <c r="M2138" s="896"/>
      <c r="N2138" s="252"/>
    </row>
    <row r="2139" spans="1:14" ht="16.5" customHeight="1">
      <c r="A2139" s="336">
        <v>22021003</v>
      </c>
      <c r="B2139" s="336">
        <v>70160</v>
      </c>
      <c r="C2139" s="336"/>
      <c r="D2139" s="1036" t="s">
        <v>561</v>
      </c>
      <c r="E2139" s="1036" t="s">
        <v>554</v>
      </c>
      <c r="F2139" s="1035" t="s">
        <v>176</v>
      </c>
      <c r="G2139" s="896">
        <v>2000000</v>
      </c>
      <c r="H2139" s="896">
        <v>1000000</v>
      </c>
      <c r="I2139" s="896"/>
      <c r="J2139" s="896"/>
      <c r="K2139" s="896"/>
      <c r="L2139" s="896"/>
      <c r="M2139" s="896"/>
      <c r="N2139" s="252"/>
    </row>
    <row r="2140" spans="1:14" ht="16.5" customHeight="1">
      <c r="A2140" s="336">
        <v>22021004</v>
      </c>
      <c r="B2140" s="336">
        <v>70160</v>
      </c>
      <c r="C2140" s="336"/>
      <c r="D2140" s="1036" t="s">
        <v>561</v>
      </c>
      <c r="E2140" s="1036" t="s">
        <v>554</v>
      </c>
      <c r="F2140" s="1035" t="s">
        <v>177</v>
      </c>
      <c r="G2140" s="896"/>
      <c r="H2140" s="896"/>
      <c r="I2140" s="896"/>
      <c r="J2140" s="896"/>
      <c r="K2140" s="896"/>
      <c r="L2140" s="338"/>
      <c r="M2140" s="343"/>
      <c r="N2140" s="252"/>
    </row>
    <row r="2141" spans="1:14" ht="17.25" customHeight="1">
      <c r="A2141" s="336">
        <v>22021006</v>
      </c>
      <c r="B2141" s="336">
        <v>70160</v>
      </c>
      <c r="C2141" s="336"/>
      <c r="D2141" s="1036" t="s">
        <v>561</v>
      </c>
      <c r="E2141" s="1036" t="s">
        <v>554</v>
      </c>
      <c r="F2141" s="1035" t="s">
        <v>178</v>
      </c>
      <c r="G2141" s="896"/>
      <c r="H2141" s="896"/>
      <c r="I2141" s="896"/>
      <c r="J2141" s="896"/>
      <c r="K2141" s="896"/>
      <c r="L2141" s="338"/>
      <c r="M2141" s="343"/>
      <c r="N2141" s="252"/>
    </row>
    <row r="2142" spans="1:14" ht="15">
      <c r="A2142" s="336">
        <v>22021007</v>
      </c>
      <c r="B2142" s="336">
        <v>70160</v>
      </c>
      <c r="C2142" s="336"/>
      <c r="D2142" s="1036" t="s">
        <v>561</v>
      </c>
      <c r="E2142" s="1036" t="s">
        <v>554</v>
      </c>
      <c r="F2142" s="1035" t="s">
        <v>179</v>
      </c>
      <c r="G2142" s="896">
        <v>1000000</v>
      </c>
      <c r="H2142" s="896">
        <v>1000000</v>
      </c>
      <c r="I2142" s="896"/>
      <c r="J2142" s="896"/>
      <c r="K2142" s="896"/>
      <c r="L2142" s="896"/>
      <c r="M2142" s="896"/>
      <c r="N2142" s="252"/>
    </row>
    <row r="2143" spans="1:14" ht="15">
      <c r="A2143" s="336">
        <v>22021029</v>
      </c>
      <c r="B2143" s="336">
        <v>70160</v>
      </c>
      <c r="C2143" s="336"/>
      <c r="D2143" s="1036" t="s">
        <v>561</v>
      </c>
      <c r="E2143" s="1036" t="s">
        <v>554</v>
      </c>
      <c r="F2143" s="1035" t="s">
        <v>853</v>
      </c>
      <c r="G2143" s="896">
        <v>4000000</v>
      </c>
      <c r="H2143" s="896">
        <v>2000000</v>
      </c>
      <c r="I2143" s="896"/>
      <c r="J2143" s="896"/>
      <c r="K2143" s="896"/>
      <c r="L2143" s="343"/>
      <c r="M2143" s="343"/>
      <c r="N2143" s="252"/>
    </row>
    <row r="2144" spans="1:14" ht="15">
      <c r="A2144" s="336"/>
      <c r="B2144" s="336"/>
      <c r="C2144" s="336"/>
      <c r="D2144" s="1036"/>
      <c r="E2144" s="1036"/>
      <c r="F2144" s="1035"/>
      <c r="G2144" s="896"/>
      <c r="H2144" s="896"/>
      <c r="I2144" s="896"/>
      <c r="J2144" s="896"/>
      <c r="K2144" s="896"/>
      <c r="L2144" s="343"/>
      <c r="M2144" s="343"/>
      <c r="N2144" s="252"/>
    </row>
    <row r="2145" spans="1:14" ht="15">
      <c r="A2145" s="336"/>
      <c r="B2145" s="336"/>
      <c r="C2145" s="336"/>
      <c r="D2145" s="1036"/>
      <c r="E2145" s="1036"/>
      <c r="F2145" s="1035"/>
      <c r="G2145" s="896"/>
      <c r="H2145" s="896"/>
      <c r="I2145" s="896"/>
      <c r="J2145" s="896"/>
      <c r="K2145" s="896"/>
      <c r="L2145" s="343"/>
      <c r="M2145" s="343"/>
      <c r="N2145" s="252"/>
    </row>
    <row r="2146" spans="1:14" ht="15">
      <c r="A2146" s="339">
        <v>23</v>
      </c>
      <c r="B2146" s="339"/>
      <c r="C2146" s="339"/>
      <c r="D2146" s="339"/>
      <c r="E2146" s="339"/>
      <c r="F2146" s="340" t="s">
        <v>198</v>
      </c>
      <c r="G2146" s="1382">
        <f>SUM(G2147,G2162,G2169,G2177,G2181)</f>
        <v>60000000</v>
      </c>
      <c r="H2146" s="1382">
        <f>H2147</f>
        <v>5029306.7300000004</v>
      </c>
      <c r="I2146" s="341"/>
      <c r="J2146" s="341"/>
      <c r="K2146" s="341"/>
      <c r="L2146" s="341"/>
      <c r="M2146" s="343"/>
      <c r="N2146" s="252"/>
    </row>
    <row r="2147" spans="1:14" ht="15">
      <c r="A2147" s="339">
        <v>2301</v>
      </c>
      <c r="B2147" s="339"/>
      <c r="C2147" s="339"/>
      <c r="D2147" s="339"/>
      <c r="E2147" s="339"/>
      <c r="F2147" s="340" t="s">
        <v>199</v>
      </c>
      <c r="G2147" s="1382">
        <f>SUM(G2148)</f>
        <v>31000000</v>
      </c>
      <c r="H2147" s="1382">
        <f>H2148</f>
        <v>5029306.7300000004</v>
      </c>
      <c r="I2147" s="341"/>
      <c r="J2147" s="341"/>
      <c r="K2147" s="341"/>
      <c r="L2147" s="343"/>
      <c r="M2147" s="343"/>
      <c r="N2147" s="252"/>
    </row>
    <row r="2148" spans="1:14" ht="23.25">
      <c r="A2148" s="339">
        <v>230101</v>
      </c>
      <c r="B2148" s="339"/>
      <c r="C2148" s="339"/>
      <c r="D2148" s="339"/>
      <c r="E2148" s="339"/>
      <c r="F2148" s="340" t="s">
        <v>200</v>
      </c>
      <c r="G2148" s="1382">
        <f>SUM(G2149:G2161)</f>
        <v>31000000</v>
      </c>
      <c r="H2148" s="1382">
        <f>SUM(H2149:H2157)</f>
        <v>5029306.7300000004</v>
      </c>
      <c r="I2148" s="341"/>
      <c r="J2148" s="341"/>
      <c r="K2148" s="343"/>
      <c r="L2148" s="1037"/>
      <c r="M2148" s="343"/>
      <c r="N2148" s="252"/>
    </row>
    <row r="2149" spans="1:14" ht="15">
      <c r="A2149" s="336">
        <v>23010105</v>
      </c>
      <c r="B2149" s="336"/>
      <c r="C2149" s="336"/>
      <c r="D2149" s="1036" t="s">
        <v>561</v>
      </c>
      <c r="E2149" s="1036" t="s">
        <v>554</v>
      </c>
      <c r="F2149" s="1035" t="s">
        <v>203</v>
      </c>
      <c r="G2149" s="1383">
        <v>11000000</v>
      </c>
      <c r="H2149" s="1383"/>
      <c r="I2149" s="896"/>
      <c r="J2149" s="341"/>
      <c r="K2149" s="896"/>
      <c r="L2149" s="1037"/>
      <c r="M2149" s="343"/>
      <c r="N2149" s="252"/>
    </row>
    <row r="2150" spans="1:14" ht="15">
      <c r="A2150" s="336">
        <v>23010108</v>
      </c>
      <c r="B2150" s="336"/>
      <c r="C2150" s="336"/>
      <c r="D2150" s="1036" t="s">
        <v>561</v>
      </c>
      <c r="E2150" s="1036" t="s">
        <v>554</v>
      </c>
      <c r="F2150" s="1035" t="s">
        <v>206</v>
      </c>
      <c r="G2150" s="1383">
        <v>5000000</v>
      </c>
      <c r="H2150" s="1383"/>
      <c r="I2150" s="896"/>
      <c r="J2150" s="341"/>
      <c r="K2150" s="896"/>
      <c r="L2150" s="343"/>
      <c r="M2150" s="343"/>
      <c r="N2150" s="252"/>
    </row>
    <row r="2151" spans="1:14" ht="23.25">
      <c r="A2151" s="336">
        <v>23010112</v>
      </c>
      <c r="B2151" s="336"/>
      <c r="C2151" s="336"/>
      <c r="D2151" s="1036" t="s">
        <v>561</v>
      </c>
      <c r="E2151" s="1036" t="s">
        <v>554</v>
      </c>
      <c r="F2151" s="1035" t="s">
        <v>208</v>
      </c>
      <c r="G2151" s="1383">
        <v>3000000</v>
      </c>
      <c r="H2151" s="1383">
        <v>2029306.73</v>
      </c>
      <c r="I2151" s="896"/>
      <c r="J2151" s="896"/>
      <c r="K2151" s="896"/>
      <c r="L2151" s="343"/>
      <c r="M2151" s="343"/>
      <c r="N2151" s="252"/>
    </row>
    <row r="2152" spans="1:14" ht="15">
      <c r="A2152" s="336">
        <v>23010113</v>
      </c>
      <c r="B2152" s="336"/>
      <c r="C2152" s="336"/>
      <c r="D2152" s="1036" t="s">
        <v>561</v>
      </c>
      <c r="E2152" s="1036" t="s">
        <v>554</v>
      </c>
      <c r="F2152" s="1035" t="s">
        <v>209</v>
      </c>
      <c r="G2152" s="1383">
        <v>1000000</v>
      </c>
      <c r="H2152" s="1383">
        <v>1000000</v>
      </c>
      <c r="I2152" s="896"/>
      <c r="J2152" s="896"/>
      <c r="K2152" s="896"/>
      <c r="L2152" s="343"/>
      <c r="M2152" s="343"/>
      <c r="N2152" s="252"/>
    </row>
    <row r="2153" spans="1:14" ht="15">
      <c r="A2153" s="336">
        <v>23010114</v>
      </c>
      <c r="B2153" s="336"/>
      <c r="C2153" s="336"/>
      <c r="D2153" s="1036" t="s">
        <v>561</v>
      </c>
      <c r="E2153" s="1036" t="s">
        <v>554</v>
      </c>
      <c r="F2153" s="1035" t="s">
        <v>210</v>
      </c>
      <c r="G2153" s="1383">
        <v>500000</v>
      </c>
      <c r="H2153" s="1383">
        <v>500000</v>
      </c>
      <c r="I2153" s="896"/>
      <c r="J2153" s="896"/>
      <c r="K2153" s="896"/>
      <c r="L2153" s="343"/>
      <c r="M2153" s="343"/>
      <c r="N2153" s="252"/>
    </row>
    <row r="2154" spans="1:14" ht="17.25" customHeight="1">
      <c r="A2154" s="336">
        <v>23010115</v>
      </c>
      <c r="B2154" s="336"/>
      <c r="C2154" s="336"/>
      <c r="D2154" s="1036" t="s">
        <v>561</v>
      </c>
      <c r="E2154" s="1036" t="s">
        <v>554</v>
      </c>
      <c r="F2154" s="1035" t="s">
        <v>211</v>
      </c>
      <c r="G2154" s="1383">
        <v>500000</v>
      </c>
      <c r="H2154" s="1383">
        <v>500000</v>
      </c>
      <c r="I2154" s="896"/>
      <c r="J2154" s="896"/>
      <c r="K2154" s="896"/>
      <c r="L2154" s="343"/>
      <c r="M2154" s="343"/>
      <c r="N2154" s="252"/>
    </row>
    <row r="2155" spans="1:14" ht="23.25">
      <c r="A2155" s="336">
        <v>23010117</v>
      </c>
      <c r="B2155" s="336"/>
      <c r="C2155" s="336"/>
      <c r="D2155" s="1036" t="s">
        <v>561</v>
      </c>
      <c r="E2155" s="1036" t="s">
        <v>554</v>
      </c>
      <c r="F2155" s="1035" t="s">
        <v>213</v>
      </c>
      <c r="G2155" s="1383">
        <v>500000</v>
      </c>
      <c r="H2155" s="1383">
        <v>500000</v>
      </c>
      <c r="I2155" s="896"/>
      <c r="J2155" s="896"/>
      <c r="K2155" s="896"/>
      <c r="L2155" s="343"/>
      <c r="M2155" s="343"/>
      <c r="N2155" s="252"/>
    </row>
    <row r="2156" spans="1:14" ht="15">
      <c r="A2156" s="336">
        <v>23010118</v>
      </c>
      <c r="B2156" s="336"/>
      <c r="C2156" s="336"/>
      <c r="D2156" s="1036" t="s">
        <v>561</v>
      </c>
      <c r="E2156" s="1036" t="s">
        <v>554</v>
      </c>
      <c r="F2156" s="1035" t="s">
        <v>214</v>
      </c>
      <c r="G2156" s="1383">
        <v>500000</v>
      </c>
      <c r="H2156" s="1383">
        <v>500000</v>
      </c>
      <c r="I2156" s="896"/>
      <c r="J2156" s="896"/>
      <c r="K2156" s="896"/>
      <c r="L2156" s="343"/>
      <c r="M2156" s="343"/>
      <c r="N2156" s="252"/>
    </row>
    <row r="2157" spans="1:14" ht="23.25">
      <c r="A2157" s="336">
        <v>23010119</v>
      </c>
      <c r="B2157" s="336"/>
      <c r="C2157" s="336"/>
      <c r="D2157" s="1036" t="s">
        <v>561</v>
      </c>
      <c r="E2157" s="1036" t="s">
        <v>554</v>
      </c>
      <c r="F2157" s="1035" t="s">
        <v>215</v>
      </c>
      <c r="G2157" s="1383">
        <v>5000000</v>
      </c>
      <c r="H2157" s="1383"/>
      <c r="I2157" s="896"/>
      <c r="J2157" s="896"/>
      <c r="K2157" s="1038"/>
      <c r="L2157" s="343"/>
      <c r="M2157" s="343"/>
      <c r="N2157" s="252"/>
    </row>
    <row r="2158" spans="1:14" ht="23.25">
      <c r="A2158" s="336">
        <v>23010122</v>
      </c>
      <c r="B2158" s="336"/>
      <c r="C2158" s="336"/>
      <c r="D2158" s="1036" t="s">
        <v>561</v>
      </c>
      <c r="E2158" s="1036" t="s">
        <v>554</v>
      </c>
      <c r="F2158" s="1035" t="s">
        <v>1185</v>
      </c>
      <c r="G2158" s="1383"/>
      <c r="H2158" s="1383"/>
      <c r="I2158" s="896"/>
      <c r="J2158" s="896"/>
      <c r="K2158" s="1038"/>
      <c r="L2158" s="343"/>
      <c r="M2158" s="343"/>
      <c r="N2158" s="252"/>
    </row>
    <row r="2159" spans="1:14" ht="23.25">
      <c r="A2159" s="336">
        <v>23010123</v>
      </c>
      <c r="B2159" s="336"/>
      <c r="C2159" s="336"/>
      <c r="D2159" s="1036" t="s">
        <v>561</v>
      </c>
      <c r="E2159" s="1036" t="s">
        <v>554</v>
      </c>
      <c r="F2159" s="1035" t="s">
        <v>219</v>
      </c>
      <c r="G2159" s="1383">
        <v>1000000</v>
      </c>
      <c r="H2159" s="1383"/>
      <c r="I2159" s="896"/>
      <c r="J2159" s="896"/>
      <c r="K2159" s="896"/>
      <c r="L2159" s="343"/>
      <c r="M2159" s="343"/>
      <c r="N2159" s="252"/>
    </row>
    <row r="2160" spans="1:14" ht="23.25">
      <c r="A2160" s="336">
        <v>23010133</v>
      </c>
      <c r="B2160" s="336"/>
      <c r="C2160" s="336"/>
      <c r="D2160" s="1036">
        <v>2101</v>
      </c>
      <c r="E2160" s="1036">
        <v>50610801</v>
      </c>
      <c r="F2160" s="1035" t="s">
        <v>1176</v>
      </c>
      <c r="G2160" s="1383">
        <v>1000000</v>
      </c>
      <c r="H2160" s="1383"/>
      <c r="I2160" s="896"/>
      <c r="J2160" s="896"/>
      <c r="K2160" s="896"/>
      <c r="L2160" s="343"/>
      <c r="M2160" s="343"/>
      <c r="N2160" s="252"/>
    </row>
    <row r="2161" spans="1:14" ht="15">
      <c r="A2161" s="336">
        <v>230101140</v>
      </c>
      <c r="B2161" s="336"/>
      <c r="C2161" s="336"/>
      <c r="D2161" s="1036">
        <v>2101</v>
      </c>
      <c r="E2161" s="1036">
        <v>50610801</v>
      </c>
      <c r="F2161" s="1035" t="s">
        <v>703</v>
      </c>
      <c r="G2161" s="1383">
        <v>2000000</v>
      </c>
      <c r="H2161" s="1383"/>
      <c r="I2161" s="896"/>
      <c r="J2161" s="896"/>
      <c r="K2161" s="896"/>
      <c r="L2161" s="343"/>
      <c r="M2161" s="343"/>
      <c r="N2161" s="252"/>
    </row>
    <row r="2162" spans="1:14" ht="15">
      <c r="A2162" s="339">
        <v>2302</v>
      </c>
      <c r="B2162" s="339"/>
      <c r="C2162" s="339"/>
      <c r="D2162" s="339"/>
      <c r="E2162" s="339"/>
      <c r="F2162" s="340" t="s">
        <v>229</v>
      </c>
      <c r="G2162" s="1382">
        <f t="shared" ref="G2162:H2162" si="439">G2163</f>
        <v>11000000</v>
      </c>
      <c r="H2162" s="1382">
        <f t="shared" si="439"/>
        <v>0</v>
      </c>
      <c r="I2162" s="341"/>
      <c r="J2162" s="341"/>
      <c r="K2162" s="341"/>
      <c r="L2162" s="341"/>
      <c r="M2162" s="341"/>
      <c r="N2162" s="252"/>
    </row>
    <row r="2163" spans="1:14" ht="23.25">
      <c r="A2163" s="339">
        <v>230201</v>
      </c>
      <c r="B2163" s="339"/>
      <c r="C2163" s="339"/>
      <c r="D2163" s="339"/>
      <c r="E2163" s="339"/>
      <c r="F2163" s="340" t="s">
        <v>230</v>
      </c>
      <c r="G2163" s="1382">
        <f t="shared" ref="G2163:H2163" si="440">SUM(G2164:G2168)</f>
        <v>11000000</v>
      </c>
      <c r="H2163" s="1382">
        <f t="shared" si="440"/>
        <v>0</v>
      </c>
      <c r="I2163" s="341"/>
      <c r="J2163" s="341"/>
      <c r="K2163" s="341"/>
      <c r="L2163" s="341"/>
      <c r="M2163" s="341"/>
      <c r="N2163" s="252"/>
    </row>
    <row r="2164" spans="1:14" ht="23.25">
      <c r="A2164" s="336">
        <v>23020101</v>
      </c>
      <c r="B2164" s="336"/>
      <c r="C2164" s="336"/>
      <c r="D2164" s="336"/>
      <c r="E2164" s="336"/>
      <c r="F2164" s="1035" t="s">
        <v>231</v>
      </c>
      <c r="G2164" s="1383"/>
      <c r="H2164" s="1383"/>
      <c r="I2164" s="896"/>
      <c r="J2164" s="896"/>
      <c r="K2164" s="341"/>
      <c r="L2164" s="343"/>
      <c r="M2164" s="343"/>
      <c r="N2164" s="252"/>
    </row>
    <row r="2165" spans="1:14" ht="23.25">
      <c r="A2165" s="336">
        <v>23020103</v>
      </c>
      <c r="B2165" s="336"/>
      <c r="C2165" s="336"/>
      <c r="D2165" s="336"/>
      <c r="E2165" s="336"/>
      <c r="F2165" s="1035" t="s">
        <v>233</v>
      </c>
      <c r="G2165" s="1383">
        <v>3000000</v>
      </c>
      <c r="H2165" s="1383"/>
      <c r="I2165" s="896"/>
      <c r="J2165" s="896"/>
      <c r="K2165" s="338"/>
      <c r="L2165" s="338"/>
      <c r="M2165" s="338"/>
      <c r="N2165" s="252"/>
    </row>
    <row r="2166" spans="1:14" ht="23.25">
      <c r="A2166" s="336">
        <v>23020105</v>
      </c>
      <c r="B2166" s="336"/>
      <c r="C2166" s="336"/>
      <c r="D2166" s="336"/>
      <c r="E2166" s="336"/>
      <c r="F2166" s="1035" t="s">
        <v>235</v>
      </c>
      <c r="G2166" s="1383"/>
      <c r="H2166" s="1383"/>
      <c r="I2166" s="896"/>
      <c r="J2166" s="896"/>
      <c r="K2166" s="338"/>
      <c r="L2166" s="338"/>
      <c r="M2166" s="338"/>
      <c r="N2166" s="252"/>
    </row>
    <row r="2167" spans="1:14" ht="23.25">
      <c r="A2167" s="336">
        <v>23020119</v>
      </c>
      <c r="B2167" s="336"/>
      <c r="C2167" s="336"/>
      <c r="D2167" s="336"/>
      <c r="E2167" s="336"/>
      <c r="F2167" s="1035" t="s">
        <v>245</v>
      </c>
      <c r="G2167" s="1383"/>
      <c r="H2167" s="1383"/>
      <c r="I2167" s="896"/>
      <c r="J2167" s="896"/>
      <c r="K2167" s="338"/>
      <c r="L2167" s="338"/>
      <c r="M2167" s="338"/>
      <c r="N2167" s="252"/>
    </row>
    <row r="2168" spans="1:14" ht="23.25">
      <c r="A2168" s="336">
        <v>23020122</v>
      </c>
      <c r="B2168" s="336"/>
      <c r="C2168" s="336"/>
      <c r="D2168" s="336"/>
      <c r="E2168" s="336"/>
      <c r="F2168" s="1035" t="s">
        <v>246</v>
      </c>
      <c r="G2168" s="1383">
        <v>8000000</v>
      </c>
      <c r="H2168" s="1383"/>
      <c r="I2168" s="896"/>
      <c r="J2168" s="896"/>
      <c r="K2168" s="896"/>
      <c r="L2168" s="338"/>
      <c r="M2168" s="896"/>
      <c r="N2168" s="252"/>
    </row>
    <row r="2169" spans="1:14" ht="15">
      <c r="A2169" s="339">
        <v>2303</v>
      </c>
      <c r="B2169" s="339"/>
      <c r="C2169" s="339"/>
      <c r="D2169" s="339"/>
      <c r="E2169" s="339"/>
      <c r="F2169" s="340" t="s">
        <v>252</v>
      </c>
      <c r="G2169" s="1382">
        <f>G2170</f>
        <v>9000000</v>
      </c>
      <c r="H2169" s="1382">
        <f t="shared" ref="H2169" si="441">H2170</f>
        <v>0</v>
      </c>
      <c r="I2169" s="341"/>
      <c r="J2169" s="341"/>
      <c r="K2169" s="341"/>
      <c r="L2169" s="341"/>
      <c r="M2169" s="341"/>
      <c r="N2169" s="252"/>
    </row>
    <row r="2170" spans="1:14" ht="23.25">
      <c r="A2170" s="339">
        <v>230301</v>
      </c>
      <c r="B2170" s="339"/>
      <c r="C2170" s="339"/>
      <c r="D2170" s="339"/>
      <c r="E2170" s="339"/>
      <c r="F2170" s="340" t="s">
        <v>253</v>
      </c>
      <c r="G2170" s="1382">
        <f>SUM(G2171:G2176)</f>
        <v>9000000</v>
      </c>
      <c r="H2170" s="1382">
        <f t="shared" ref="H2170" si="442">SUM(H2171:H2176)</f>
        <v>0</v>
      </c>
      <c r="I2170" s="341"/>
      <c r="J2170" s="341"/>
      <c r="K2170" s="341"/>
      <c r="L2170" s="341"/>
      <c r="M2170" s="341"/>
      <c r="N2170" s="252"/>
    </row>
    <row r="2171" spans="1:14" ht="23.25">
      <c r="A2171" s="336">
        <v>23030102</v>
      </c>
      <c r="B2171" s="336"/>
      <c r="C2171" s="336"/>
      <c r="D2171" s="336"/>
      <c r="E2171" s="336"/>
      <c r="F2171" s="1035" t="s">
        <v>255</v>
      </c>
      <c r="G2171" s="1383">
        <v>2000000</v>
      </c>
      <c r="H2171" s="1383"/>
      <c r="I2171" s="896"/>
      <c r="J2171" s="896"/>
      <c r="K2171" s="338"/>
      <c r="L2171" s="338"/>
      <c r="M2171" s="338"/>
      <c r="N2171" s="252"/>
    </row>
    <row r="2172" spans="1:14" ht="23.25">
      <c r="A2172" s="336">
        <v>23030104</v>
      </c>
      <c r="B2172" s="336"/>
      <c r="C2172" s="336"/>
      <c r="D2172" s="336"/>
      <c r="E2172" s="336"/>
      <c r="F2172" s="1035" t="s">
        <v>257</v>
      </c>
      <c r="G2172" s="1383">
        <v>2000000</v>
      </c>
      <c r="H2172" s="1383"/>
      <c r="I2172" s="896"/>
      <c r="J2172" s="896"/>
      <c r="K2172" s="338"/>
      <c r="L2172" s="338"/>
      <c r="M2172" s="338"/>
      <c r="N2172" s="252"/>
    </row>
    <row r="2173" spans="1:14" ht="23.25">
      <c r="A2173" s="336">
        <v>23030118</v>
      </c>
      <c r="B2173" s="336"/>
      <c r="C2173" s="336"/>
      <c r="D2173" s="336"/>
      <c r="E2173" s="336"/>
      <c r="F2173" s="1035" t="s">
        <v>265</v>
      </c>
      <c r="G2173" s="1383"/>
      <c r="H2173" s="1383"/>
      <c r="I2173" s="896"/>
      <c r="J2173" s="896"/>
      <c r="K2173" s="896"/>
      <c r="L2173" s="338"/>
      <c r="M2173" s="338"/>
      <c r="N2173" s="252"/>
    </row>
    <row r="2174" spans="1:14" ht="23.25">
      <c r="A2174" s="336">
        <v>23030121</v>
      </c>
      <c r="B2174" s="336"/>
      <c r="C2174" s="336"/>
      <c r="D2174" s="336"/>
      <c r="E2174" s="336"/>
      <c r="F2174" s="1035" t="s">
        <v>266</v>
      </c>
      <c r="G2174" s="1383">
        <v>3000000</v>
      </c>
      <c r="H2174" s="1383"/>
      <c r="I2174" s="896"/>
      <c r="J2174" s="896"/>
      <c r="K2174" s="896"/>
      <c r="L2174" s="338"/>
      <c r="M2174" s="338"/>
      <c r="N2174" s="252"/>
    </row>
    <row r="2175" spans="1:14" ht="23.25">
      <c r="A2175" s="336">
        <v>23030122</v>
      </c>
      <c r="B2175" s="336"/>
      <c r="C2175" s="336"/>
      <c r="D2175" s="336"/>
      <c r="E2175" s="336"/>
      <c r="F2175" s="1035" t="s">
        <v>267</v>
      </c>
      <c r="G2175" s="1383">
        <v>1000000</v>
      </c>
      <c r="H2175" s="1383"/>
      <c r="I2175" s="896"/>
      <c r="J2175" s="896"/>
      <c r="K2175" s="338"/>
      <c r="L2175" s="338"/>
      <c r="M2175" s="338"/>
      <c r="N2175" s="252"/>
    </row>
    <row r="2176" spans="1:14" ht="23.25">
      <c r="A2176" s="336">
        <v>23030125</v>
      </c>
      <c r="B2176" s="336"/>
      <c r="C2176" s="336"/>
      <c r="D2176" s="336"/>
      <c r="E2176" s="336"/>
      <c r="F2176" s="1035" t="s">
        <v>269</v>
      </c>
      <c r="G2176" s="1383">
        <v>1000000</v>
      </c>
      <c r="H2176" s="1383"/>
      <c r="I2176" s="896"/>
      <c r="J2176" s="896"/>
      <c r="K2176" s="338"/>
      <c r="L2176" s="338"/>
      <c r="M2176" s="338"/>
      <c r="N2176" s="252"/>
    </row>
    <row r="2177" spans="1:14" ht="23.25">
      <c r="A2177" s="339">
        <v>2304</v>
      </c>
      <c r="B2177" s="339"/>
      <c r="C2177" s="339"/>
      <c r="D2177" s="339"/>
      <c r="E2177" s="339"/>
      <c r="F2177" s="340" t="s">
        <v>271</v>
      </c>
      <c r="G2177" s="1382">
        <f>G2178</f>
        <v>0</v>
      </c>
      <c r="H2177" s="1382">
        <f t="shared" ref="H2177" si="443">H2178</f>
        <v>0</v>
      </c>
      <c r="I2177" s="341"/>
      <c r="J2177" s="341"/>
      <c r="K2177" s="341"/>
      <c r="L2177" s="341"/>
      <c r="M2177" s="341"/>
      <c r="N2177" s="252"/>
    </row>
    <row r="2178" spans="1:14" ht="23.25">
      <c r="A2178" s="339">
        <v>230401</v>
      </c>
      <c r="B2178" s="339"/>
      <c r="C2178" s="339"/>
      <c r="D2178" s="339"/>
      <c r="E2178" s="339"/>
      <c r="F2178" s="340" t="s">
        <v>738</v>
      </c>
      <c r="G2178" s="1382">
        <f>SUM(G2179:G2180)</f>
        <v>0</v>
      </c>
      <c r="H2178" s="1382">
        <f t="shared" ref="H2178" si="444">SUM(H2179:H2180)</f>
        <v>0</v>
      </c>
      <c r="I2178" s="341"/>
      <c r="J2178" s="341"/>
      <c r="K2178" s="341"/>
      <c r="L2178" s="341"/>
      <c r="M2178" s="341"/>
      <c r="N2178" s="252"/>
    </row>
    <row r="2179" spans="1:14" ht="15">
      <c r="A2179" s="336">
        <v>23040101</v>
      </c>
      <c r="B2179" s="336"/>
      <c r="C2179" s="336"/>
      <c r="D2179" s="336"/>
      <c r="E2179" s="336"/>
      <c r="F2179" s="1035" t="s">
        <v>272</v>
      </c>
      <c r="G2179" s="1383"/>
      <c r="H2179" s="1383"/>
      <c r="I2179" s="896"/>
      <c r="J2179" s="896"/>
      <c r="K2179" s="338"/>
      <c r="L2179" s="338"/>
      <c r="M2179" s="338"/>
      <c r="N2179" s="252"/>
    </row>
    <row r="2180" spans="1:14" ht="15">
      <c r="A2180" s="336">
        <v>23040102</v>
      </c>
      <c r="B2180" s="336"/>
      <c r="C2180" s="336"/>
      <c r="D2180" s="336"/>
      <c r="E2180" s="336"/>
      <c r="F2180" s="1035" t="s">
        <v>273</v>
      </c>
      <c r="G2180" s="1383"/>
      <c r="H2180" s="1383"/>
      <c r="I2180" s="896"/>
      <c r="J2180" s="896"/>
      <c r="K2180" s="896"/>
      <c r="L2180" s="338"/>
      <c r="M2180" s="338"/>
      <c r="N2180" s="252"/>
    </row>
    <row r="2181" spans="1:14" ht="15.75" customHeight="1">
      <c r="A2181" s="339">
        <v>2305</v>
      </c>
      <c r="B2181" s="339"/>
      <c r="C2181" s="339"/>
      <c r="D2181" s="339"/>
      <c r="E2181" s="339"/>
      <c r="F2181" s="340" t="s">
        <v>274</v>
      </c>
      <c r="G2181" s="1382">
        <f>G2182</f>
        <v>9000000</v>
      </c>
      <c r="H2181" s="1382">
        <f>H2182</f>
        <v>0</v>
      </c>
      <c r="I2181" s="341"/>
      <c r="J2181" s="341"/>
      <c r="K2181" s="341"/>
      <c r="L2181" s="341"/>
      <c r="M2181" s="341"/>
      <c r="N2181" s="252"/>
    </row>
    <row r="2182" spans="1:14" ht="23.25">
      <c r="A2182" s="339">
        <v>230501</v>
      </c>
      <c r="B2182" s="339"/>
      <c r="C2182" s="339"/>
      <c r="D2182" s="339"/>
      <c r="E2182" s="339"/>
      <c r="F2182" s="340" t="s">
        <v>275</v>
      </c>
      <c r="G2182" s="1382">
        <f>SUM(G2183:G2185)</f>
        <v>9000000</v>
      </c>
      <c r="H2182" s="1382">
        <f>SUM(H2183:H2185)</f>
        <v>0</v>
      </c>
      <c r="I2182" s="341"/>
      <c r="J2182" s="341"/>
      <c r="K2182" s="341"/>
      <c r="L2182" s="341"/>
      <c r="M2182" s="341"/>
      <c r="N2182" s="252"/>
    </row>
    <row r="2183" spans="1:14" ht="15">
      <c r="A2183" s="336">
        <v>23050101</v>
      </c>
      <c r="B2183" s="336"/>
      <c r="C2183" s="336"/>
      <c r="D2183" s="336"/>
      <c r="E2183" s="336"/>
      <c r="F2183" s="1035" t="s">
        <v>276</v>
      </c>
      <c r="G2183" s="1384">
        <v>4000000</v>
      </c>
      <c r="H2183" s="1384"/>
      <c r="I2183" s="1039"/>
      <c r="J2183" s="1039"/>
      <c r="K2183" s="1039"/>
      <c r="L2183" s="1039"/>
      <c r="M2183" s="1039"/>
      <c r="N2183" s="252"/>
    </row>
    <row r="2184" spans="1:14" ht="15">
      <c r="A2184" s="336">
        <v>23050102</v>
      </c>
      <c r="B2184" s="336"/>
      <c r="C2184" s="336"/>
      <c r="D2184" s="336"/>
      <c r="E2184" s="336"/>
      <c r="F2184" s="1035" t="s">
        <v>277</v>
      </c>
      <c r="G2184" s="1384"/>
      <c r="H2184" s="1384"/>
      <c r="I2184" s="1039"/>
      <c r="J2184" s="1039"/>
      <c r="K2184" s="1039"/>
      <c r="L2184" s="1040"/>
      <c r="M2184" s="1040"/>
      <c r="N2184" s="252"/>
    </row>
    <row r="2185" spans="1:14" ht="23.25">
      <c r="A2185" s="336">
        <v>23050103</v>
      </c>
      <c r="B2185" s="336"/>
      <c r="C2185" s="336"/>
      <c r="D2185" s="336"/>
      <c r="E2185" s="336"/>
      <c r="F2185" s="1035" t="s">
        <v>841</v>
      </c>
      <c r="G2185" s="1384">
        <v>5000000</v>
      </c>
      <c r="H2185" s="1384"/>
      <c r="I2185" s="1039"/>
      <c r="J2185" s="1039"/>
      <c r="K2185" s="1039"/>
      <c r="L2185" s="1039"/>
      <c r="M2185" s="1039"/>
      <c r="N2185" s="252"/>
    </row>
    <row r="2186" spans="1:14" ht="15">
      <c r="A2186" s="336"/>
      <c r="B2186" s="336"/>
      <c r="C2186" s="336"/>
      <c r="D2186" s="336"/>
      <c r="E2186" s="336"/>
      <c r="F2186" s="1035"/>
      <c r="G2186" s="1384"/>
      <c r="H2186" s="1384"/>
      <c r="I2186" s="1039"/>
      <c r="J2186" s="1039"/>
      <c r="K2186" s="1039"/>
      <c r="L2186" s="1039"/>
      <c r="M2186" s="1039"/>
      <c r="N2186" s="252"/>
    </row>
    <row r="2187" spans="1:14" ht="15">
      <c r="A2187" s="336"/>
      <c r="B2187" s="336"/>
      <c r="C2187" s="336"/>
      <c r="D2187" s="336"/>
      <c r="E2187" s="336"/>
      <c r="F2187" s="1035"/>
      <c r="G2187" s="1384"/>
      <c r="H2187" s="1384"/>
      <c r="I2187" s="1039"/>
      <c r="J2187" s="1039"/>
      <c r="K2187" s="1039"/>
      <c r="L2187" s="1039"/>
      <c r="M2187" s="1039"/>
      <c r="N2187" s="252"/>
    </row>
    <row r="2188" spans="1:14" ht="15">
      <c r="A2188" s="336"/>
      <c r="B2188" s="336"/>
      <c r="C2188" s="336"/>
      <c r="D2188" s="336"/>
      <c r="E2188" s="336"/>
      <c r="F2188" s="339" t="s">
        <v>570</v>
      </c>
      <c r="G2188" s="1385"/>
      <c r="H2188" s="1385"/>
      <c r="I2188" s="339"/>
      <c r="J2188" s="339"/>
      <c r="K2188" s="339"/>
      <c r="L2188" s="339"/>
      <c r="M2188" s="580"/>
      <c r="N2188" s="252"/>
    </row>
    <row r="2189" spans="1:14" ht="15">
      <c r="A2189" s="336"/>
      <c r="B2189" s="336"/>
      <c r="C2189" s="336"/>
      <c r="D2189" s="336"/>
      <c r="E2189" s="336"/>
      <c r="F2189" s="580"/>
      <c r="G2189" s="1049"/>
      <c r="H2189" s="1049"/>
      <c r="I2189" s="340"/>
      <c r="J2189" s="340"/>
      <c r="K2189" s="340"/>
      <c r="L2189" s="340"/>
      <c r="M2189" s="580"/>
      <c r="N2189" s="252"/>
    </row>
    <row r="2190" spans="1:14" ht="15">
      <c r="A2190" s="336"/>
      <c r="B2190" s="336"/>
      <c r="C2190" s="336"/>
      <c r="D2190" s="336"/>
      <c r="E2190" s="336"/>
      <c r="F2190" s="580" t="s">
        <v>519</v>
      </c>
      <c r="G2190" s="1049">
        <f>SUM(G2092)</f>
        <v>97136713</v>
      </c>
      <c r="H2190" s="1049">
        <v>97136712.840000004</v>
      </c>
      <c r="I2190" s="1049"/>
      <c r="J2190" s="1049"/>
      <c r="K2190" s="1049"/>
      <c r="L2190" s="1054"/>
      <c r="M2190" s="1055"/>
      <c r="N2190" s="252"/>
    </row>
    <row r="2191" spans="1:14" ht="15">
      <c r="A2191" s="336"/>
      <c r="B2191" s="336"/>
      <c r="C2191" s="336"/>
      <c r="D2191" s="336"/>
      <c r="E2191" s="336"/>
      <c r="F2191" s="580" t="s">
        <v>520</v>
      </c>
      <c r="G2191" s="1049">
        <f>SUM(G2098)</f>
        <v>95000000</v>
      </c>
      <c r="H2191" s="1049">
        <f>H2098</f>
        <v>46141942.269999996</v>
      </c>
      <c r="I2191" s="1049"/>
      <c r="J2191" s="1049"/>
      <c r="K2191" s="1049"/>
      <c r="L2191" s="1049"/>
      <c r="M2191" s="1056"/>
      <c r="N2191" s="252"/>
    </row>
    <row r="2192" spans="1:14" ht="15">
      <c r="A2192" s="336"/>
      <c r="B2192" s="336"/>
      <c r="C2192" s="336"/>
      <c r="D2192" s="336"/>
      <c r="E2192" s="336"/>
      <c r="F2192" s="580" t="s">
        <v>198</v>
      </c>
      <c r="G2192" s="1049">
        <f>SUM(G2146)</f>
        <v>60000000</v>
      </c>
      <c r="H2192" s="1049">
        <f>H2146</f>
        <v>5029306.7300000004</v>
      </c>
      <c r="I2192" s="1049"/>
      <c r="J2192" s="1049"/>
      <c r="K2192" s="1049"/>
      <c r="L2192" s="1049"/>
      <c r="M2192" s="1056"/>
      <c r="N2192" s="252"/>
    </row>
    <row r="2193" spans="1:14" ht="15">
      <c r="A2193" s="336"/>
      <c r="B2193" s="336"/>
      <c r="C2193" s="336"/>
      <c r="D2193" s="336"/>
      <c r="E2193" s="336"/>
      <c r="F2193" s="580"/>
      <c r="G2193" s="1049"/>
      <c r="H2193" s="1049"/>
      <c r="I2193" s="340"/>
      <c r="J2193" s="340"/>
      <c r="K2193" s="580"/>
      <c r="L2193" s="1049"/>
      <c r="M2193" s="580"/>
      <c r="N2193" s="252"/>
    </row>
    <row r="2194" spans="1:14" ht="15">
      <c r="A2194" s="336"/>
      <c r="B2194" s="336"/>
      <c r="C2194" s="336"/>
      <c r="D2194" s="336"/>
      <c r="E2194" s="336"/>
      <c r="F2194" s="580" t="s">
        <v>3</v>
      </c>
      <c r="G2194" s="1049">
        <f>SUM(G2190:G2192)</f>
        <v>252136713</v>
      </c>
      <c r="H2194" s="1049">
        <f>SUM(H2190:H2192)</f>
        <v>148307961.84</v>
      </c>
      <c r="I2194" s="1049"/>
      <c r="J2194" s="1049"/>
      <c r="K2194" s="1049"/>
      <c r="L2194" s="1049"/>
      <c r="M2194" s="1056"/>
      <c r="N2194" s="252"/>
    </row>
    <row r="2195" spans="1:14" ht="15">
      <c r="A2195" s="194"/>
      <c r="B2195" s="194"/>
      <c r="C2195" s="194"/>
      <c r="D2195" s="194"/>
      <c r="E2195" s="194"/>
      <c r="F2195" s="263"/>
      <c r="G2195" s="264"/>
      <c r="H2195" s="264"/>
      <c r="I2195" s="264"/>
      <c r="J2195" s="264"/>
      <c r="K2195" s="264"/>
      <c r="L2195" s="264"/>
      <c r="M2195" s="265"/>
      <c r="N2195" s="252"/>
    </row>
    <row r="2196" spans="1:14">
      <c r="A2196" s="232"/>
      <c r="B2196" s="232"/>
      <c r="C2196" s="232"/>
      <c r="D2196" s="232"/>
      <c r="E2196" s="232"/>
      <c r="F2196" s="130"/>
      <c r="G2196" s="250"/>
      <c r="H2196" s="250"/>
      <c r="I2196" s="250"/>
      <c r="J2196" s="250"/>
      <c r="K2196" s="250"/>
      <c r="L2196" s="250"/>
      <c r="M2196" s="24"/>
    </row>
    <row r="2197" spans="1:14" ht="20.25" customHeight="1">
      <c r="A2197" s="1519" t="s">
        <v>665</v>
      </c>
      <c r="B2197" s="1519"/>
      <c r="C2197" s="1519"/>
      <c r="D2197" s="1519"/>
      <c r="E2197" s="1519"/>
      <c r="F2197" s="1519"/>
      <c r="G2197" s="1519"/>
      <c r="H2197" s="1519"/>
      <c r="I2197" s="1519"/>
      <c r="J2197" s="1519"/>
      <c r="K2197" s="1519"/>
      <c r="L2197" s="1519"/>
      <c r="M2197" s="236"/>
    </row>
    <row r="2198" spans="1:14" ht="15.75">
      <c r="A2198" s="1520" t="s">
        <v>971</v>
      </c>
      <c r="B2198" s="1520"/>
      <c r="C2198" s="1520"/>
      <c r="D2198" s="1520"/>
      <c r="E2198" s="1520"/>
      <c r="F2198" s="1520"/>
      <c r="G2198" s="1520"/>
      <c r="H2198" s="1520"/>
      <c r="I2198" s="1520"/>
      <c r="J2198" s="1520"/>
      <c r="K2198" s="236"/>
      <c r="L2198" s="236"/>
      <c r="M2198" s="236"/>
    </row>
    <row r="2199" spans="1:14" ht="38.25">
      <c r="A2199" s="300" t="s">
        <v>518</v>
      </c>
      <c r="B2199" s="300" t="s">
        <v>514</v>
      </c>
      <c r="C2199" s="300" t="s">
        <v>559</v>
      </c>
      <c r="D2199" s="300" t="s">
        <v>560</v>
      </c>
      <c r="E2199" s="300" t="s">
        <v>515</v>
      </c>
      <c r="F2199" s="300" t="s">
        <v>483</v>
      </c>
      <c r="G2199" s="306" t="s">
        <v>656</v>
      </c>
      <c r="H2199" s="856" t="s">
        <v>1353</v>
      </c>
      <c r="I2199" s="311"/>
      <c r="J2199" s="311"/>
      <c r="K2199" s="300"/>
      <c r="L2199" s="333"/>
      <c r="M2199" s="333"/>
    </row>
    <row r="2200" spans="1:14">
      <c r="A2200" s="307"/>
      <c r="B2200" s="307"/>
      <c r="C2200" s="307"/>
      <c r="D2200" s="307"/>
      <c r="E2200" s="307"/>
      <c r="F2200" s="310"/>
      <c r="G2200" s="309"/>
      <c r="H2200" s="348"/>
      <c r="I2200" s="348"/>
      <c r="J2200" s="348"/>
      <c r="K2200" s="348"/>
      <c r="L2200" s="348"/>
      <c r="M2200" s="348"/>
    </row>
    <row r="2201" spans="1:14">
      <c r="A2201" s="304">
        <v>2</v>
      </c>
      <c r="B2201" s="304"/>
      <c r="C2201" s="304"/>
      <c r="D2201" s="304"/>
      <c r="E2201" s="304"/>
      <c r="F2201" s="300" t="s">
        <v>90</v>
      </c>
      <c r="G2201" s="1386">
        <f>SUM(G2202)</f>
        <v>130900000</v>
      </c>
      <c r="H2201" s="303"/>
      <c r="I2201" s="350"/>
      <c r="J2201" s="350"/>
      <c r="K2201" s="350"/>
      <c r="L2201" s="350"/>
      <c r="M2201" s="350"/>
    </row>
    <row r="2202" spans="1:14">
      <c r="A2202" s="304">
        <v>2202</v>
      </c>
      <c r="B2202" s="304"/>
      <c r="C2202" s="304"/>
      <c r="D2202" s="304"/>
      <c r="E2202" s="304"/>
      <c r="F2202" s="306" t="s">
        <v>5</v>
      </c>
      <c r="G2202" s="1386">
        <v>130900000</v>
      </c>
      <c r="H2202" s="1386">
        <f>SUM(H2203,H2206,H2210,H2214,H2221,H2223,H2227,H2230,H2221)</f>
        <v>27834336.800000001</v>
      </c>
      <c r="I2202" s="349"/>
      <c r="J2202" s="303"/>
      <c r="K2202" s="351"/>
      <c r="L2202" s="351"/>
      <c r="M2202" s="351"/>
    </row>
    <row r="2203" spans="1:14" ht="25.5">
      <c r="A2203" s="304">
        <v>220201</v>
      </c>
      <c r="B2203" s="304">
        <v>7045</v>
      </c>
      <c r="C2203" s="304"/>
      <c r="D2203" s="307">
        <v>2101</v>
      </c>
      <c r="E2203" s="307">
        <v>50610801</v>
      </c>
      <c r="F2203" s="306" t="s">
        <v>661</v>
      </c>
      <c r="G2203" s="1386">
        <v>4000000</v>
      </c>
      <c r="H2203" s="1386">
        <f>H2204</f>
        <v>1500000</v>
      </c>
      <c r="I2203" s="349"/>
      <c r="J2203" s="352"/>
      <c r="K2203" s="351"/>
      <c r="L2203" s="351"/>
      <c r="M2203" s="351"/>
    </row>
    <row r="2204" spans="1:14" ht="25.5">
      <c r="A2204" s="307">
        <v>22020101</v>
      </c>
      <c r="B2204" s="307">
        <v>70451</v>
      </c>
      <c r="C2204" s="307"/>
      <c r="D2204" s="307">
        <v>2101</v>
      </c>
      <c r="E2204" s="307">
        <v>50610801</v>
      </c>
      <c r="F2204" s="309" t="s">
        <v>108</v>
      </c>
      <c r="G2204" s="355">
        <v>1000000</v>
      </c>
      <c r="H2204" s="355">
        <v>1500000</v>
      </c>
      <c r="I2204" s="353"/>
      <c r="J2204" s="352"/>
      <c r="K2204" s="311"/>
      <c r="L2204" s="311"/>
      <c r="M2204" s="311"/>
    </row>
    <row r="2205" spans="1:14" ht="25.5">
      <c r="A2205" s="307">
        <v>22020104</v>
      </c>
      <c r="B2205" s="307"/>
      <c r="C2205" s="307"/>
      <c r="D2205" s="307">
        <v>2101</v>
      </c>
      <c r="E2205" s="307">
        <v>50610801</v>
      </c>
      <c r="F2205" s="309" t="s">
        <v>111</v>
      </c>
      <c r="G2205" s="355">
        <v>3000000</v>
      </c>
      <c r="H2205" s="355"/>
      <c r="I2205" s="353"/>
      <c r="J2205" s="354"/>
      <c r="K2205" s="311"/>
      <c r="L2205" s="311"/>
      <c r="M2205" s="311"/>
    </row>
    <row r="2206" spans="1:14">
      <c r="A2206" s="304">
        <v>220202</v>
      </c>
      <c r="B2206" s="304"/>
      <c r="C2206" s="304"/>
      <c r="D2206" s="304">
        <v>2101</v>
      </c>
      <c r="E2206" s="304">
        <v>50610801</v>
      </c>
      <c r="F2206" s="306" t="s">
        <v>666</v>
      </c>
      <c r="G2206" s="1386">
        <v>6400000</v>
      </c>
      <c r="H2206" s="1386">
        <f>SUM(H2207:H2209)</f>
        <v>1070000</v>
      </c>
      <c r="I2206" s="349"/>
      <c r="J2206" s="303"/>
      <c r="K2206" s="351"/>
      <c r="L2206" s="351"/>
      <c r="M2206" s="351"/>
    </row>
    <row r="2207" spans="1:14">
      <c r="A2207" s="307">
        <v>22020203</v>
      </c>
      <c r="B2207" s="307">
        <v>70460</v>
      </c>
      <c r="C2207" s="307"/>
      <c r="D2207" s="307">
        <v>2101</v>
      </c>
      <c r="E2207" s="307">
        <v>50610801</v>
      </c>
      <c r="F2207" s="309" t="s">
        <v>115</v>
      </c>
      <c r="G2207" s="355">
        <v>900000</v>
      </c>
      <c r="H2207" s="355">
        <v>400000</v>
      </c>
      <c r="I2207" s="353"/>
      <c r="J2207" s="355"/>
      <c r="K2207" s="311"/>
      <c r="L2207" s="311"/>
      <c r="M2207" s="311"/>
    </row>
    <row r="2208" spans="1:14" ht="25.5">
      <c r="A2208" s="307">
        <v>22020208</v>
      </c>
      <c r="B2208" s="307">
        <v>70460</v>
      </c>
      <c r="C2208" s="307"/>
      <c r="D2208" s="307">
        <v>2101</v>
      </c>
      <c r="E2208" s="307">
        <v>50610801</v>
      </c>
      <c r="F2208" s="309" t="s">
        <v>120</v>
      </c>
      <c r="G2208" s="355">
        <v>5000000</v>
      </c>
      <c r="H2208" s="355">
        <v>430000</v>
      </c>
      <c r="I2208" s="353"/>
      <c r="J2208" s="355"/>
      <c r="K2208" s="311"/>
      <c r="L2208" s="311"/>
      <c r="M2208" s="311"/>
    </row>
    <row r="2209" spans="1:13" ht="25.5">
      <c r="A2209" s="307">
        <v>22020209</v>
      </c>
      <c r="B2209" s="307">
        <v>70460</v>
      </c>
      <c r="C2209" s="307"/>
      <c r="D2209" s="307">
        <v>2101</v>
      </c>
      <c r="E2209" s="307"/>
      <c r="F2209" s="309" t="s">
        <v>672</v>
      </c>
      <c r="G2209" s="355">
        <v>500000</v>
      </c>
      <c r="H2209" s="355">
        <v>240000</v>
      </c>
      <c r="I2209" s="353"/>
      <c r="J2209" s="355"/>
      <c r="K2209" s="311"/>
      <c r="L2209" s="311"/>
      <c r="M2209" s="311"/>
    </row>
    <row r="2210" spans="1:13" ht="25.5">
      <c r="A2210" s="304">
        <v>220203</v>
      </c>
      <c r="B2210" s="304">
        <v>70133</v>
      </c>
      <c r="C2210" s="304"/>
      <c r="D2210" s="307">
        <v>2101</v>
      </c>
      <c r="E2210" s="304">
        <v>50610801</v>
      </c>
      <c r="F2210" s="306" t="s">
        <v>663</v>
      </c>
      <c r="G2210" s="1386">
        <v>7000000</v>
      </c>
      <c r="H2210" s="1386">
        <f>SUM(H2211:H2213)</f>
        <v>1600000</v>
      </c>
      <c r="I2210" s="349"/>
      <c r="J2210" s="303"/>
      <c r="K2210" s="351"/>
      <c r="L2210" s="351"/>
      <c r="M2210" s="351"/>
    </row>
    <row r="2211" spans="1:13" ht="25.5">
      <c r="A2211" s="307">
        <v>22020301</v>
      </c>
      <c r="B2211" s="307">
        <v>70133</v>
      </c>
      <c r="C2211" s="307"/>
      <c r="D2211" s="307">
        <v>2102</v>
      </c>
      <c r="E2211" s="307">
        <v>50610801</v>
      </c>
      <c r="F2211" s="309" t="s">
        <v>122</v>
      </c>
      <c r="G2211" s="355">
        <v>2000000</v>
      </c>
      <c r="H2211" s="355">
        <v>800000</v>
      </c>
      <c r="I2211" s="353"/>
      <c r="J2211" s="355"/>
      <c r="K2211" s="311"/>
      <c r="L2211" s="311"/>
      <c r="M2211" s="311"/>
    </row>
    <row r="2212" spans="1:13" ht="25.5">
      <c r="A2212" s="307">
        <v>22020305</v>
      </c>
      <c r="B2212" s="307">
        <v>70133</v>
      </c>
      <c r="C2212" s="307"/>
      <c r="D2212" s="307">
        <v>2101</v>
      </c>
      <c r="E2212" s="307">
        <v>50610801</v>
      </c>
      <c r="F2212" s="309" t="s">
        <v>126</v>
      </c>
      <c r="G2212" s="355">
        <v>3000000</v>
      </c>
      <c r="H2212" s="355">
        <v>800000</v>
      </c>
      <c r="I2212" s="353"/>
      <c r="J2212" s="355"/>
      <c r="K2212" s="311"/>
      <c r="L2212" s="311"/>
      <c r="M2212" s="311"/>
    </row>
    <row r="2213" spans="1:13" ht="25.5">
      <c r="A2213" s="307">
        <v>22020308</v>
      </c>
      <c r="B2213" s="307">
        <v>70133</v>
      </c>
      <c r="C2213" s="307"/>
      <c r="D2213" s="307">
        <v>2101</v>
      </c>
      <c r="E2213" s="307">
        <v>50610801</v>
      </c>
      <c r="F2213" s="309" t="s">
        <v>129</v>
      </c>
      <c r="G2213" s="355">
        <v>2000000</v>
      </c>
      <c r="H2213" s="355"/>
      <c r="I2213" s="353"/>
      <c r="J2213" s="355"/>
      <c r="K2213" s="311"/>
      <c r="L2213" s="311"/>
      <c r="M2213" s="311"/>
    </row>
    <row r="2214" spans="1:13" ht="25.5">
      <c r="A2214" s="304">
        <v>220204</v>
      </c>
      <c r="B2214" s="304" t="s">
        <v>802</v>
      </c>
      <c r="C2214" s="304"/>
      <c r="D2214" s="304">
        <v>2101</v>
      </c>
      <c r="E2214" s="304">
        <v>50610801</v>
      </c>
      <c r="F2214" s="306" t="s">
        <v>645</v>
      </c>
      <c r="G2214" s="1386">
        <v>19000000</v>
      </c>
      <c r="H2214" s="1386">
        <f>SUM(H2215:H2220)</f>
        <v>3700000</v>
      </c>
      <c r="I2214" s="349"/>
      <c r="J2214" s="303"/>
      <c r="K2214" s="351"/>
      <c r="L2214" s="351"/>
      <c r="M2214" s="351"/>
    </row>
    <row r="2215" spans="1:13" ht="38.25">
      <c r="A2215" s="307">
        <v>22020401</v>
      </c>
      <c r="B2215" s="307">
        <v>70133</v>
      </c>
      <c r="C2215" s="307"/>
      <c r="D2215" s="307">
        <v>2101</v>
      </c>
      <c r="E2215" s="307">
        <v>50610801</v>
      </c>
      <c r="F2215" s="309" t="s">
        <v>134</v>
      </c>
      <c r="G2215" s="355">
        <v>3000000</v>
      </c>
      <c r="H2215" s="355">
        <v>1000000</v>
      </c>
      <c r="I2215" s="353"/>
      <c r="J2215" s="355"/>
      <c r="K2215" s="311"/>
      <c r="L2215" s="311"/>
      <c r="M2215" s="311"/>
    </row>
    <row r="2216" spans="1:13" ht="25.5">
      <c r="A2216" s="307">
        <v>22020402</v>
      </c>
      <c r="B2216" s="307">
        <v>70133</v>
      </c>
      <c r="C2216" s="307"/>
      <c r="D2216" s="307">
        <v>2101</v>
      </c>
      <c r="E2216" s="307">
        <v>50610801</v>
      </c>
      <c r="F2216" s="309" t="s">
        <v>135</v>
      </c>
      <c r="G2216" s="355">
        <v>2000000</v>
      </c>
      <c r="H2216" s="355"/>
      <c r="I2216" s="353"/>
      <c r="J2216" s="355"/>
      <c r="K2216" s="311"/>
      <c r="L2216" s="311"/>
      <c r="M2216" s="311"/>
    </row>
    <row r="2217" spans="1:13" ht="25.5">
      <c r="A2217" s="307">
        <v>22020403</v>
      </c>
      <c r="B2217" s="307">
        <v>7106</v>
      </c>
      <c r="C2217" s="307"/>
      <c r="D2217" s="307">
        <v>2101</v>
      </c>
      <c r="E2217" s="307">
        <v>50610801</v>
      </c>
      <c r="F2217" s="309" t="s">
        <v>136</v>
      </c>
      <c r="G2217" s="355">
        <v>10000000</v>
      </c>
      <c r="H2217" s="355">
        <v>1000000</v>
      </c>
      <c r="I2217" s="353"/>
      <c r="J2217" s="355"/>
      <c r="K2217" s="311"/>
      <c r="L2217" s="311"/>
      <c r="M2217" s="311"/>
    </row>
    <row r="2218" spans="1:13" ht="25.5">
      <c r="A2218" s="307">
        <v>22020404</v>
      </c>
      <c r="B2218" s="307">
        <v>70133</v>
      </c>
      <c r="C2218" s="307"/>
      <c r="D2218" s="307">
        <v>2101</v>
      </c>
      <c r="E2218" s="307">
        <v>50610801</v>
      </c>
      <c r="F2218" s="309" t="s">
        <v>137</v>
      </c>
      <c r="G2218" s="355">
        <v>1000000</v>
      </c>
      <c r="H2218" s="355"/>
      <c r="I2218" s="353"/>
      <c r="J2218" s="355"/>
      <c r="K2218" s="311"/>
      <c r="L2218" s="311"/>
      <c r="M2218" s="311"/>
    </row>
    <row r="2219" spans="1:13" ht="25.5">
      <c r="A2219" s="307">
        <v>22020405</v>
      </c>
      <c r="B2219" s="307">
        <v>70133</v>
      </c>
      <c r="C2219" s="307"/>
      <c r="D2219" s="307">
        <v>2101</v>
      </c>
      <c r="E2219" s="307">
        <v>50610801</v>
      </c>
      <c r="F2219" s="309" t="s">
        <v>138</v>
      </c>
      <c r="G2219" s="355">
        <v>2000000</v>
      </c>
      <c r="H2219" s="355">
        <v>1700000</v>
      </c>
      <c r="I2219" s="353"/>
      <c r="J2219" s="355"/>
      <c r="K2219" s="311"/>
      <c r="L2219" s="311"/>
      <c r="M2219" s="311"/>
    </row>
    <row r="2220" spans="1:13" ht="15.75" customHeight="1">
      <c r="A2220" s="307">
        <v>22020406</v>
      </c>
      <c r="B2220" s="307">
        <v>70133</v>
      </c>
      <c r="C2220" s="307"/>
      <c r="D2220" s="307">
        <v>2101</v>
      </c>
      <c r="E2220" s="307">
        <v>50610801</v>
      </c>
      <c r="F2220" s="309" t="s">
        <v>139</v>
      </c>
      <c r="G2220" s="355">
        <v>1000000</v>
      </c>
      <c r="H2220" s="355"/>
      <c r="I2220" s="353"/>
      <c r="J2220" s="355"/>
      <c r="K2220" s="311"/>
      <c r="L2220" s="311"/>
      <c r="M2220" s="311"/>
    </row>
    <row r="2221" spans="1:13">
      <c r="A2221" s="304">
        <v>220205</v>
      </c>
      <c r="B2221" s="304">
        <v>709</v>
      </c>
      <c r="C2221" s="304"/>
      <c r="D2221" s="304">
        <v>2101</v>
      </c>
      <c r="E2221" s="304">
        <v>50610801</v>
      </c>
      <c r="F2221" s="306" t="s">
        <v>662</v>
      </c>
      <c r="G2221" s="1386">
        <v>5000000</v>
      </c>
      <c r="H2221" s="1386">
        <f>H2222</f>
        <v>1500000</v>
      </c>
      <c r="I2221" s="349"/>
      <c r="J2221" s="303"/>
      <c r="K2221" s="351"/>
      <c r="L2221" s="351"/>
      <c r="M2221" s="351"/>
    </row>
    <row r="2222" spans="1:13">
      <c r="A2222" s="307">
        <v>22020501</v>
      </c>
      <c r="B2222" s="307">
        <v>7095</v>
      </c>
      <c r="C2222" s="307"/>
      <c r="D2222" s="307">
        <v>2101</v>
      </c>
      <c r="E2222" s="307">
        <v>50610801</v>
      </c>
      <c r="F2222" s="309" t="s">
        <v>146</v>
      </c>
      <c r="G2222" s="355">
        <v>5000000</v>
      </c>
      <c r="H2222" s="355">
        <v>1500000</v>
      </c>
      <c r="I2222" s="353"/>
      <c r="J2222" s="355"/>
      <c r="K2222" s="311"/>
      <c r="L2222" s="311"/>
      <c r="M2222" s="311"/>
    </row>
    <row r="2223" spans="1:13" ht="26.25" customHeight="1">
      <c r="A2223" s="304">
        <v>220207</v>
      </c>
      <c r="B2223" s="304">
        <v>70133</v>
      </c>
      <c r="C2223" s="304"/>
      <c r="D2223" s="304">
        <v>2191</v>
      </c>
      <c r="E2223" s="304">
        <v>50610801</v>
      </c>
      <c r="F2223" s="306" t="s">
        <v>673</v>
      </c>
      <c r="G2223" s="1386">
        <v>80000000</v>
      </c>
      <c r="H2223" s="1386">
        <f>SUM(H2224:H2226)</f>
        <v>15464336.800000001</v>
      </c>
      <c r="I2223" s="349"/>
      <c r="J2223" s="303"/>
      <c r="K2223" s="351"/>
      <c r="L2223" s="351"/>
      <c r="M2223" s="351"/>
    </row>
    <row r="2224" spans="1:13">
      <c r="A2224" s="307">
        <v>22020705</v>
      </c>
      <c r="B2224" s="307">
        <v>70133</v>
      </c>
      <c r="C2224" s="307"/>
      <c r="D2224" s="307">
        <v>2101</v>
      </c>
      <c r="E2224" s="307">
        <v>50610801</v>
      </c>
      <c r="F2224" s="309" t="s">
        <v>159</v>
      </c>
      <c r="G2224" s="355">
        <v>10000000</v>
      </c>
      <c r="H2224" s="355">
        <v>11464336.800000001</v>
      </c>
      <c r="I2224" s="353"/>
      <c r="J2224" s="353"/>
      <c r="K2224" s="311"/>
      <c r="L2224" s="311"/>
      <c r="M2224" s="311"/>
    </row>
    <row r="2225" spans="1:13" ht="38.25">
      <c r="A2225" s="307">
        <v>22020706</v>
      </c>
      <c r="B2225" s="307">
        <v>70133</v>
      </c>
      <c r="C2225" s="307"/>
      <c r="D2225" s="307">
        <v>2101</v>
      </c>
      <c r="E2225" s="307">
        <v>50610801</v>
      </c>
      <c r="F2225" s="309" t="s">
        <v>972</v>
      </c>
      <c r="G2225" s="355">
        <v>40000000</v>
      </c>
      <c r="H2225" s="355">
        <v>1000000</v>
      </c>
      <c r="I2225" s="353"/>
      <c r="J2225" s="353"/>
      <c r="K2225" s="311"/>
      <c r="L2225" s="311"/>
      <c r="M2225" s="311"/>
    </row>
    <row r="2226" spans="1:13" ht="25.5">
      <c r="A2226" s="307">
        <v>22020709</v>
      </c>
      <c r="B2226" s="307"/>
      <c r="C2226" s="307"/>
      <c r="D2226" s="307">
        <v>2101</v>
      </c>
      <c r="E2226" s="307">
        <v>50610801</v>
      </c>
      <c r="F2226" s="309" t="s">
        <v>973</v>
      </c>
      <c r="G2226" s="355">
        <v>30000000</v>
      </c>
      <c r="H2226" s="355">
        <v>3000000</v>
      </c>
      <c r="I2226" s="353"/>
      <c r="J2226" s="353"/>
      <c r="K2226" s="311"/>
      <c r="L2226" s="311"/>
      <c r="M2226" s="311"/>
    </row>
    <row r="2227" spans="1:13" ht="14.25" customHeight="1">
      <c r="A2227" s="304">
        <v>220208</v>
      </c>
      <c r="B2227" s="304">
        <v>7043</v>
      </c>
      <c r="C2227" s="304"/>
      <c r="D2227" s="304">
        <v>2101</v>
      </c>
      <c r="E2227" s="304">
        <v>50610801</v>
      </c>
      <c r="F2227" s="306" t="s">
        <v>644</v>
      </c>
      <c r="G2227" s="1386">
        <v>7000000</v>
      </c>
      <c r="H2227" s="1386">
        <f>SUM(H2228:H2229)</f>
        <v>0</v>
      </c>
      <c r="I2227" s="349"/>
      <c r="J2227" s="303"/>
      <c r="K2227" s="351"/>
      <c r="L2227" s="351"/>
      <c r="M2227" s="351"/>
    </row>
    <row r="2228" spans="1:13">
      <c r="A2228" s="307">
        <v>22020801</v>
      </c>
      <c r="B2228" s="307">
        <v>70434</v>
      </c>
      <c r="C2228" s="307"/>
      <c r="D2228" s="307">
        <v>2101</v>
      </c>
      <c r="E2228" s="307">
        <v>50610801</v>
      </c>
      <c r="F2228" s="309" t="s">
        <v>164</v>
      </c>
      <c r="G2228" s="355">
        <v>5000000</v>
      </c>
      <c r="H2228" s="355">
        <v>0</v>
      </c>
      <c r="I2228" s="353"/>
      <c r="J2228" s="355"/>
      <c r="K2228" s="311"/>
      <c r="L2228" s="311"/>
      <c r="M2228" s="311"/>
    </row>
    <row r="2229" spans="1:13" ht="25.5">
      <c r="A2229" s="307">
        <v>22020802</v>
      </c>
      <c r="B2229" s="307">
        <v>70434</v>
      </c>
      <c r="C2229" s="307"/>
      <c r="D2229" s="307">
        <v>2101</v>
      </c>
      <c r="E2229" s="307">
        <v>50610810</v>
      </c>
      <c r="F2229" s="309" t="s">
        <v>165</v>
      </c>
      <c r="G2229" s="355">
        <v>2000000</v>
      </c>
      <c r="H2229" s="355"/>
      <c r="I2229" s="353"/>
      <c r="J2229" s="355"/>
      <c r="K2229" s="311"/>
      <c r="L2229" s="311"/>
      <c r="M2229" s="311"/>
    </row>
    <row r="2230" spans="1:13" ht="25.5">
      <c r="A2230" s="304">
        <v>220210</v>
      </c>
      <c r="B2230" s="304">
        <v>70133</v>
      </c>
      <c r="C2230" s="304"/>
      <c r="D2230" s="304">
        <v>2101</v>
      </c>
      <c r="E2230" s="304">
        <v>50610801</v>
      </c>
      <c r="F2230" s="306" t="s">
        <v>173</v>
      </c>
      <c r="G2230" s="1386">
        <v>7500000</v>
      </c>
      <c r="H2230" s="1386">
        <f>SUM(H2231:H2233)</f>
        <v>1500000</v>
      </c>
      <c r="I2230" s="349"/>
      <c r="J2230" s="303"/>
      <c r="K2230" s="351"/>
      <c r="L2230" s="351"/>
      <c r="M2230" s="351"/>
    </row>
    <row r="2231" spans="1:13">
      <c r="A2231" s="307">
        <v>22021001</v>
      </c>
      <c r="B2231" s="307">
        <v>70133</v>
      </c>
      <c r="C2231" s="307"/>
      <c r="D2231" s="307">
        <v>2101</v>
      </c>
      <c r="E2231" s="307">
        <v>50610801</v>
      </c>
      <c r="F2231" s="309" t="s">
        <v>174</v>
      </c>
      <c r="G2231" s="355">
        <v>500000</v>
      </c>
      <c r="H2231" s="355">
        <v>500000</v>
      </c>
      <c r="I2231" s="353"/>
      <c r="J2231" s="355"/>
      <c r="K2231" s="311"/>
      <c r="L2231" s="311"/>
      <c r="M2231" s="311"/>
    </row>
    <row r="2232" spans="1:13" ht="25.5">
      <c r="A2232" s="307">
        <v>22021002</v>
      </c>
      <c r="B2232" s="307">
        <v>70133</v>
      </c>
      <c r="C2232" s="307"/>
      <c r="D2232" s="307">
        <v>2101</v>
      </c>
      <c r="E2232" s="307">
        <v>50610801</v>
      </c>
      <c r="F2232" s="309" t="s">
        <v>175</v>
      </c>
      <c r="G2232" s="355">
        <v>5000000</v>
      </c>
      <c r="H2232" s="355">
        <v>1000000</v>
      </c>
      <c r="I2232" s="353"/>
      <c r="J2232" s="355"/>
      <c r="K2232" s="311"/>
      <c r="L2232" s="311"/>
      <c r="M2232" s="311"/>
    </row>
    <row r="2233" spans="1:13">
      <c r="A2233" s="307">
        <v>22021003</v>
      </c>
      <c r="B2233" s="307"/>
      <c r="C2233" s="307"/>
      <c r="D2233" s="307">
        <v>2101</v>
      </c>
      <c r="E2233" s="307">
        <v>50610801</v>
      </c>
      <c r="F2233" s="309" t="s">
        <v>176</v>
      </c>
      <c r="G2233" s="355">
        <v>2000000</v>
      </c>
      <c r="H2233" s="355"/>
      <c r="I2233" s="353"/>
      <c r="J2233" s="355"/>
      <c r="K2233" s="311"/>
      <c r="L2233" s="311"/>
      <c r="M2233" s="311"/>
    </row>
    <row r="2234" spans="1:13">
      <c r="A2234" s="307"/>
      <c r="B2234" s="307"/>
      <c r="C2234" s="307"/>
      <c r="D2234" s="307"/>
      <c r="E2234" s="307"/>
      <c r="F2234" s="309"/>
      <c r="G2234" s="355"/>
      <c r="H2234" s="355"/>
      <c r="I2234" s="353"/>
      <c r="J2234" s="355"/>
      <c r="K2234" s="311"/>
      <c r="L2234" s="311"/>
      <c r="M2234" s="311"/>
    </row>
    <row r="2235" spans="1:13">
      <c r="A2235" s="307"/>
      <c r="B2235" s="307"/>
      <c r="C2235" s="307"/>
      <c r="D2235" s="307"/>
      <c r="E2235" s="307"/>
      <c r="F2235" s="309"/>
      <c r="G2235" s="355"/>
      <c r="H2235" s="355"/>
      <c r="I2235" s="353"/>
      <c r="J2235" s="355"/>
      <c r="K2235" s="311"/>
      <c r="L2235" s="311"/>
      <c r="M2235" s="311"/>
    </row>
    <row r="2236" spans="1:13">
      <c r="A2236" s="307">
        <v>23</v>
      </c>
      <c r="B2236" s="304"/>
      <c r="C2236" s="304"/>
      <c r="D2236" s="304"/>
      <c r="E2236" s="304"/>
      <c r="F2236" s="306" t="s">
        <v>198</v>
      </c>
      <c r="G2236" s="1386">
        <v>560000000</v>
      </c>
      <c r="H2236" s="1386">
        <f>H2237</f>
        <v>6391088.9399999995</v>
      </c>
      <c r="I2236" s="349"/>
      <c r="J2236" s="356"/>
      <c r="K2236" s="311"/>
      <c r="L2236" s="311"/>
      <c r="M2236" s="311"/>
    </row>
    <row r="2237" spans="1:13">
      <c r="A2237" s="307">
        <v>2301</v>
      </c>
      <c r="B2237" s="307"/>
      <c r="C2237" s="307"/>
      <c r="D2237" s="307"/>
      <c r="E2237" s="307"/>
      <c r="F2237" s="306" t="s">
        <v>974</v>
      </c>
      <c r="G2237" s="355">
        <v>80000000</v>
      </c>
      <c r="H2237" s="355">
        <f>H2238</f>
        <v>6391088.9399999995</v>
      </c>
      <c r="I2237" s="353"/>
      <c r="J2237" s="356"/>
      <c r="K2237" s="311"/>
      <c r="L2237" s="311"/>
      <c r="M2237" s="311"/>
    </row>
    <row r="2238" spans="1:13" ht="25.5">
      <c r="A2238" s="307">
        <v>230101</v>
      </c>
      <c r="B2238" s="307"/>
      <c r="C2238" s="307"/>
      <c r="D2238" s="307"/>
      <c r="E2238" s="307"/>
      <c r="F2238" s="306" t="s">
        <v>200</v>
      </c>
      <c r="G2238" s="355">
        <v>80000000</v>
      </c>
      <c r="H2238" s="355">
        <f>SUM(H2239:H2245)</f>
        <v>6391088.9399999995</v>
      </c>
      <c r="I2238" s="353"/>
      <c r="J2238" s="356"/>
      <c r="K2238" s="311"/>
      <c r="L2238" s="311"/>
      <c r="M2238" s="311"/>
    </row>
    <row r="2239" spans="1:13">
      <c r="A2239" s="307">
        <v>23010109</v>
      </c>
      <c r="B2239" s="307"/>
      <c r="C2239" s="307"/>
      <c r="D2239" s="307">
        <v>2101</v>
      </c>
      <c r="E2239" s="307">
        <v>50610801</v>
      </c>
      <c r="F2239" s="309" t="s">
        <v>209</v>
      </c>
      <c r="G2239" s="355">
        <v>10000000</v>
      </c>
      <c r="H2239" s="355">
        <v>5000000</v>
      </c>
      <c r="I2239" s="353"/>
      <c r="J2239" s="356"/>
      <c r="K2239" s="311"/>
      <c r="L2239" s="311"/>
      <c r="M2239" s="311"/>
    </row>
    <row r="2240" spans="1:13">
      <c r="A2240" s="307">
        <v>23010112</v>
      </c>
      <c r="B2240" s="307"/>
      <c r="C2240" s="307"/>
      <c r="D2240" s="307">
        <v>2101</v>
      </c>
      <c r="E2240" s="307">
        <v>50610801</v>
      </c>
      <c r="F2240" s="309" t="s">
        <v>975</v>
      </c>
      <c r="G2240" s="355">
        <v>15000000</v>
      </c>
      <c r="H2240" s="355"/>
      <c r="I2240" s="353"/>
      <c r="J2240" s="356"/>
      <c r="K2240" s="311"/>
      <c r="L2240" s="311"/>
      <c r="M2240" s="311"/>
    </row>
    <row r="2241" spans="1:13">
      <c r="A2241" s="307">
        <v>23010113</v>
      </c>
      <c r="B2241" s="307"/>
      <c r="C2241" s="307"/>
      <c r="D2241" s="307">
        <v>2101</v>
      </c>
      <c r="E2241" s="307">
        <v>50610801</v>
      </c>
      <c r="F2241" s="309" t="s">
        <v>976</v>
      </c>
      <c r="G2241" s="355">
        <v>5000000</v>
      </c>
      <c r="H2241" s="355">
        <v>1391088.94</v>
      </c>
      <c r="I2241" s="353"/>
      <c r="J2241" s="356"/>
      <c r="K2241" s="311"/>
      <c r="L2241" s="311"/>
      <c r="M2241" s="311"/>
    </row>
    <row r="2242" spans="1:13" ht="25.5">
      <c r="A2242" s="307">
        <v>23010114</v>
      </c>
      <c r="B2242" s="307"/>
      <c r="C2242" s="307"/>
      <c r="D2242" s="307">
        <v>2101</v>
      </c>
      <c r="E2242" s="307">
        <v>50610801</v>
      </c>
      <c r="F2242" s="309" t="s">
        <v>977</v>
      </c>
      <c r="G2242" s="355">
        <v>8000000</v>
      </c>
      <c r="H2242" s="355"/>
      <c r="I2242" s="353"/>
      <c r="J2242" s="356"/>
      <c r="K2242" s="311"/>
      <c r="L2242" s="311"/>
      <c r="M2242" s="311"/>
    </row>
    <row r="2243" spans="1:13" ht="25.5">
      <c r="A2243" s="307">
        <v>23010115</v>
      </c>
      <c r="B2243" s="307"/>
      <c r="C2243" s="307"/>
      <c r="D2243" s="307">
        <v>2101</v>
      </c>
      <c r="E2243" s="307">
        <v>50610801</v>
      </c>
      <c r="F2243" s="309" t="s">
        <v>978</v>
      </c>
      <c r="G2243" s="355">
        <v>20000000</v>
      </c>
      <c r="H2243" s="355"/>
      <c r="I2243" s="353"/>
      <c r="J2243" s="356"/>
      <c r="K2243" s="311"/>
      <c r="L2243" s="311"/>
      <c r="M2243" s="311"/>
    </row>
    <row r="2244" spans="1:13" ht="25.5">
      <c r="A2244" s="307">
        <v>23010116</v>
      </c>
      <c r="B2244" s="307"/>
      <c r="C2244" s="307"/>
      <c r="D2244" s="307">
        <v>2101</v>
      </c>
      <c r="E2244" s="307">
        <v>50610801</v>
      </c>
      <c r="F2244" s="309" t="s">
        <v>651</v>
      </c>
      <c r="G2244" s="355">
        <v>15000000</v>
      </c>
      <c r="H2244" s="355"/>
      <c r="I2244" s="353"/>
      <c r="J2244" s="356"/>
      <c r="K2244" s="311"/>
      <c r="L2244" s="311"/>
      <c r="M2244" s="311"/>
    </row>
    <row r="2245" spans="1:13" ht="25.5">
      <c r="A2245" s="307">
        <v>23010117</v>
      </c>
      <c r="B2245" s="307"/>
      <c r="C2245" s="307"/>
      <c r="D2245" s="307">
        <v>2101</v>
      </c>
      <c r="E2245" s="307">
        <v>50610801</v>
      </c>
      <c r="F2245" s="309" t="s">
        <v>979</v>
      </c>
      <c r="G2245" s="355">
        <v>7000000</v>
      </c>
      <c r="H2245" s="355"/>
      <c r="I2245" s="353"/>
      <c r="J2245" s="356"/>
      <c r="K2245" s="311"/>
      <c r="L2245" s="311"/>
      <c r="M2245" s="311"/>
    </row>
    <row r="2246" spans="1:13">
      <c r="A2246" s="307">
        <v>2302</v>
      </c>
      <c r="B2246" s="307"/>
      <c r="C2246" s="307"/>
      <c r="D2246" s="307">
        <v>2101</v>
      </c>
      <c r="E2246" s="307">
        <v>50610801</v>
      </c>
      <c r="F2246" s="306" t="s">
        <v>980</v>
      </c>
      <c r="G2246" s="1386">
        <v>480000000</v>
      </c>
      <c r="H2246" s="1386"/>
      <c r="I2246" s="349"/>
      <c r="J2246" s="356"/>
      <c r="K2246" s="311"/>
      <c r="L2246" s="311"/>
      <c r="M2246" s="311"/>
    </row>
    <row r="2247" spans="1:13" ht="25.5">
      <c r="A2247" s="307">
        <v>230201</v>
      </c>
      <c r="B2247" s="307"/>
      <c r="C2247" s="307"/>
      <c r="D2247" s="307">
        <v>2101</v>
      </c>
      <c r="E2247" s="307">
        <v>50610801</v>
      </c>
      <c r="F2247" s="306" t="s">
        <v>981</v>
      </c>
      <c r="G2247" s="355">
        <v>480000000</v>
      </c>
      <c r="H2247" s="355"/>
      <c r="I2247" s="353"/>
      <c r="J2247" s="356"/>
      <c r="K2247" s="311"/>
      <c r="L2247" s="311"/>
      <c r="M2247" s="311"/>
    </row>
    <row r="2248" spans="1:13" ht="25.5">
      <c r="A2248" s="307">
        <v>23020116</v>
      </c>
      <c r="B2248" s="307"/>
      <c r="C2248" s="307"/>
      <c r="D2248" s="307">
        <v>2101</v>
      </c>
      <c r="E2248" s="307">
        <v>50610801</v>
      </c>
      <c r="F2248" s="309" t="s">
        <v>982</v>
      </c>
      <c r="G2248" s="355">
        <v>250000000</v>
      </c>
      <c r="H2248" s="355"/>
      <c r="I2248" s="353"/>
      <c r="J2248" s="356"/>
      <c r="K2248" s="311"/>
      <c r="L2248" s="311"/>
      <c r="M2248" s="311"/>
    </row>
    <row r="2249" spans="1:13" ht="25.5">
      <c r="A2249" s="307">
        <v>23020117</v>
      </c>
      <c r="B2249" s="307"/>
      <c r="C2249" s="307"/>
      <c r="D2249" s="307">
        <v>2101</v>
      </c>
      <c r="E2249" s="307">
        <v>50610801</v>
      </c>
      <c r="F2249" s="309" t="s">
        <v>983</v>
      </c>
      <c r="G2249" s="355">
        <v>30000000</v>
      </c>
      <c r="H2249" s="355"/>
      <c r="I2249" s="353"/>
      <c r="J2249" s="356"/>
      <c r="K2249" s="311"/>
      <c r="L2249" s="311"/>
      <c r="M2249" s="311"/>
    </row>
    <row r="2250" spans="1:13" ht="25.5">
      <c r="A2250" s="307">
        <v>23020118</v>
      </c>
      <c r="B2250" s="307"/>
      <c r="C2250" s="307"/>
      <c r="D2250" s="307">
        <v>2101</v>
      </c>
      <c r="E2250" s="307">
        <v>50610801</v>
      </c>
      <c r="F2250" s="309" t="s">
        <v>984</v>
      </c>
      <c r="G2250" s="355">
        <v>20000000</v>
      </c>
      <c r="H2250" s="355"/>
      <c r="I2250" s="353"/>
      <c r="J2250" s="356"/>
      <c r="K2250" s="311"/>
      <c r="L2250" s="311"/>
      <c r="M2250" s="311"/>
    </row>
    <row r="2251" spans="1:13" ht="25.5">
      <c r="A2251" s="307">
        <v>23020119</v>
      </c>
      <c r="B2251" s="307"/>
      <c r="C2251" s="307"/>
      <c r="D2251" s="307">
        <v>2101</v>
      </c>
      <c r="E2251" s="307">
        <v>50610801</v>
      </c>
      <c r="F2251" s="309" t="s">
        <v>985</v>
      </c>
      <c r="G2251" s="355">
        <v>30000000</v>
      </c>
      <c r="H2251" s="355"/>
      <c r="I2251" s="353"/>
      <c r="J2251" s="356"/>
      <c r="K2251" s="311"/>
      <c r="L2251" s="311"/>
      <c r="M2251" s="311"/>
    </row>
    <row r="2252" spans="1:13">
      <c r="A2252" s="307">
        <v>23020120</v>
      </c>
      <c r="B2252" s="307"/>
      <c r="C2252" s="307"/>
      <c r="D2252" s="307">
        <v>2101</v>
      </c>
      <c r="E2252" s="307">
        <v>50610801</v>
      </c>
      <c r="F2252" s="309" t="s">
        <v>986</v>
      </c>
      <c r="G2252" s="355">
        <v>150000000</v>
      </c>
      <c r="H2252" s="355"/>
      <c r="I2252" s="353"/>
      <c r="J2252" s="356"/>
      <c r="K2252" s="311"/>
      <c r="L2252" s="311"/>
      <c r="M2252" s="311"/>
    </row>
    <row r="2253" spans="1:13">
      <c r="A2253" s="307"/>
      <c r="B2253" s="307"/>
      <c r="C2253" s="307"/>
      <c r="D2253" s="307"/>
      <c r="E2253" s="307"/>
      <c r="F2253" s="309"/>
      <c r="G2253" s="355"/>
      <c r="H2253" s="355"/>
      <c r="I2253" s="353"/>
      <c r="J2253" s="356"/>
      <c r="K2253" s="311"/>
      <c r="L2253" s="311"/>
      <c r="M2253" s="311"/>
    </row>
    <row r="2254" spans="1:13">
      <c r="A2254" s="307"/>
      <c r="B2254" s="307"/>
      <c r="C2254" s="307"/>
      <c r="D2254" s="307"/>
      <c r="E2254" s="307"/>
      <c r="F2254" s="309"/>
      <c r="G2254" s="355"/>
      <c r="H2254" s="355"/>
      <c r="I2254" s="353"/>
      <c r="J2254" s="356"/>
      <c r="K2254" s="311"/>
      <c r="L2254" s="311"/>
      <c r="M2254" s="311"/>
    </row>
    <row r="2255" spans="1:13">
      <c r="A2255" s="357"/>
      <c r="B2255" s="357"/>
      <c r="C2255" s="835"/>
      <c r="D2255" s="357"/>
      <c r="E2255" s="357"/>
      <c r="F2255" s="358" t="s">
        <v>570</v>
      </c>
      <c r="G2255" s="1387"/>
      <c r="H2255" s="1388"/>
      <c r="I2255" s="357"/>
      <c r="J2255" s="356"/>
      <c r="K2255" s="357"/>
      <c r="L2255" s="357"/>
      <c r="M2255" s="359"/>
    </row>
    <row r="2256" spans="1:13">
      <c r="A2256" s="357"/>
      <c r="B2256" s="357"/>
      <c r="C2256" s="357"/>
      <c r="D2256" s="357"/>
      <c r="E2256" s="357"/>
      <c r="F2256" s="360"/>
      <c r="G2256" s="1389"/>
      <c r="H2256" s="1390"/>
      <c r="I2256" s="361"/>
      <c r="J2256" s="356"/>
      <c r="K2256" s="360"/>
      <c r="L2256" s="362"/>
      <c r="M2256" s="359"/>
    </row>
    <row r="2257" spans="1:13">
      <c r="A2257" s="363"/>
      <c r="B2257" s="363"/>
      <c r="C2257" s="363"/>
      <c r="D2257" s="363"/>
      <c r="E2257" s="363"/>
      <c r="F2257" s="364" t="s">
        <v>519</v>
      </c>
      <c r="G2257" s="902">
        <v>0</v>
      </c>
      <c r="H2257" s="902"/>
      <c r="I2257" s="902"/>
      <c r="J2257" s="903"/>
      <c r="K2257" s="904"/>
      <c r="L2257" s="904"/>
      <c r="M2257" s="359"/>
    </row>
    <row r="2258" spans="1:13">
      <c r="A2258" s="315"/>
      <c r="B2258" s="315"/>
      <c r="C2258" s="315"/>
      <c r="D2258" s="315"/>
      <c r="E2258" s="315"/>
      <c r="F2258" s="365" t="s">
        <v>520</v>
      </c>
      <c r="G2258" s="903">
        <v>130900000</v>
      </c>
      <c r="H2258" s="903">
        <v>130900000</v>
      </c>
      <c r="I2258" s="903"/>
      <c r="J2258" s="903"/>
      <c r="K2258" s="905"/>
      <c r="L2258" s="905"/>
      <c r="M2258" s="359"/>
    </row>
    <row r="2259" spans="1:13">
      <c r="A2259" s="315"/>
      <c r="B2259" s="315"/>
      <c r="C2259" s="315"/>
      <c r="D2259" s="315"/>
      <c r="E2259" s="315"/>
      <c r="F2259" s="366" t="s">
        <v>198</v>
      </c>
      <c r="G2259" s="590">
        <v>560000000</v>
      </c>
      <c r="H2259" s="836">
        <v>1770000000</v>
      </c>
      <c r="I2259" s="586"/>
      <c r="J2259" s="906"/>
      <c r="K2259" s="905"/>
      <c r="L2259" s="905"/>
      <c r="M2259" s="359"/>
    </row>
    <row r="2260" spans="1:13">
      <c r="A2260" s="315"/>
      <c r="B2260" s="315"/>
      <c r="C2260" s="315"/>
      <c r="D2260" s="315"/>
      <c r="E2260" s="315"/>
      <c r="F2260" s="365"/>
      <c r="G2260" s="907"/>
      <c r="H2260" s="907"/>
      <c r="I2260" s="907"/>
      <c r="J2260" s="907"/>
      <c r="K2260" s="905"/>
      <c r="L2260" s="905"/>
      <c r="M2260" s="359"/>
    </row>
    <row r="2261" spans="1:13">
      <c r="A2261" s="315"/>
      <c r="B2261" s="315"/>
      <c r="C2261" s="315"/>
      <c r="D2261" s="315"/>
      <c r="E2261" s="315"/>
      <c r="F2261" s="365" t="s">
        <v>3</v>
      </c>
      <c r="G2261" s="903">
        <f>SUM(G2257:G2260)</f>
        <v>690900000</v>
      </c>
      <c r="H2261" s="903">
        <f>SUM(H2257:H2260)</f>
        <v>1900900000</v>
      </c>
      <c r="I2261" s="903"/>
      <c r="J2261" s="903"/>
      <c r="K2261" s="905"/>
      <c r="L2261" s="905"/>
      <c r="M2261" s="359"/>
    </row>
    <row r="2262" spans="1:13">
      <c r="A2262" s="367"/>
      <c r="B2262" s="367"/>
      <c r="C2262" s="367"/>
      <c r="D2262" s="367"/>
      <c r="E2262" s="367"/>
      <c r="F2262" s="368"/>
      <c r="G2262" s="368"/>
      <c r="H2262" s="368"/>
      <c r="I2262" s="368"/>
      <c r="J2262" s="369"/>
      <c r="K2262" s="236"/>
      <c r="L2262" s="236"/>
      <c r="M2262" s="236"/>
    </row>
    <row r="2263" spans="1:13" ht="15">
      <c r="A2263" s="30"/>
      <c r="B2263" s="30"/>
      <c r="C2263" s="30"/>
      <c r="D2263" s="30"/>
      <c r="E2263" s="30"/>
      <c r="F2263" s="39"/>
      <c r="G2263" s="30"/>
      <c r="H2263" s="30"/>
      <c r="I2263" s="2"/>
    </row>
    <row r="2264" spans="1:13">
      <c r="A2264" s="30"/>
      <c r="B2264" s="30"/>
      <c r="C2264" s="30"/>
      <c r="D2264" s="30"/>
      <c r="E2264" s="30"/>
      <c r="F2264" s="39"/>
      <c r="G2264" s="30"/>
      <c r="H2264" s="30"/>
      <c r="I2264" s="30"/>
    </row>
    <row r="2265" spans="1:13" ht="18">
      <c r="A2265" s="1482" t="s">
        <v>0</v>
      </c>
      <c r="B2265" s="1482"/>
      <c r="C2265" s="1482"/>
      <c r="D2265" s="1482"/>
      <c r="E2265" s="1482"/>
      <c r="F2265" s="1482"/>
      <c r="G2265" s="1482"/>
      <c r="H2265" s="1482"/>
      <c r="I2265" s="1482"/>
      <c r="J2265" s="1482"/>
      <c r="K2265" s="1482"/>
      <c r="L2265" s="1482"/>
      <c r="M2265" s="1482"/>
    </row>
    <row r="2266" spans="1:13" ht="15.75">
      <c r="A2266" s="1518" t="s">
        <v>601</v>
      </c>
      <c r="B2266" s="1518"/>
      <c r="C2266" s="1518"/>
      <c r="D2266" s="1518"/>
      <c r="E2266" s="1518"/>
      <c r="F2266" s="1518"/>
      <c r="G2266" s="1518"/>
      <c r="H2266" s="1518"/>
      <c r="I2266" s="1518"/>
      <c r="J2266" s="1518"/>
      <c r="K2266" s="1518"/>
      <c r="L2266" s="1518"/>
      <c r="M2266" s="1518"/>
    </row>
    <row r="2267" spans="1:13" ht="25.5">
      <c r="A2267" s="226" t="s">
        <v>518</v>
      </c>
      <c r="B2267" s="226" t="s">
        <v>514</v>
      </c>
      <c r="C2267" s="226" t="s">
        <v>559</v>
      </c>
      <c r="D2267" s="226" t="s">
        <v>560</v>
      </c>
      <c r="E2267" s="226" t="s">
        <v>515</v>
      </c>
      <c r="F2267" s="227" t="s">
        <v>483</v>
      </c>
      <c r="G2267" s="228" t="s">
        <v>655</v>
      </c>
      <c r="H2267" s="856" t="s">
        <v>1353</v>
      </c>
      <c r="I2267" s="228"/>
      <c r="J2267" s="228"/>
      <c r="K2267" s="226"/>
      <c r="L2267" s="229"/>
      <c r="M2267" s="229"/>
    </row>
    <row r="2268" spans="1:13">
      <c r="A2268" s="183">
        <v>1</v>
      </c>
      <c r="B2268" s="183"/>
      <c r="C2268" s="183"/>
      <c r="D2268" s="183"/>
      <c r="E2268" s="183"/>
      <c r="F2268" s="196" t="s">
        <v>8</v>
      </c>
      <c r="G2268" s="267">
        <f>SUM(G2269,G2271,G2275)</f>
        <v>767500000</v>
      </c>
      <c r="H2268" s="267">
        <f t="shared" ref="H2268" si="445">SUM(H2269)</f>
        <v>1000000000</v>
      </c>
      <c r="I2268" s="235"/>
      <c r="J2268" s="235"/>
      <c r="K2268" s="235"/>
      <c r="L2268" s="235"/>
      <c r="M2268" s="235"/>
    </row>
    <row r="2269" spans="1:13">
      <c r="A2269" s="183">
        <v>12</v>
      </c>
      <c r="B2269" s="183"/>
      <c r="C2269" s="183"/>
      <c r="D2269" s="183"/>
      <c r="E2269" s="183"/>
      <c r="F2269" s="197" t="s">
        <v>14</v>
      </c>
      <c r="G2269" s="267">
        <f>G2270</f>
        <v>700000000</v>
      </c>
      <c r="H2269" s="267">
        <f t="shared" ref="H2269" si="446">H2270</f>
        <v>1000000000</v>
      </c>
      <c r="I2269" s="235"/>
      <c r="J2269" s="235"/>
      <c r="K2269" s="235"/>
      <c r="L2269" s="235"/>
      <c r="M2269" s="235"/>
    </row>
    <row r="2270" spans="1:13">
      <c r="A2270" s="196">
        <v>1202</v>
      </c>
      <c r="B2270" s="196"/>
      <c r="C2270" s="196"/>
      <c r="D2270" s="196"/>
      <c r="E2270" s="196"/>
      <c r="F2270" s="197" t="s">
        <v>19</v>
      </c>
      <c r="G2270" s="267">
        <v>700000000</v>
      </c>
      <c r="H2270" s="267">
        <f t="shared" ref="H2270" si="447">SUM(H2271)</f>
        <v>1000000000</v>
      </c>
      <c r="I2270" s="235"/>
      <c r="J2270" s="235"/>
      <c r="K2270" s="235"/>
      <c r="L2270" s="235"/>
      <c r="M2270" s="235"/>
    </row>
    <row r="2271" spans="1:13">
      <c r="A2271" s="196">
        <v>120204</v>
      </c>
      <c r="B2271" s="196"/>
      <c r="C2271" s="196"/>
      <c r="D2271" s="196"/>
      <c r="E2271" s="196"/>
      <c r="F2271" s="197" t="s">
        <v>28</v>
      </c>
      <c r="G2271" s="267">
        <f>SUM(G2272:G2273)</f>
        <v>27500000</v>
      </c>
      <c r="H2271" s="267">
        <f t="shared" ref="H2271" si="448">SUM(H2272:H2273)</f>
        <v>1000000000</v>
      </c>
      <c r="I2271" s="235"/>
      <c r="J2271" s="235"/>
      <c r="K2271" s="235"/>
      <c r="L2271" s="235"/>
      <c r="M2271" s="235"/>
    </row>
    <row r="2272" spans="1:13">
      <c r="A2272" s="194">
        <v>12020437</v>
      </c>
      <c r="B2272" s="194"/>
      <c r="C2272" s="194"/>
      <c r="D2272" s="194"/>
      <c r="E2272" s="194"/>
      <c r="F2272" s="198" t="s">
        <v>31</v>
      </c>
      <c r="G2272" s="266">
        <v>7500000</v>
      </c>
      <c r="H2272" s="266">
        <v>850000000</v>
      </c>
      <c r="I2272" s="198"/>
      <c r="J2272" s="239"/>
      <c r="K2272" s="239"/>
      <c r="L2272" s="239"/>
      <c r="M2272" s="266"/>
    </row>
    <row r="2273" spans="1:13">
      <c r="A2273" s="194">
        <v>12020453</v>
      </c>
      <c r="B2273" s="194"/>
      <c r="C2273" s="194"/>
      <c r="D2273" s="194"/>
      <c r="E2273" s="194"/>
      <c r="F2273" s="198" t="s">
        <v>35</v>
      </c>
      <c r="G2273" s="266">
        <v>20000000</v>
      </c>
      <c r="H2273" s="266">
        <v>150000000</v>
      </c>
      <c r="I2273" s="239"/>
      <c r="J2273" s="239"/>
      <c r="K2273" s="239"/>
      <c r="L2273" s="239"/>
      <c r="M2273" s="239"/>
    </row>
    <row r="2274" spans="1:13">
      <c r="A2274" s="194">
        <v>120205</v>
      </c>
      <c r="B2274" s="194"/>
      <c r="C2274" s="194"/>
      <c r="D2274" s="194"/>
      <c r="E2274" s="194"/>
      <c r="F2274" s="198" t="s">
        <v>1126</v>
      </c>
      <c r="G2274" s="266">
        <f>G2275</f>
        <v>40000000</v>
      </c>
      <c r="H2274" s="266"/>
      <c r="I2274" s="239"/>
      <c r="J2274" s="239"/>
      <c r="K2274" s="239"/>
      <c r="L2274" s="239"/>
      <c r="M2274" s="239"/>
    </row>
    <row r="2275" spans="1:13">
      <c r="A2275" s="194">
        <v>12020501</v>
      </c>
      <c r="B2275" s="194"/>
      <c r="C2275" s="194"/>
      <c r="D2275" s="194"/>
      <c r="E2275" s="194"/>
      <c r="F2275" s="198" t="s">
        <v>1127</v>
      </c>
      <c r="G2275" s="267">
        <v>40000000</v>
      </c>
      <c r="H2275" s="266"/>
      <c r="I2275" s="239"/>
      <c r="J2275" s="239"/>
      <c r="K2275" s="239"/>
      <c r="L2275" s="239"/>
      <c r="M2275" s="239"/>
    </row>
    <row r="2276" spans="1:13">
      <c r="A2276" s="183">
        <v>2</v>
      </c>
      <c r="B2276" s="183"/>
      <c r="C2276" s="183"/>
      <c r="D2276" s="183"/>
      <c r="E2276" s="183"/>
      <c r="F2276" s="195" t="s">
        <v>90</v>
      </c>
      <c r="G2276" s="267">
        <f>SUM(G2277,G2283,G2333)</f>
        <v>246941935</v>
      </c>
      <c r="H2276" s="267">
        <f t="shared" ref="H2276" si="449">SUM(H2277,H2283,H2333)</f>
        <v>113487819.53999999</v>
      </c>
      <c r="I2276" s="235"/>
      <c r="J2276" s="235"/>
      <c r="K2276" s="235"/>
      <c r="L2276" s="235"/>
      <c r="M2276" s="235"/>
    </row>
    <row r="2277" spans="1:13">
      <c r="A2277" s="183">
        <v>21</v>
      </c>
      <c r="B2277" s="183"/>
      <c r="C2277" s="183"/>
      <c r="D2277" s="183"/>
      <c r="E2277" s="183"/>
      <c r="F2277" s="197" t="s">
        <v>4</v>
      </c>
      <c r="G2277" s="267">
        <f>SUM(G2278,G2279)</f>
        <v>59641935</v>
      </c>
      <c r="H2277" s="267">
        <f t="shared" ref="H2277" si="450">SUM(H2278,H2279)</f>
        <v>59641935</v>
      </c>
      <c r="I2277" s="235"/>
      <c r="J2277" s="235"/>
      <c r="K2277" s="235"/>
      <c r="L2277" s="235"/>
      <c r="M2277" s="235"/>
    </row>
    <row r="2278" spans="1:13">
      <c r="A2278" s="194">
        <v>21010101</v>
      </c>
      <c r="B2278" s="194"/>
      <c r="C2278" s="194"/>
      <c r="D2278" s="194"/>
      <c r="E2278" s="194"/>
      <c r="F2278" s="198" t="s">
        <v>91</v>
      </c>
      <c r="G2278" s="267">
        <f>'ECON SEC PERSONNEL COST'!H1697</f>
        <v>50302698</v>
      </c>
      <c r="H2278" s="267">
        <f>G2278</f>
        <v>50302698</v>
      </c>
      <c r="I2278" s="235"/>
      <c r="J2278" s="235"/>
      <c r="K2278" s="235"/>
      <c r="L2278" s="235"/>
      <c r="M2278" s="235"/>
    </row>
    <row r="2279" spans="1:13" ht="22.5">
      <c r="A2279" s="183">
        <v>2102</v>
      </c>
      <c r="B2279" s="183"/>
      <c r="C2279" s="183"/>
      <c r="D2279" s="183"/>
      <c r="E2279" s="183"/>
      <c r="F2279" s="197" t="s">
        <v>664</v>
      </c>
      <c r="G2279" s="267">
        <f>SUM(G2280)</f>
        <v>9339237</v>
      </c>
      <c r="H2279" s="267">
        <f t="shared" ref="H2279" si="451">SUM(H2280)</f>
        <v>9339237</v>
      </c>
      <c r="I2279" s="235"/>
      <c r="J2279" s="235"/>
      <c r="K2279" s="235"/>
      <c r="L2279" s="235"/>
      <c r="M2279" s="235"/>
    </row>
    <row r="2280" spans="1:13">
      <c r="A2280" s="183">
        <v>210201</v>
      </c>
      <c r="B2280" s="183"/>
      <c r="C2280" s="183"/>
      <c r="D2280" s="183"/>
      <c r="E2280" s="183"/>
      <c r="F2280" s="197" t="s">
        <v>95</v>
      </c>
      <c r="G2280" s="267">
        <f>SUM(G2281:G2282)</f>
        <v>9339237</v>
      </c>
      <c r="H2280" s="267">
        <f t="shared" ref="H2280" si="452">SUM(H2281:H2282)</f>
        <v>9339237</v>
      </c>
      <c r="I2280" s="235"/>
      <c r="J2280" s="235"/>
      <c r="K2280" s="235"/>
      <c r="L2280" s="235"/>
      <c r="M2280" s="235"/>
    </row>
    <row r="2281" spans="1:13">
      <c r="A2281" s="194">
        <v>21020101</v>
      </c>
      <c r="B2281" s="194"/>
      <c r="C2281" s="194"/>
      <c r="D2281" s="194"/>
      <c r="E2281" s="194"/>
      <c r="F2281" s="198" t="s">
        <v>96</v>
      </c>
      <c r="G2281" s="267">
        <f>'ECON SEC PERSONNEL COST'!J1697</f>
        <v>7914876</v>
      </c>
      <c r="H2281" s="267">
        <f>G2281</f>
        <v>7914876</v>
      </c>
      <c r="I2281" s="235"/>
      <c r="J2281" s="235"/>
      <c r="K2281" s="235"/>
      <c r="L2281" s="235"/>
      <c r="M2281" s="235"/>
    </row>
    <row r="2282" spans="1:13">
      <c r="A2282" s="194">
        <v>21020102</v>
      </c>
      <c r="B2282" s="194"/>
      <c r="C2282" s="194"/>
      <c r="D2282" s="194"/>
      <c r="E2282" s="194"/>
      <c r="F2282" s="198" t="s">
        <v>482</v>
      </c>
      <c r="G2282" s="267">
        <f>'ECON SEC PERSONNEL COST'!I1697</f>
        <v>1424361</v>
      </c>
      <c r="H2282" s="267">
        <f>G2282</f>
        <v>1424361</v>
      </c>
      <c r="I2282" s="235"/>
      <c r="J2282" s="235"/>
      <c r="K2282" s="235"/>
      <c r="L2282" s="235"/>
      <c r="M2282" s="235"/>
    </row>
    <row r="2283" spans="1:13">
      <c r="A2283" s="183">
        <v>2202</v>
      </c>
      <c r="B2283" s="183"/>
      <c r="C2283" s="183"/>
      <c r="D2283" s="183"/>
      <c r="E2283" s="183"/>
      <c r="F2283" s="197" t="s">
        <v>5</v>
      </c>
      <c r="G2283" s="267">
        <f>SUM(G2284,G2288,G2295,G2301,G2309,G2312,G2316,G2320,G2323,G2325)</f>
        <v>187300000</v>
      </c>
      <c r="H2283" s="267">
        <f>SUM(H2284,H2288,H2295,H2301,H2309,H2312,H2316,H2320,H2323,H2325)</f>
        <v>53845884.539999999</v>
      </c>
      <c r="I2283" s="235"/>
      <c r="J2283" s="235"/>
      <c r="K2283" s="235"/>
      <c r="L2283" s="235"/>
      <c r="M2283" s="235"/>
    </row>
    <row r="2284" spans="1:13">
      <c r="A2284" s="183">
        <v>220201</v>
      </c>
      <c r="B2284" s="183"/>
      <c r="C2284" s="183"/>
      <c r="D2284" s="183"/>
      <c r="E2284" s="183"/>
      <c r="F2284" s="197" t="s">
        <v>661</v>
      </c>
      <c r="G2284" s="267">
        <f>SUM(G2285:G2287)</f>
        <v>13000000</v>
      </c>
      <c r="H2284" s="267">
        <f t="shared" ref="H2284" si="453">SUM(H2285:H2286)</f>
        <v>3500000</v>
      </c>
      <c r="I2284" s="235"/>
      <c r="J2284" s="235"/>
      <c r="K2284" s="235"/>
      <c r="L2284" s="235"/>
      <c r="M2284" s="235"/>
    </row>
    <row r="2285" spans="1:13" ht="18.600000000000001" customHeight="1">
      <c r="A2285" s="194">
        <v>22020101</v>
      </c>
      <c r="B2285" s="194"/>
      <c r="C2285" s="194"/>
      <c r="D2285" s="194"/>
      <c r="E2285" s="194"/>
      <c r="F2285" s="198" t="s">
        <v>108</v>
      </c>
      <c r="G2285" s="267">
        <v>8000000</v>
      </c>
      <c r="H2285" s="267">
        <v>2000000</v>
      </c>
      <c r="I2285" s="235"/>
      <c r="J2285" s="235"/>
      <c r="K2285" s="235"/>
      <c r="L2285" s="197"/>
      <c r="M2285" s="235"/>
    </row>
    <row r="2286" spans="1:13" ht="22.5">
      <c r="A2286" s="194">
        <v>22020102</v>
      </c>
      <c r="B2286" s="194"/>
      <c r="C2286" s="194"/>
      <c r="D2286" s="194"/>
      <c r="E2286" s="194"/>
      <c r="F2286" s="198" t="s">
        <v>109</v>
      </c>
      <c r="G2286" s="267">
        <v>2000000</v>
      </c>
      <c r="H2286" s="267">
        <v>1500000</v>
      </c>
      <c r="I2286" s="235"/>
      <c r="J2286" s="235"/>
      <c r="K2286" s="235"/>
      <c r="L2286" s="235"/>
      <c r="M2286" s="235"/>
    </row>
    <row r="2287" spans="1:13" ht="22.5">
      <c r="A2287" s="194">
        <v>22020103</v>
      </c>
      <c r="B2287" s="194"/>
      <c r="C2287" s="194"/>
      <c r="D2287" s="194"/>
      <c r="E2287" s="194"/>
      <c r="F2287" s="198" t="s">
        <v>1128</v>
      </c>
      <c r="G2287" s="267">
        <v>3000000</v>
      </c>
      <c r="H2287" s="267"/>
      <c r="I2287" s="235"/>
      <c r="J2287" s="235"/>
      <c r="K2287" s="235"/>
      <c r="L2287" s="235"/>
      <c r="M2287" s="235"/>
    </row>
    <row r="2288" spans="1:13">
      <c r="A2288" s="183">
        <v>220202</v>
      </c>
      <c r="B2288" s="183"/>
      <c r="C2288" s="183"/>
      <c r="D2288" s="183"/>
      <c r="E2288" s="183"/>
      <c r="F2288" s="197" t="s">
        <v>666</v>
      </c>
      <c r="G2288" s="267">
        <f>SUM(G2289:G2294)</f>
        <v>10900000</v>
      </c>
      <c r="H2288" s="267">
        <f t="shared" ref="H2288" si="454">SUM(H2289:H2294)</f>
        <v>3645884.54</v>
      </c>
      <c r="I2288" s="235"/>
      <c r="J2288" s="235"/>
      <c r="K2288" s="235"/>
      <c r="L2288" s="235"/>
      <c r="M2288" s="235"/>
    </row>
    <row r="2289" spans="1:13">
      <c r="A2289" s="194">
        <v>22020201</v>
      </c>
      <c r="B2289" s="194">
        <v>70435</v>
      </c>
      <c r="C2289" s="194"/>
      <c r="D2289" s="199" t="s">
        <v>561</v>
      </c>
      <c r="E2289" s="194">
        <v>50610806</v>
      </c>
      <c r="F2289" s="198" t="s">
        <v>113</v>
      </c>
      <c r="G2289" s="267">
        <v>700000</v>
      </c>
      <c r="H2289" s="267">
        <v>600000</v>
      </c>
      <c r="I2289" s="235"/>
      <c r="J2289" s="235"/>
      <c r="K2289" s="235"/>
      <c r="L2289" s="235"/>
      <c r="M2289" s="235"/>
    </row>
    <row r="2290" spans="1:13">
      <c r="A2290" s="194">
        <v>22020202</v>
      </c>
      <c r="B2290" s="194">
        <v>70460</v>
      </c>
      <c r="C2290" s="194"/>
      <c r="D2290" s="199" t="s">
        <v>561</v>
      </c>
      <c r="E2290" s="194">
        <v>50610806</v>
      </c>
      <c r="F2290" s="198" t="s">
        <v>114</v>
      </c>
      <c r="G2290" s="267">
        <v>100000</v>
      </c>
      <c r="H2290" s="267">
        <v>45884.54</v>
      </c>
      <c r="I2290" s="235"/>
      <c r="J2290" s="235"/>
      <c r="K2290" s="235"/>
      <c r="L2290" s="197"/>
      <c r="M2290" s="235"/>
    </row>
    <row r="2291" spans="1:13">
      <c r="A2291" s="194">
        <v>22020203</v>
      </c>
      <c r="B2291" s="194"/>
      <c r="C2291" s="194"/>
      <c r="D2291" s="199" t="s">
        <v>561</v>
      </c>
      <c r="E2291" s="194">
        <v>50610806</v>
      </c>
      <c r="F2291" s="198" t="s">
        <v>115</v>
      </c>
      <c r="G2291" s="267">
        <v>3000000</v>
      </c>
      <c r="H2291" s="267">
        <v>1500000</v>
      </c>
      <c r="I2291" s="235"/>
      <c r="J2291" s="235"/>
      <c r="K2291" s="235"/>
      <c r="L2291" s="235"/>
      <c r="M2291" s="197"/>
    </row>
    <row r="2292" spans="1:13">
      <c r="A2292" s="194">
        <v>22020206</v>
      </c>
      <c r="B2292" s="194"/>
      <c r="C2292" s="194"/>
      <c r="D2292" s="199"/>
      <c r="E2292" s="194"/>
      <c r="F2292" s="198" t="s">
        <v>1129</v>
      </c>
      <c r="G2292" s="267">
        <v>100000</v>
      </c>
      <c r="H2292" s="267"/>
      <c r="I2292" s="235"/>
      <c r="J2292" s="235"/>
      <c r="K2292" s="235"/>
      <c r="L2292" s="235"/>
      <c r="M2292" s="197"/>
    </row>
    <row r="2293" spans="1:13" ht="22.5">
      <c r="A2293" s="194">
        <v>22020208</v>
      </c>
      <c r="B2293" s="194"/>
      <c r="C2293" s="194"/>
      <c r="D2293" s="199" t="s">
        <v>561</v>
      </c>
      <c r="E2293" s="194">
        <v>50610806</v>
      </c>
      <c r="F2293" s="198" t="s">
        <v>120</v>
      </c>
      <c r="G2293" s="267">
        <v>5000000</v>
      </c>
      <c r="H2293" s="267"/>
      <c r="I2293" s="235"/>
      <c r="J2293" s="235"/>
      <c r="K2293" s="235"/>
      <c r="L2293" s="235"/>
      <c r="M2293" s="197"/>
    </row>
    <row r="2294" spans="1:13" ht="21.75" customHeight="1">
      <c r="A2294" s="194">
        <v>22020209</v>
      </c>
      <c r="B2294" s="194"/>
      <c r="C2294" s="194"/>
      <c r="D2294" s="199" t="s">
        <v>561</v>
      </c>
      <c r="E2294" s="194">
        <v>50610806</v>
      </c>
      <c r="F2294" s="198" t="s">
        <v>1130</v>
      </c>
      <c r="G2294" s="267">
        <v>2000000</v>
      </c>
      <c r="H2294" s="267">
        <v>1500000</v>
      </c>
      <c r="I2294" s="235"/>
      <c r="J2294" s="235"/>
      <c r="K2294" s="235"/>
      <c r="L2294" s="197"/>
      <c r="M2294" s="197"/>
    </row>
    <row r="2295" spans="1:13">
      <c r="A2295" s="183">
        <v>220203</v>
      </c>
      <c r="B2295" s="183"/>
      <c r="C2295" s="183"/>
      <c r="D2295" s="183"/>
      <c r="E2295" s="183"/>
      <c r="F2295" s="197" t="s">
        <v>663</v>
      </c>
      <c r="G2295" s="267">
        <f>SUM(G2296:G2300)</f>
        <v>10100000</v>
      </c>
      <c r="H2295" s="267">
        <f t="shared" ref="H2295" si="455">SUM(H2296:H2299)</f>
        <v>2500000</v>
      </c>
      <c r="I2295" s="235"/>
      <c r="J2295" s="235"/>
      <c r="K2295" s="235"/>
      <c r="L2295" s="235"/>
      <c r="M2295" s="235"/>
    </row>
    <row r="2296" spans="1:13" ht="22.5">
      <c r="A2296" s="194">
        <v>22020301</v>
      </c>
      <c r="B2296" s="194">
        <v>70160</v>
      </c>
      <c r="C2296" s="194"/>
      <c r="D2296" s="194" t="s">
        <v>561</v>
      </c>
      <c r="E2296" s="194">
        <v>50610806</v>
      </c>
      <c r="F2296" s="198" t="s">
        <v>122</v>
      </c>
      <c r="G2296" s="267">
        <v>5000000</v>
      </c>
      <c r="H2296" s="267">
        <v>1000000</v>
      </c>
      <c r="I2296" s="235"/>
      <c r="J2296" s="235"/>
      <c r="K2296" s="235"/>
      <c r="L2296" s="235"/>
      <c r="M2296" s="235"/>
    </row>
    <row r="2297" spans="1:13">
      <c r="A2297" s="194">
        <v>22020302</v>
      </c>
      <c r="B2297" s="194"/>
      <c r="C2297" s="194"/>
      <c r="D2297" s="194"/>
      <c r="E2297" s="194">
        <v>50610806</v>
      </c>
      <c r="F2297" s="198" t="s">
        <v>123</v>
      </c>
      <c r="G2297" s="267">
        <v>500000</v>
      </c>
      <c r="H2297" s="267"/>
      <c r="I2297" s="197"/>
      <c r="J2297" s="197"/>
      <c r="K2297" s="197"/>
      <c r="L2297" s="197"/>
      <c r="M2297" s="197"/>
    </row>
    <row r="2298" spans="1:13">
      <c r="A2298" s="194">
        <v>22020303</v>
      </c>
      <c r="B2298" s="194">
        <v>70160</v>
      </c>
      <c r="C2298" s="194"/>
      <c r="D2298" s="194" t="s">
        <v>561</v>
      </c>
      <c r="E2298" s="194">
        <v>50610806</v>
      </c>
      <c r="F2298" s="198" t="s">
        <v>124</v>
      </c>
      <c r="G2298" s="267">
        <v>100000</v>
      </c>
      <c r="H2298" s="267"/>
      <c r="I2298" s="235"/>
      <c r="J2298" s="235"/>
      <c r="K2298" s="235"/>
      <c r="L2298" s="197"/>
      <c r="M2298" s="197"/>
    </row>
    <row r="2299" spans="1:13" ht="22.5">
      <c r="A2299" s="194">
        <v>22020305</v>
      </c>
      <c r="B2299" s="194">
        <v>70160</v>
      </c>
      <c r="C2299" s="194"/>
      <c r="D2299" s="194" t="s">
        <v>561</v>
      </c>
      <c r="E2299" s="194">
        <v>50610806</v>
      </c>
      <c r="F2299" s="198" t="s">
        <v>126</v>
      </c>
      <c r="G2299" s="267">
        <v>3000000</v>
      </c>
      <c r="H2299" s="267">
        <v>1500000</v>
      </c>
      <c r="I2299" s="235"/>
      <c r="J2299" s="235"/>
      <c r="K2299" s="235"/>
      <c r="L2299" s="235"/>
      <c r="M2299" s="235"/>
    </row>
    <row r="2300" spans="1:13">
      <c r="A2300" s="194">
        <v>22020309</v>
      </c>
      <c r="B2300" s="194">
        <v>70160</v>
      </c>
      <c r="C2300" s="194"/>
      <c r="D2300" s="194" t="s">
        <v>561</v>
      </c>
      <c r="E2300" s="194">
        <v>50610806</v>
      </c>
      <c r="F2300" s="198" t="s">
        <v>130</v>
      </c>
      <c r="G2300" s="267">
        <v>1500000</v>
      </c>
      <c r="H2300" s="267"/>
      <c r="I2300" s="235"/>
      <c r="J2300" s="235"/>
      <c r="K2300" s="235"/>
      <c r="L2300" s="235"/>
      <c r="M2300" s="235"/>
    </row>
    <row r="2301" spans="1:13">
      <c r="A2301" s="183">
        <v>220204</v>
      </c>
      <c r="B2301" s="183"/>
      <c r="C2301" s="183"/>
      <c r="D2301" s="183"/>
      <c r="E2301" s="183"/>
      <c r="F2301" s="197" t="s">
        <v>645</v>
      </c>
      <c r="G2301" s="267">
        <f>SUM(G2302:G2308)</f>
        <v>21500000</v>
      </c>
      <c r="H2301" s="267">
        <f t="shared" ref="H2301" si="456">SUM(H2302:H2306)</f>
        <v>6570000</v>
      </c>
      <c r="I2301" s="235"/>
      <c r="J2301" s="235"/>
      <c r="K2301" s="235"/>
      <c r="L2301" s="235"/>
      <c r="M2301" s="235"/>
    </row>
    <row r="2302" spans="1:13" ht="22.5">
      <c r="A2302" s="194">
        <v>22020401</v>
      </c>
      <c r="B2302" s="194">
        <v>70160</v>
      </c>
      <c r="C2302" s="194"/>
      <c r="D2302" s="194" t="s">
        <v>561</v>
      </c>
      <c r="E2302" s="194">
        <v>50610806</v>
      </c>
      <c r="F2302" s="198" t="s">
        <v>134</v>
      </c>
      <c r="G2302" s="267">
        <v>2000000</v>
      </c>
      <c r="H2302" s="267">
        <v>500000</v>
      </c>
      <c r="I2302" s="235"/>
      <c r="J2302" s="235"/>
      <c r="K2302" s="235"/>
      <c r="L2302" s="235"/>
      <c r="M2302" s="267"/>
    </row>
    <row r="2303" spans="1:13">
      <c r="A2303" s="194">
        <v>22020402</v>
      </c>
      <c r="B2303" s="194">
        <v>70160</v>
      </c>
      <c r="C2303" s="194"/>
      <c r="D2303" s="194" t="s">
        <v>561</v>
      </c>
      <c r="E2303" s="194">
        <v>50610806</v>
      </c>
      <c r="F2303" s="198" t="s">
        <v>135</v>
      </c>
      <c r="G2303" s="267">
        <v>1500000</v>
      </c>
      <c r="H2303" s="267">
        <v>220000</v>
      </c>
      <c r="I2303" s="235"/>
      <c r="J2303" s="235"/>
      <c r="K2303" s="235"/>
      <c r="L2303" s="235"/>
      <c r="M2303" s="197"/>
    </row>
    <row r="2304" spans="1:13" ht="22.5">
      <c r="A2304" s="194">
        <v>22020403</v>
      </c>
      <c r="B2304" s="194">
        <v>70160</v>
      </c>
      <c r="C2304" s="194"/>
      <c r="D2304" s="194" t="s">
        <v>561</v>
      </c>
      <c r="E2304" s="194">
        <v>50610806</v>
      </c>
      <c r="F2304" s="198" t="s">
        <v>136</v>
      </c>
      <c r="G2304" s="267">
        <v>6300000</v>
      </c>
      <c r="H2304" s="267"/>
      <c r="I2304" s="235"/>
      <c r="J2304" s="235"/>
      <c r="K2304" s="235"/>
      <c r="L2304" s="267"/>
      <c r="M2304" s="235"/>
    </row>
    <row r="2305" spans="1:13" ht="22.5">
      <c r="A2305" s="194">
        <v>22020404</v>
      </c>
      <c r="B2305" s="194">
        <v>70160</v>
      </c>
      <c r="C2305" s="194"/>
      <c r="D2305" s="194" t="s">
        <v>561</v>
      </c>
      <c r="E2305" s="194">
        <v>50610806</v>
      </c>
      <c r="F2305" s="198" t="s">
        <v>137</v>
      </c>
      <c r="G2305" s="267">
        <v>9000000</v>
      </c>
      <c r="H2305" s="267">
        <v>5000000</v>
      </c>
      <c r="I2305" s="235"/>
      <c r="J2305" s="235"/>
      <c r="K2305" s="235"/>
      <c r="L2305" s="235"/>
      <c r="M2305" s="235"/>
    </row>
    <row r="2306" spans="1:13" ht="12.95" customHeight="1">
      <c r="A2306" s="194">
        <v>22020405</v>
      </c>
      <c r="B2306" s="194">
        <v>70160</v>
      </c>
      <c r="C2306" s="194"/>
      <c r="D2306" s="194" t="s">
        <v>561</v>
      </c>
      <c r="E2306" s="194">
        <v>50610806</v>
      </c>
      <c r="F2306" s="198" t="s">
        <v>138</v>
      </c>
      <c r="G2306" s="267">
        <v>1500000</v>
      </c>
      <c r="H2306" s="267">
        <v>850000</v>
      </c>
      <c r="I2306" s="235"/>
      <c r="J2306" s="235"/>
      <c r="K2306" s="235"/>
      <c r="L2306" s="235"/>
      <c r="M2306" s="235"/>
    </row>
    <row r="2307" spans="1:13" ht="12.95" customHeight="1">
      <c r="A2307" s="194">
        <v>22020406</v>
      </c>
      <c r="B2307" s="194">
        <v>70160</v>
      </c>
      <c r="C2307" s="194"/>
      <c r="D2307" s="194" t="s">
        <v>561</v>
      </c>
      <c r="E2307" s="194">
        <v>50610806</v>
      </c>
      <c r="F2307" s="198" t="s">
        <v>1132</v>
      </c>
      <c r="G2307" s="267">
        <v>1000000</v>
      </c>
      <c r="H2307" s="267"/>
      <c r="I2307" s="235"/>
      <c r="J2307" s="235"/>
      <c r="K2307" s="235"/>
      <c r="L2307" s="235"/>
      <c r="M2307" s="235"/>
    </row>
    <row r="2308" spans="1:13" ht="12.95" customHeight="1">
      <c r="A2308" s="194">
        <v>22020411</v>
      </c>
      <c r="B2308" s="194">
        <v>70160</v>
      </c>
      <c r="C2308" s="194"/>
      <c r="D2308" s="194" t="s">
        <v>561</v>
      </c>
      <c r="E2308" s="194">
        <v>50610806</v>
      </c>
      <c r="F2308" s="198" t="s">
        <v>1131</v>
      </c>
      <c r="G2308" s="267">
        <v>200000</v>
      </c>
      <c r="H2308" s="267"/>
      <c r="I2308" s="235"/>
      <c r="J2308" s="235"/>
      <c r="K2308" s="235"/>
      <c r="L2308" s="235"/>
      <c r="M2308" s="235"/>
    </row>
    <row r="2309" spans="1:13">
      <c r="A2309" s="183">
        <v>220205</v>
      </c>
      <c r="B2309" s="183"/>
      <c r="C2309" s="183"/>
      <c r="D2309" s="183"/>
      <c r="E2309" s="183"/>
      <c r="F2309" s="197" t="s">
        <v>662</v>
      </c>
      <c r="G2309" s="267">
        <f>SUM(G2310:G2311)</f>
        <v>15000000</v>
      </c>
      <c r="H2309" s="267">
        <f t="shared" ref="H2309" si="457">SUM(H2310:H2310)</f>
        <v>0</v>
      </c>
      <c r="I2309" s="235"/>
      <c r="J2309" s="235"/>
      <c r="K2309" s="235"/>
      <c r="L2309" s="235"/>
      <c r="M2309" s="235"/>
    </row>
    <row r="2310" spans="1:13">
      <c r="A2310" s="194">
        <v>22020501</v>
      </c>
      <c r="B2310" s="194">
        <v>70160</v>
      </c>
      <c r="C2310" s="194"/>
      <c r="D2310" s="194" t="s">
        <v>561</v>
      </c>
      <c r="E2310" s="194">
        <v>50610806</v>
      </c>
      <c r="F2310" s="198" t="s">
        <v>146</v>
      </c>
      <c r="G2310" s="267">
        <v>5000000</v>
      </c>
      <c r="H2310" s="267"/>
      <c r="I2310" s="235"/>
      <c r="J2310" s="235"/>
      <c r="K2310" s="235"/>
      <c r="L2310" s="235"/>
      <c r="M2310" s="197"/>
    </row>
    <row r="2311" spans="1:13">
      <c r="A2311" s="194">
        <v>22020502</v>
      </c>
      <c r="B2311" s="194">
        <v>70160</v>
      </c>
      <c r="C2311" s="194"/>
      <c r="D2311" s="194" t="s">
        <v>561</v>
      </c>
      <c r="E2311" s="194">
        <v>50610806</v>
      </c>
      <c r="F2311" s="198" t="s">
        <v>1133</v>
      </c>
      <c r="G2311" s="267">
        <v>10000000</v>
      </c>
      <c r="H2311" s="267"/>
      <c r="I2311" s="235"/>
      <c r="J2311" s="235"/>
      <c r="K2311" s="235"/>
      <c r="L2311" s="235"/>
      <c r="M2311" s="197"/>
    </row>
    <row r="2312" spans="1:13">
      <c r="A2312" s="183">
        <v>220206</v>
      </c>
      <c r="B2312" s="183"/>
      <c r="C2312" s="183"/>
      <c r="D2312" s="183"/>
      <c r="E2312" s="183"/>
      <c r="F2312" s="197" t="s">
        <v>643</v>
      </c>
      <c r="G2312" s="267">
        <f>SUM(G2313:G2315)</f>
        <v>19650000</v>
      </c>
      <c r="H2312" s="267">
        <f t="shared" ref="H2312" si="458">SUM(H2313:H2315)</f>
        <v>12300000</v>
      </c>
      <c r="I2312" s="235"/>
      <c r="J2312" s="235"/>
      <c r="K2312" s="235"/>
      <c r="L2312" s="235"/>
      <c r="M2312" s="235"/>
    </row>
    <row r="2313" spans="1:13">
      <c r="A2313" s="194">
        <v>22020601</v>
      </c>
      <c r="B2313" s="194">
        <v>70310</v>
      </c>
      <c r="C2313" s="194"/>
      <c r="D2313" s="194" t="s">
        <v>561</v>
      </c>
      <c r="E2313" s="194">
        <v>50610806</v>
      </c>
      <c r="F2313" s="198" t="s">
        <v>149</v>
      </c>
      <c r="G2313" s="267">
        <v>300000</v>
      </c>
      <c r="H2313" s="267">
        <v>150000</v>
      </c>
      <c r="I2313" s="235"/>
      <c r="J2313" s="235"/>
      <c r="K2313" s="235"/>
      <c r="L2313" s="235"/>
      <c r="M2313" s="235"/>
    </row>
    <row r="2314" spans="1:13">
      <c r="A2314" s="194">
        <v>22020602</v>
      </c>
      <c r="B2314" s="194">
        <v>70160</v>
      </c>
      <c r="C2314" s="194"/>
      <c r="D2314" s="194" t="s">
        <v>561</v>
      </c>
      <c r="E2314" s="194">
        <v>50610806</v>
      </c>
      <c r="F2314" s="198" t="s">
        <v>150</v>
      </c>
      <c r="G2314" s="267">
        <v>19000000</v>
      </c>
      <c r="H2314" s="267">
        <v>12000000</v>
      </c>
      <c r="I2314" s="235"/>
      <c r="J2314" s="235"/>
      <c r="K2314" s="235"/>
      <c r="L2314" s="235"/>
      <c r="M2314" s="235"/>
    </row>
    <row r="2315" spans="1:13">
      <c r="A2315" s="194">
        <v>22020605</v>
      </c>
      <c r="B2315" s="194">
        <v>70550</v>
      </c>
      <c r="C2315" s="194"/>
      <c r="D2315" s="194" t="s">
        <v>561</v>
      </c>
      <c r="E2315" s="194">
        <v>50610806</v>
      </c>
      <c r="F2315" s="198" t="s">
        <v>153</v>
      </c>
      <c r="G2315" s="267">
        <v>350000</v>
      </c>
      <c r="H2315" s="267">
        <v>150000</v>
      </c>
      <c r="I2315" s="235"/>
      <c r="J2315" s="235"/>
      <c r="K2315" s="235"/>
      <c r="L2315" s="235"/>
      <c r="M2315" s="235"/>
    </row>
    <row r="2316" spans="1:13" ht="22.5">
      <c r="A2316" s="183">
        <v>220207</v>
      </c>
      <c r="B2316" s="183"/>
      <c r="C2316" s="183"/>
      <c r="D2316" s="183"/>
      <c r="E2316" s="183"/>
      <c r="F2316" s="197" t="s">
        <v>673</v>
      </c>
      <c r="G2316" s="267">
        <f>SUM(G2317:G2319)</f>
        <v>75150000</v>
      </c>
      <c r="H2316" s="267">
        <f t="shared" ref="H2316" si="459">SUM(H2317:H2319)</f>
        <v>18700000</v>
      </c>
      <c r="I2316" s="235"/>
      <c r="J2316" s="235"/>
      <c r="K2316" s="235"/>
      <c r="L2316" s="235"/>
      <c r="M2316" s="235"/>
    </row>
    <row r="2317" spans="1:13" ht="22.5">
      <c r="A2317" s="194">
        <v>22020702</v>
      </c>
      <c r="B2317" s="194"/>
      <c r="C2317" s="194"/>
      <c r="D2317" s="294">
        <v>2101</v>
      </c>
      <c r="E2317" s="194">
        <v>50610806</v>
      </c>
      <c r="F2317" s="198" t="s">
        <v>156</v>
      </c>
      <c r="G2317" s="267">
        <v>55000000</v>
      </c>
      <c r="H2317" s="267">
        <v>15000000</v>
      </c>
      <c r="I2317" s="235"/>
      <c r="J2317" s="235"/>
      <c r="K2317" s="235"/>
      <c r="L2317" s="235"/>
      <c r="M2317" s="235"/>
    </row>
    <row r="2318" spans="1:13">
      <c r="A2318" s="194">
        <v>22020703</v>
      </c>
      <c r="B2318" s="194">
        <v>70160</v>
      </c>
      <c r="C2318" s="194"/>
      <c r="D2318" s="294">
        <v>2101</v>
      </c>
      <c r="E2318" s="194">
        <v>50610806</v>
      </c>
      <c r="F2318" s="198" t="s">
        <v>157</v>
      </c>
      <c r="G2318" s="267">
        <v>150000</v>
      </c>
      <c r="H2318" s="267">
        <v>200000</v>
      </c>
      <c r="I2318" s="235"/>
      <c r="J2318" s="235"/>
      <c r="K2318" s="235"/>
      <c r="L2318" s="235"/>
      <c r="M2318" s="235"/>
    </row>
    <row r="2319" spans="1:13">
      <c r="A2319" s="194">
        <v>22020706</v>
      </c>
      <c r="B2319" s="194">
        <v>70160</v>
      </c>
      <c r="C2319" s="194"/>
      <c r="D2319" s="194" t="s">
        <v>561</v>
      </c>
      <c r="E2319" s="194">
        <v>50610806</v>
      </c>
      <c r="F2319" s="198" t="s">
        <v>160</v>
      </c>
      <c r="G2319" s="267">
        <v>20000000</v>
      </c>
      <c r="H2319" s="267">
        <v>3500000</v>
      </c>
      <c r="I2319" s="235"/>
      <c r="J2319" s="235"/>
      <c r="K2319" s="235"/>
      <c r="L2319" s="197"/>
      <c r="M2319" s="235"/>
    </row>
    <row r="2320" spans="1:13">
      <c r="A2320" s="183">
        <v>220208</v>
      </c>
      <c r="B2320" s="183"/>
      <c r="C2320" s="183"/>
      <c r="D2320" s="183"/>
      <c r="E2320" s="183"/>
      <c r="F2320" s="197" t="s">
        <v>644</v>
      </c>
      <c r="G2320" s="267">
        <f>SUM(G2321:G2322)</f>
        <v>3600000</v>
      </c>
      <c r="H2320" s="267">
        <f t="shared" ref="H2320" si="460">SUM(H2321:H2322)</f>
        <v>2500000</v>
      </c>
      <c r="I2320" s="235"/>
      <c r="J2320" s="235"/>
      <c r="K2320" s="235"/>
      <c r="L2320" s="235"/>
      <c r="M2320" s="235"/>
    </row>
    <row r="2321" spans="1:13" ht="16.5" customHeight="1">
      <c r="A2321" s="194">
        <v>22020801</v>
      </c>
      <c r="B2321" s="194">
        <v>70432</v>
      </c>
      <c r="C2321" s="194"/>
      <c r="D2321" s="194" t="s">
        <v>561</v>
      </c>
      <c r="E2321" s="194">
        <v>50610806</v>
      </c>
      <c r="F2321" s="198" t="s">
        <v>164</v>
      </c>
      <c r="G2321" s="267">
        <v>600000</v>
      </c>
      <c r="H2321" s="267">
        <v>1000000</v>
      </c>
      <c r="I2321" s="235"/>
      <c r="J2321" s="235"/>
      <c r="K2321" s="235"/>
      <c r="L2321" s="235"/>
      <c r="M2321" s="267"/>
    </row>
    <row r="2322" spans="1:13">
      <c r="A2322" s="194">
        <v>22020803</v>
      </c>
      <c r="B2322" s="194">
        <v>70432</v>
      </c>
      <c r="C2322" s="194"/>
      <c r="D2322" s="194" t="s">
        <v>561</v>
      </c>
      <c r="E2322" s="194">
        <v>50610806</v>
      </c>
      <c r="F2322" s="198" t="s">
        <v>166</v>
      </c>
      <c r="G2322" s="267">
        <v>3000000</v>
      </c>
      <c r="H2322" s="267">
        <v>1500000</v>
      </c>
      <c r="I2322" s="235"/>
      <c r="J2322" s="235"/>
      <c r="K2322" s="235"/>
      <c r="L2322" s="235"/>
      <c r="M2322" s="235"/>
    </row>
    <row r="2323" spans="1:13">
      <c r="A2323" s="183">
        <v>220209</v>
      </c>
      <c r="B2323" s="183"/>
      <c r="C2323" s="183"/>
      <c r="D2323" s="183"/>
      <c r="E2323" s="183"/>
      <c r="F2323" s="197" t="s">
        <v>646</v>
      </c>
      <c r="G2323" s="267">
        <f>SUM(G2324:G2324)</f>
        <v>50000</v>
      </c>
      <c r="H2323" s="267">
        <f t="shared" ref="H2323" si="461">SUM(H2324:H2324)</f>
        <v>30000</v>
      </c>
      <c r="I2323" s="235"/>
      <c r="J2323" s="235"/>
      <c r="K2323" s="235"/>
      <c r="L2323" s="235"/>
      <c r="M2323" s="235"/>
    </row>
    <row r="2324" spans="1:13" ht="22.5">
      <c r="A2324" s="194">
        <v>22020901</v>
      </c>
      <c r="B2324" s="194">
        <v>70160</v>
      </c>
      <c r="C2324" s="194"/>
      <c r="D2324" s="194" t="s">
        <v>561</v>
      </c>
      <c r="E2324" s="194">
        <v>50610806</v>
      </c>
      <c r="F2324" s="198" t="s">
        <v>170</v>
      </c>
      <c r="G2324" s="267">
        <v>50000</v>
      </c>
      <c r="H2324" s="267">
        <v>30000</v>
      </c>
      <c r="I2324" s="235"/>
      <c r="J2324" s="235"/>
      <c r="K2324" s="235"/>
      <c r="L2324" s="235"/>
      <c r="M2324" s="267"/>
    </row>
    <row r="2325" spans="1:13" ht="22.5">
      <c r="A2325" s="183">
        <v>220210</v>
      </c>
      <c r="B2325" s="183"/>
      <c r="C2325" s="183"/>
      <c r="D2325" s="183"/>
      <c r="E2325" s="183"/>
      <c r="F2325" s="197" t="s">
        <v>173</v>
      </c>
      <c r="G2325" s="267">
        <f>SUM(G2326:G2332)</f>
        <v>18350000</v>
      </c>
      <c r="H2325" s="267">
        <f t="shared" ref="H2325" si="462">SUM(H2326:H2330)</f>
        <v>4100000</v>
      </c>
      <c r="I2325" s="235"/>
      <c r="J2325" s="235"/>
      <c r="K2325" s="235"/>
      <c r="L2325" s="235"/>
      <c r="M2325" s="235"/>
    </row>
    <row r="2326" spans="1:13">
      <c r="A2326" s="194">
        <v>22021001</v>
      </c>
      <c r="B2326" s="194">
        <v>70160</v>
      </c>
      <c r="C2326" s="194"/>
      <c r="D2326" s="194" t="s">
        <v>561</v>
      </c>
      <c r="E2326" s="194">
        <v>50610806</v>
      </c>
      <c r="F2326" s="198" t="s">
        <v>174</v>
      </c>
      <c r="G2326" s="267">
        <v>1300000</v>
      </c>
      <c r="H2326" s="267">
        <v>500000</v>
      </c>
      <c r="I2326" s="235"/>
      <c r="J2326" s="235"/>
      <c r="K2326" s="235"/>
      <c r="L2326" s="235"/>
      <c r="M2326" s="235"/>
    </row>
    <row r="2327" spans="1:13" ht="22.5">
      <c r="A2327" s="194">
        <v>22021002</v>
      </c>
      <c r="B2327" s="194">
        <v>70160</v>
      </c>
      <c r="C2327" s="194"/>
      <c r="D2327" s="194" t="s">
        <v>561</v>
      </c>
      <c r="E2327" s="194">
        <v>50610806</v>
      </c>
      <c r="F2327" s="198" t="s">
        <v>175</v>
      </c>
      <c r="G2327" s="267">
        <v>9000000</v>
      </c>
      <c r="H2327" s="267">
        <v>1500000</v>
      </c>
      <c r="I2327" s="235"/>
      <c r="J2327" s="235"/>
      <c r="K2327" s="235"/>
      <c r="L2327" s="235"/>
      <c r="M2327" s="235"/>
    </row>
    <row r="2328" spans="1:13" ht="17.25" customHeight="1">
      <c r="A2328" s="194">
        <v>22021003</v>
      </c>
      <c r="B2328" s="194">
        <v>70160</v>
      </c>
      <c r="C2328" s="194"/>
      <c r="D2328" s="194" t="s">
        <v>561</v>
      </c>
      <c r="E2328" s="194">
        <v>50610806</v>
      </c>
      <c r="F2328" s="198" t="s">
        <v>176</v>
      </c>
      <c r="G2328" s="267">
        <v>1000000</v>
      </c>
      <c r="H2328" s="267">
        <v>500000</v>
      </c>
      <c r="I2328" s="235"/>
      <c r="J2328" s="235"/>
      <c r="K2328" s="235"/>
      <c r="L2328" s="197"/>
      <c r="M2328" s="235"/>
    </row>
    <row r="2329" spans="1:13" ht="21.75" customHeight="1">
      <c r="A2329" s="194">
        <v>22021006</v>
      </c>
      <c r="B2329" s="194">
        <v>70160</v>
      </c>
      <c r="C2329" s="194"/>
      <c r="D2329" s="194" t="s">
        <v>561</v>
      </c>
      <c r="E2329" s="194">
        <v>50610806</v>
      </c>
      <c r="F2329" s="198" t="s">
        <v>178</v>
      </c>
      <c r="G2329" s="267">
        <v>50000</v>
      </c>
      <c r="H2329" s="267">
        <v>100000</v>
      </c>
      <c r="I2329" s="235"/>
      <c r="J2329" s="235"/>
      <c r="K2329" s="235"/>
      <c r="L2329" s="197"/>
      <c r="M2329" s="235"/>
    </row>
    <row r="2330" spans="1:13" ht="15.75" customHeight="1">
      <c r="A2330" s="194">
        <v>22021007</v>
      </c>
      <c r="B2330" s="194">
        <v>70160</v>
      </c>
      <c r="C2330" s="194"/>
      <c r="D2330" s="194" t="s">
        <v>561</v>
      </c>
      <c r="E2330" s="194">
        <v>50610806</v>
      </c>
      <c r="F2330" s="198" t="s">
        <v>179</v>
      </c>
      <c r="G2330" s="267">
        <v>6000000</v>
      </c>
      <c r="H2330" s="267">
        <v>1500000</v>
      </c>
      <c r="I2330" s="235"/>
      <c r="J2330" s="235"/>
      <c r="K2330" s="235"/>
      <c r="L2330" s="235"/>
      <c r="M2330" s="235"/>
    </row>
    <row r="2331" spans="1:13" ht="17.25" customHeight="1">
      <c r="A2331" s="194">
        <v>22021008</v>
      </c>
      <c r="B2331" s="194"/>
      <c r="C2331" s="194"/>
      <c r="D2331" s="194"/>
      <c r="E2331" s="194"/>
      <c r="F2331" s="198" t="s">
        <v>1134</v>
      </c>
      <c r="G2331" s="267">
        <v>500000</v>
      </c>
      <c r="H2331" s="267"/>
      <c r="I2331" s="235"/>
      <c r="J2331" s="235"/>
      <c r="K2331" s="235"/>
      <c r="L2331" s="235"/>
      <c r="M2331" s="235"/>
    </row>
    <row r="2332" spans="1:13">
      <c r="A2332" s="194">
        <v>22021026</v>
      </c>
      <c r="B2332" s="194"/>
      <c r="C2332" s="194"/>
      <c r="D2332" s="194"/>
      <c r="E2332" s="194"/>
      <c r="F2332" s="198" t="s">
        <v>1135</v>
      </c>
      <c r="G2332" s="267">
        <v>500000</v>
      </c>
      <c r="H2332" s="267"/>
      <c r="I2332" s="235"/>
      <c r="J2332" s="235"/>
      <c r="K2332" s="235"/>
      <c r="L2332" s="235"/>
      <c r="M2332" s="235"/>
    </row>
    <row r="2333" spans="1:13">
      <c r="A2333" s="183">
        <v>23</v>
      </c>
      <c r="B2333" s="183"/>
      <c r="C2333" s="183"/>
      <c r="D2333" s="183"/>
      <c r="E2333" s="183"/>
      <c r="F2333" s="197" t="s">
        <v>198</v>
      </c>
      <c r="G2333" s="267">
        <f>SUM(G2334,G2348,G2355)</f>
        <v>0</v>
      </c>
      <c r="H2333" s="267">
        <f t="shared" ref="H2333" si="463">SUM(H2334,H2348,H2355)</f>
        <v>0</v>
      </c>
      <c r="I2333" s="235"/>
      <c r="J2333" s="235"/>
      <c r="K2333" s="235"/>
      <c r="L2333" s="235"/>
      <c r="M2333" s="235"/>
    </row>
    <row r="2334" spans="1:13">
      <c r="A2334" s="183">
        <v>2301</v>
      </c>
      <c r="B2334" s="183"/>
      <c r="C2334" s="183"/>
      <c r="D2334" s="183"/>
      <c r="E2334" s="183"/>
      <c r="F2334" s="197" t="s">
        <v>199</v>
      </c>
      <c r="G2334" s="267">
        <f>G2335</f>
        <v>0</v>
      </c>
      <c r="H2334" s="267">
        <f t="shared" ref="H2334" si="464">H2335</f>
        <v>0</v>
      </c>
      <c r="I2334" s="235"/>
      <c r="J2334" s="235"/>
      <c r="K2334" s="235"/>
      <c r="L2334" s="235"/>
      <c r="M2334" s="235"/>
    </row>
    <row r="2335" spans="1:13" ht="22.5">
      <c r="A2335" s="183">
        <v>230101</v>
      </c>
      <c r="B2335" s="183"/>
      <c r="C2335" s="183"/>
      <c r="D2335" s="183"/>
      <c r="E2335" s="183"/>
      <c r="F2335" s="197" t="s">
        <v>200</v>
      </c>
      <c r="G2335" s="267">
        <f>SUM(G2336:G2347)</f>
        <v>0</v>
      </c>
      <c r="H2335" s="267">
        <f t="shared" ref="H2335" si="465">SUM(H2336:H2347)</f>
        <v>0</v>
      </c>
      <c r="I2335" s="235"/>
      <c r="J2335" s="235"/>
      <c r="K2335" s="235"/>
      <c r="L2335" s="235"/>
      <c r="M2335" s="235"/>
    </row>
    <row r="2336" spans="1:13">
      <c r="A2336" s="194">
        <v>23010102</v>
      </c>
      <c r="B2336" s="194">
        <v>70160</v>
      </c>
      <c r="C2336" s="199" t="s">
        <v>574</v>
      </c>
      <c r="D2336" s="194" t="s">
        <v>561</v>
      </c>
      <c r="E2336" s="194">
        <v>50610806</v>
      </c>
      <c r="F2336" s="198" t="s">
        <v>202</v>
      </c>
      <c r="G2336" s="267"/>
      <c r="H2336" s="267"/>
      <c r="I2336" s="235"/>
      <c r="J2336" s="235"/>
      <c r="K2336" s="235"/>
      <c r="L2336" s="197"/>
      <c r="M2336" s="197"/>
    </row>
    <row r="2337" spans="1:13">
      <c r="A2337" s="194">
        <v>23010105</v>
      </c>
      <c r="B2337" s="194">
        <v>70160</v>
      </c>
      <c r="C2337" s="199" t="s">
        <v>842</v>
      </c>
      <c r="D2337" s="194" t="s">
        <v>561</v>
      </c>
      <c r="E2337" s="194">
        <v>50610806</v>
      </c>
      <c r="F2337" s="198" t="s">
        <v>203</v>
      </c>
      <c r="G2337" s="267"/>
      <c r="H2337" s="267"/>
      <c r="I2337" s="235"/>
      <c r="J2337" s="235"/>
      <c r="K2337" s="197"/>
      <c r="L2337" s="197"/>
      <c r="M2337" s="197"/>
    </row>
    <row r="2338" spans="1:13" ht="22.5">
      <c r="A2338" s="194">
        <v>23010112</v>
      </c>
      <c r="B2338" s="194">
        <v>70160</v>
      </c>
      <c r="C2338" s="199" t="s">
        <v>843</v>
      </c>
      <c r="D2338" s="194" t="s">
        <v>561</v>
      </c>
      <c r="E2338" s="194">
        <v>50610806</v>
      </c>
      <c r="F2338" s="198" t="s">
        <v>208</v>
      </c>
      <c r="G2338" s="267"/>
      <c r="H2338" s="267"/>
      <c r="I2338" s="235"/>
      <c r="J2338" s="235"/>
      <c r="K2338" s="197"/>
      <c r="L2338" s="197"/>
      <c r="M2338" s="197"/>
    </row>
    <row r="2339" spans="1:13">
      <c r="A2339" s="194">
        <v>23010113</v>
      </c>
      <c r="B2339" s="194">
        <v>70160</v>
      </c>
      <c r="C2339" s="199" t="s">
        <v>782</v>
      </c>
      <c r="D2339" s="194" t="s">
        <v>561</v>
      </c>
      <c r="E2339" s="194">
        <v>50610806</v>
      </c>
      <c r="F2339" s="198" t="s">
        <v>209</v>
      </c>
      <c r="G2339" s="267"/>
      <c r="H2339" s="267"/>
      <c r="I2339" s="235"/>
      <c r="J2339" s="235"/>
      <c r="K2339" s="235"/>
      <c r="L2339" s="197"/>
      <c r="M2339" s="197"/>
    </row>
    <row r="2340" spans="1:13">
      <c r="A2340" s="194">
        <v>23010114</v>
      </c>
      <c r="B2340" s="194">
        <v>70160</v>
      </c>
      <c r="C2340" s="194" t="s">
        <v>782</v>
      </c>
      <c r="D2340" s="194" t="s">
        <v>561</v>
      </c>
      <c r="E2340" s="194">
        <v>50610806</v>
      </c>
      <c r="F2340" s="198" t="s">
        <v>210</v>
      </c>
      <c r="G2340" s="267"/>
      <c r="H2340" s="267"/>
      <c r="I2340" s="235"/>
      <c r="J2340" s="235"/>
      <c r="K2340" s="235"/>
      <c r="L2340" s="197"/>
      <c r="M2340" s="197"/>
    </row>
    <row r="2341" spans="1:13" ht="22.5">
      <c r="A2341" s="194">
        <v>23010115</v>
      </c>
      <c r="B2341" s="194">
        <v>70160</v>
      </c>
      <c r="C2341" s="194" t="s">
        <v>782</v>
      </c>
      <c r="D2341" s="194" t="s">
        <v>561</v>
      </c>
      <c r="E2341" s="194">
        <v>50610806</v>
      </c>
      <c r="F2341" s="198" t="s">
        <v>211</v>
      </c>
      <c r="G2341" s="267"/>
      <c r="H2341" s="267"/>
      <c r="I2341" s="235"/>
      <c r="J2341" s="235"/>
      <c r="K2341" s="197"/>
      <c r="L2341" s="197"/>
      <c r="M2341" s="197"/>
    </row>
    <row r="2342" spans="1:13">
      <c r="A2342" s="194">
        <v>23010118</v>
      </c>
      <c r="B2342" s="194">
        <v>70160</v>
      </c>
      <c r="C2342" s="194" t="s">
        <v>782</v>
      </c>
      <c r="D2342" s="194" t="s">
        <v>561</v>
      </c>
      <c r="E2342" s="194">
        <v>50610806</v>
      </c>
      <c r="F2342" s="198" t="s">
        <v>214</v>
      </c>
      <c r="G2342" s="267"/>
      <c r="H2342" s="267"/>
      <c r="I2342" s="235"/>
      <c r="J2342" s="235"/>
      <c r="K2342" s="235"/>
      <c r="L2342" s="197"/>
      <c r="M2342" s="197"/>
    </row>
    <row r="2343" spans="1:13" ht="22.5">
      <c r="A2343" s="194">
        <v>23010119</v>
      </c>
      <c r="B2343" s="194">
        <v>70160</v>
      </c>
      <c r="C2343" s="199" t="s">
        <v>844</v>
      </c>
      <c r="D2343" s="194" t="s">
        <v>561</v>
      </c>
      <c r="E2343" s="194">
        <v>50610806</v>
      </c>
      <c r="F2343" s="198" t="s">
        <v>215</v>
      </c>
      <c r="G2343" s="267"/>
      <c r="H2343" s="267"/>
      <c r="I2343" s="235"/>
      <c r="J2343" s="235"/>
      <c r="K2343" s="197"/>
      <c r="L2343" s="197"/>
      <c r="M2343" s="197"/>
    </row>
    <row r="2344" spans="1:13" ht="22.5">
      <c r="A2344" s="194">
        <v>23010123</v>
      </c>
      <c r="B2344" s="194">
        <v>70160</v>
      </c>
      <c r="C2344" s="199" t="s">
        <v>845</v>
      </c>
      <c r="D2344" s="194" t="s">
        <v>561</v>
      </c>
      <c r="E2344" s="194">
        <v>50610806</v>
      </c>
      <c r="F2344" s="198" t="s">
        <v>219</v>
      </c>
      <c r="G2344" s="267"/>
      <c r="H2344" s="267"/>
      <c r="I2344" s="235"/>
      <c r="J2344" s="235"/>
      <c r="K2344" s="235"/>
      <c r="L2344" s="197"/>
      <c r="M2344" s="197"/>
    </row>
    <row r="2345" spans="1:13">
      <c r="A2345" s="194">
        <v>23010128</v>
      </c>
      <c r="B2345" s="194">
        <v>70160</v>
      </c>
      <c r="C2345" s="194" t="s">
        <v>845</v>
      </c>
      <c r="D2345" s="194" t="s">
        <v>561</v>
      </c>
      <c r="E2345" s="194">
        <v>50610806</v>
      </c>
      <c r="F2345" s="198" t="s">
        <v>224</v>
      </c>
      <c r="G2345" s="267"/>
      <c r="H2345" s="267"/>
      <c r="I2345" s="235"/>
      <c r="J2345" s="235"/>
      <c r="K2345" s="235"/>
      <c r="L2345" s="197"/>
      <c r="M2345" s="197"/>
    </row>
    <row r="2346" spans="1:13" ht="22.5">
      <c r="A2346" s="194">
        <v>23010133</v>
      </c>
      <c r="B2346" s="194">
        <v>70160</v>
      </c>
      <c r="C2346" s="199" t="s">
        <v>843</v>
      </c>
      <c r="D2346" s="194" t="s">
        <v>561</v>
      </c>
      <c r="E2346" s="194">
        <v>50610806</v>
      </c>
      <c r="F2346" s="198" t="s">
        <v>227</v>
      </c>
      <c r="G2346" s="267"/>
      <c r="H2346" s="267"/>
      <c r="I2346" s="235"/>
      <c r="J2346" s="235"/>
      <c r="K2346" s="235"/>
      <c r="L2346" s="197"/>
      <c r="M2346" s="197"/>
    </row>
    <row r="2347" spans="1:13">
      <c r="A2347" s="194">
        <v>230101140</v>
      </c>
      <c r="B2347" s="194">
        <v>70160</v>
      </c>
      <c r="C2347" s="199" t="s">
        <v>782</v>
      </c>
      <c r="D2347" s="194" t="s">
        <v>561</v>
      </c>
      <c r="E2347" s="194">
        <v>50610806</v>
      </c>
      <c r="F2347" s="191" t="s">
        <v>703</v>
      </c>
      <c r="G2347" s="267"/>
      <c r="H2347" s="267"/>
      <c r="I2347" s="235"/>
      <c r="J2347" s="235"/>
      <c r="K2347" s="235"/>
      <c r="L2347" s="197"/>
      <c r="M2347" s="197"/>
    </row>
    <row r="2348" spans="1:13">
      <c r="A2348" s="183">
        <v>2303</v>
      </c>
      <c r="B2348" s="183"/>
      <c r="C2348" s="183"/>
      <c r="D2348" s="183"/>
      <c r="E2348" s="183"/>
      <c r="F2348" s="197" t="s">
        <v>252</v>
      </c>
      <c r="G2348" s="267">
        <f>G2349</f>
        <v>0</v>
      </c>
      <c r="H2348" s="267">
        <f t="shared" ref="H2348" si="466">H2349</f>
        <v>0</v>
      </c>
      <c r="I2348" s="235"/>
      <c r="J2348" s="235"/>
      <c r="K2348" s="235"/>
      <c r="L2348" s="235"/>
      <c r="M2348" s="235"/>
    </row>
    <row r="2349" spans="1:13" ht="22.5">
      <c r="A2349" s="183">
        <v>230301</v>
      </c>
      <c r="B2349" s="183"/>
      <c r="C2349" s="183"/>
      <c r="D2349" s="183"/>
      <c r="E2349" s="183"/>
      <c r="F2349" s="197" t="s">
        <v>253</v>
      </c>
      <c r="G2349" s="267">
        <f>SUM(G2350:G2354)</f>
        <v>0</v>
      </c>
      <c r="H2349" s="267">
        <f t="shared" ref="H2349" si="467">SUM(H2350:H2354)</f>
        <v>0</v>
      </c>
      <c r="I2349" s="235"/>
      <c r="J2349" s="235"/>
      <c r="K2349" s="235"/>
      <c r="L2349" s="235"/>
      <c r="M2349" s="235"/>
    </row>
    <row r="2350" spans="1:13" ht="22.5">
      <c r="A2350" s="194">
        <v>23030103</v>
      </c>
      <c r="B2350" s="194">
        <v>70160</v>
      </c>
      <c r="C2350" s="199" t="s">
        <v>843</v>
      </c>
      <c r="D2350" s="194" t="s">
        <v>561</v>
      </c>
      <c r="E2350" s="194">
        <v>50610806</v>
      </c>
      <c r="F2350" s="191" t="s">
        <v>256</v>
      </c>
      <c r="G2350" s="266"/>
      <c r="H2350" s="266"/>
      <c r="I2350" s="239"/>
      <c r="J2350" s="239"/>
      <c r="K2350" s="239"/>
      <c r="L2350" s="198"/>
      <c r="M2350" s="198"/>
    </row>
    <row r="2351" spans="1:13" ht="22.5">
      <c r="A2351" s="194">
        <v>23030104</v>
      </c>
      <c r="B2351" s="194">
        <v>70160</v>
      </c>
      <c r="C2351" s="199" t="s">
        <v>804</v>
      </c>
      <c r="D2351" s="194" t="s">
        <v>561</v>
      </c>
      <c r="E2351" s="194">
        <v>50610806</v>
      </c>
      <c r="F2351" s="191" t="s">
        <v>257</v>
      </c>
      <c r="G2351" s="266"/>
      <c r="H2351" s="266"/>
      <c r="I2351" s="239"/>
      <c r="J2351" s="239"/>
      <c r="K2351" s="198"/>
      <c r="L2351" s="198"/>
      <c r="M2351" s="198"/>
    </row>
    <row r="2352" spans="1:13" ht="22.5">
      <c r="A2352" s="194">
        <v>23030121</v>
      </c>
      <c r="B2352" s="194">
        <v>70160</v>
      </c>
      <c r="C2352" s="199" t="s">
        <v>843</v>
      </c>
      <c r="D2352" s="194" t="s">
        <v>561</v>
      </c>
      <c r="E2352" s="194">
        <v>50610806</v>
      </c>
      <c r="F2352" s="191" t="s">
        <v>266</v>
      </c>
      <c r="G2352" s="266"/>
      <c r="H2352" s="266"/>
      <c r="I2352" s="239"/>
      <c r="J2352" s="239"/>
      <c r="K2352" s="239"/>
      <c r="L2352" s="198"/>
      <c r="M2352" s="198"/>
    </row>
    <row r="2353" spans="1:13" ht="22.5">
      <c r="A2353" s="194">
        <v>23030125</v>
      </c>
      <c r="B2353" s="194">
        <v>70160</v>
      </c>
      <c r="C2353" s="199" t="s">
        <v>846</v>
      </c>
      <c r="D2353" s="194" t="s">
        <v>561</v>
      </c>
      <c r="E2353" s="194">
        <v>50610806</v>
      </c>
      <c r="F2353" s="191" t="s">
        <v>269</v>
      </c>
      <c r="G2353" s="266"/>
      <c r="H2353" s="266"/>
      <c r="I2353" s="239"/>
      <c r="J2353" s="239"/>
      <c r="K2353" s="239"/>
      <c r="L2353" s="198"/>
      <c r="M2353" s="198"/>
    </row>
    <row r="2354" spans="1:13" ht="22.5">
      <c r="A2354" s="194">
        <v>23030127</v>
      </c>
      <c r="B2354" s="194">
        <v>70160</v>
      </c>
      <c r="C2354" s="199" t="s">
        <v>783</v>
      </c>
      <c r="D2354" s="194" t="s">
        <v>561</v>
      </c>
      <c r="E2354" s="194">
        <v>50610806</v>
      </c>
      <c r="F2354" s="191" t="s">
        <v>270</v>
      </c>
      <c r="G2354" s="266"/>
      <c r="H2354" s="266"/>
      <c r="I2354" s="239"/>
      <c r="J2354" s="239"/>
      <c r="K2354" s="239"/>
      <c r="L2354" s="198"/>
      <c r="M2354" s="198"/>
    </row>
    <row r="2355" spans="1:13">
      <c r="A2355" s="183">
        <v>2305</v>
      </c>
      <c r="B2355" s="183"/>
      <c r="C2355" s="183"/>
      <c r="D2355" s="183"/>
      <c r="E2355" s="183"/>
      <c r="F2355" s="197" t="s">
        <v>274</v>
      </c>
      <c r="G2355" s="267">
        <f>G2356</f>
        <v>0</v>
      </c>
      <c r="H2355" s="267">
        <f t="shared" ref="H2355" si="468">H2356</f>
        <v>0</v>
      </c>
      <c r="I2355" s="235"/>
      <c r="J2355" s="235"/>
      <c r="K2355" s="235"/>
      <c r="L2355" s="235"/>
      <c r="M2355" s="235"/>
    </row>
    <row r="2356" spans="1:13" ht="22.5">
      <c r="A2356" s="183">
        <v>230501</v>
      </c>
      <c r="B2356" s="183"/>
      <c r="C2356" s="183"/>
      <c r="D2356" s="183"/>
      <c r="E2356" s="183"/>
      <c r="F2356" s="197" t="s">
        <v>275</v>
      </c>
      <c r="G2356" s="267">
        <f>SUM(G2357:G2358)</f>
        <v>0</v>
      </c>
      <c r="H2356" s="267">
        <f t="shared" ref="H2356" si="469">SUM(H2357:H2358)</f>
        <v>0</v>
      </c>
      <c r="I2356" s="235"/>
      <c r="J2356" s="235"/>
      <c r="K2356" s="235"/>
      <c r="L2356" s="235"/>
      <c r="M2356" s="235"/>
    </row>
    <row r="2357" spans="1:13">
      <c r="A2357" s="194">
        <v>23050102</v>
      </c>
      <c r="B2357" s="194">
        <v>70160</v>
      </c>
      <c r="C2357" s="194" t="s">
        <v>783</v>
      </c>
      <c r="D2357" s="194" t="s">
        <v>561</v>
      </c>
      <c r="E2357" s="194">
        <v>50610806</v>
      </c>
      <c r="F2357" s="198" t="s">
        <v>277</v>
      </c>
      <c r="G2357" s="1410"/>
      <c r="H2357" s="1410"/>
      <c r="I2357" s="248"/>
      <c r="J2357" s="248"/>
      <c r="K2357" s="248"/>
      <c r="L2357" s="240"/>
      <c r="M2357" s="240"/>
    </row>
    <row r="2358" spans="1:13" ht="22.5">
      <c r="A2358" s="230">
        <v>23050111</v>
      </c>
      <c r="B2358" s="230">
        <v>70160</v>
      </c>
      <c r="C2358" s="230" t="s">
        <v>783</v>
      </c>
      <c r="D2358" s="230" t="s">
        <v>561</v>
      </c>
      <c r="E2358" s="194">
        <v>50610806</v>
      </c>
      <c r="F2358" s="231" t="s">
        <v>700</v>
      </c>
      <c r="G2358" s="266"/>
      <c r="H2358" s="266"/>
      <c r="I2358" s="239"/>
      <c r="J2358" s="239"/>
      <c r="K2358" s="198"/>
      <c r="L2358" s="198"/>
      <c r="M2358" s="198"/>
    </row>
    <row r="2359" spans="1:13">
      <c r="A2359" s="230"/>
      <c r="B2359" s="230"/>
      <c r="C2359" s="230"/>
      <c r="D2359" s="230"/>
      <c r="E2359" s="194"/>
      <c r="F2359" s="231"/>
      <c r="G2359" s="266"/>
      <c r="H2359" s="266"/>
      <c r="I2359" s="239"/>
      <c r="J2359" s="239"/>
      <c r="K2359" s="198"/>
      <c r="L2359" s="198"/>
      <c r="M2359" s="198"/>
    </row>
    <row r="2360" spans="1:13">
      <c r="A2360" s="230"/>
      <c r="B2360" s="230"/>
      <c r="C2360" s="230"/>
      <c r="D2360" s="230"/>
      <c r="E2360" s="194"/>
      <c r="F2360" s="231"/>
      <c r="G2360" s="266"/>
      <c r="H2360" s="266"/>
      <c r="I2360" s="239"/>
      <c r="J2360" s="239"/>
      <c r="K2360" s="198"/>
      <c r="L2360" s="198"/>
      <c r="M2360" s="198"/>
    </row>
    <row r="2361" spans="1:13">
      <c r="A2361" s="232"/>
      <c r="B2361" s="232"/>
      <c r="C2361" s="232"/>
      <c r="D2361" s="232"/>
      <c r="E2361" s="232"/>
      <c r="F2361" s="247" t="s">
        <v>570</v>
      </c>
      <c r="G2361" s="1411"/>
      <c r="H2361" s="1411"/>
      <c r="I2361" s="249"/>
      <c r="J2361" s="249"/>
      <c r="K2361" s="249"/>
      <c r="L2361" s="249"/>
      <c r="M2361" s="246"/>
    </row>
    <row r="2362" spans="1:13">
      <c r="A2362" s="232"/>
      <c r="B2362" s="232"/>
      <c r="C2362" s="232"/>
      <c r="D2362" s="232"/>
      <c r="E2362" s="232"/>
      <c r="F2362" s="233"/>
      <c r="G2362" s="245"/>
      <c r="H2362" s="245"/>
      <c r="I2362" s="241"/>
      <c r="J2362" s="241"/>
      <c r="K2362" s="241"/>
      <c r="L2362" s="241"/>
      <c r="M2362" s="246"/>
    </row>
    <row r="2363" spans="1:13">
      <c r="A2363" s="232"/>
      <c r="B2363" s="232"/>
      <c r="C2363" s="232"/>
      <c r="D2363" s="232"/>
      <c r="E2363" s="232"/>
      <c r="F2363" s="233" t="s">
        <v>519</v>
      </c>
      <c r="G2363" s="267">
        <f>G2277</f>
        <v>59641935</v>
      </c>
      <c r="H2363" s="267">
        <f t="shared" ref="H2363" si="470">H2277</f>
        <v>59641935</v>
      </c>
      <c r="I2363" s="235"/>
      <c r="J2363" s="235"/>
      <c r="K2363" s="235"/>
      <c r="L2363" s="235"/>
      <c r="M2363" s="235"/>
    </row>
    <row r="2364" spans="1:13">
      <c r="A2364" s="232"/>
      <c r="B2364" s="232"/>
      <c r="C2364" s="232"/>
      <c r="D2364" s="232"/>
      <c r="E2364" s="232"/>
      <c r="F2364" s="233" t="s">
        <v>520</v>
      </c>
      <c r="G2364" s="245">
        <f>G2283</f>
        <v>187300000</v>
      </c>
      <c r="H2364" s="245">
        <f t="shared" ref="H2364" si="471">H2283</f>
        <v>53845884.539999999</v>
      </c>
      <c r="I2364" s="242"/>
      <c r="J2364" s="242"/>
      <c r="K2364" s="242"/>
      <c r="L2364" s="242"/>
      <c r="M2364" s="242"/>
    </row>
    <row r="2365" spans="1:13">
      <c r="A2365" s="232"/>
      <c r="B2365" s="232"/>
      <c r="C2365" s="232"/>
      <c r="D2365" s="232"/>
      <c r="E2365" s="232"/>
      <c r="F2365" s="233" t="s">
        <v>198</v>
      </c>
      <c r="G2365" s="245">
        <f>G2333</f>
        <v>0</v>
      </c>
      <c r="H2365" s="245">
        <f t="shared" ref="H2365" si="472">H2333</f>
        <v>0</v>
      </c>
      <c r="I2365" s="242"/>
      <c r="J2365" s="242"/>
      <c r="K2365" s="242"/>
      <c r="L2365" s="242"/>
      <c r="M2365" s="242"/>
    </row>
    <row r="2366" spans="1:13">
      <c r="A2366" s="232"/>
      <c r="B2366" s="232"/>
      <c r="C2366" s="232"/>
      <c r="D2366" s="232"/>
      <c r="E2366" s="232"/>
      <c r="F2366" s="233"/>
      <c r="G2366" s="245"/>
      <c r="H2366" s="245"/>
      <c r="I2366" s="241"/>
      <c r="J2366" s="241"/>
      <c r="K2366" s="242"/>
      <c r="L2366" s="241"/>
      <c r="M2366" s="246"/>
    </row>
    <row r="2367" spans="1:13">
      <c r="A2367" s="232"/>
      <c r="B2367" s="232"/>
      <c r="C2367" s="232"/>
      <c r="D2367" s="232"/>
      <c r="E2367" s="232"/>
      <c r="F2367" s="268" t="s">
        <v>3</v>
      </c>
      <c r="G2367" s="254">
        <f>SUM(G2363:G2366)</f>
        <v>246941935</v>
      </c>
      <c r="H2367" s="254">
        <f t="shared" ref="H2367" si="473">SUM(H2363:H2366)</f>
        <v>113487819.53999999</v>
      </c>
      <c r="I2367" s="269"/>
      <c r="J2367" s="269"/>
      <c r="K2367" s="269"/>
      <c r="L2367" s="269"/>
      <c r="M2367" s="269"/>
    </row>
    <row r="2368" spans="1:13" ht="15.75">
      <c r="A2368" s="35"/>
      <c r="B2368" s="35"/>
      <c r="C2368" s="35"/>
      <c r="D2368" s="35"/>
      <c r="E2368" s="35"/>
      <c r="F2368" s="48"/>
      <c r="G2368" s="97"/>
      <c r="H2368" s="36"/>
      <c r="I2368" s="36"/>
    </row>
    <row r="2369" spans="1:13" ht="15.75">
      <c r="A2369" s="35"/>
      <c r="B2369" s="35"/>
      <c r="C2369" s="35"/>
      <c r="D2369" s="35"/>
      <c r="E2369" s="35"/>
      <c r="F2369" s="48"/>
      <c r="G2369" s="97"/>
      <c r="H2369" s="36"/>
      <c r="I2369" s="36"/>
    </row>
    <row r="2370" spans="1:13" ht="15.75">
      <c r="A2370" s="35"/>
      <c r="B2370" s="35"/>
      <c r="C2370" s="35"/>
      <c r="D2370" s="35"/>
      <c r="E2370" s="35"/>
      <c r="F2370" s="48"/>
      <c r="G2370" s="97"/>
      <c r="H2370" s="36"/>
      <c r="I2370" s="36"/>
    </row>
    <row r="2371" spans="1:13">
      <c r="A2371" s="30"/>
      <c r="B2371" s="30"/>
      <c r="C2371" s="30"/>
      <c r="D2371" s="30"/>
      <c r="E2371" s="30"/>
      <c r="F2371" s="39"/>
      <c r="G2371" s="30"/>
      <c r="H2371" s="30"/>
      <c r="I2371" s="30"/>
    </row>
    <row r="2372" spans="1:13" ht="23.25">
      <c r="A2372" s="1446" t="s">
        <v>0</v>
      </c>
      <c r="B2372" s="1447"/>
      <c r="C2372" s="1447"/>
      <c r="D2372" s="1447"/>
      <c r="E2372" s="1447"/>
      <c r="F2372" s="1447"/>
      <c r="G2372" s="1447"/>
      <c r="H2372" s="1447"/>
      <c r="I2372" s="1447"/>
      <c r="J2372" s="1447"/>
      <c r="K2372" s="1447"/>
      <c r="L2372" s="1447"/>
      <c r="M2372" s="1448"/>
    </row>
    <row r="2373" spans="1:13" ht="23.25">
      <c r="A2373" s="1446" t="s">
        <v>536</v>
      </c>
      <c r="B2373" s="1447"/>
      <c r="C2373" s="1447"/>
      <c r="D2373" s="1447"/>
      <c r="E2373" s="1447"/>
      <c r="F2373" s="1447"/>
      <c r="G2373" s="1447"/>
      <c r="H2373" s="1447"/>
      <c r="I2373" s="1447"/>
      <c r="J2373" s="1447"/>
      <c r="K2373" s="1447"/>
      <c r="L2373" s="1447"/>
      <c r="M2373" s="1448"/>
    </row>
    <row r="2374" spans="1:13" ht="25.5">
      <c r="A2374" s="782" t="s">
        <v>518</v>
      </c>
      <c r="B2374" s="782" t="s">
        <v>514</v>
      </c>
      <c r="C2374" s="782" t="s">
        <v>559</v>
      </c>
      <c r="D2374" s="782" t="s">
        <v>560</v>
      </c>
      <c r="E2374" s="782" t="s">
        <v>515</v>
      </c>
      <c r="F2374" s="783" t="s">
        <v>483</v>
      </c>
      <c r="G2374" s="784" t="s">
        <v>656</v>
      </c>
      <c r="H2374" s="856" t="s">
        <v>1353</v>
      </c>
      <c r="I2374" s="784"/>
      <c r="J2374" s="784"/>
      <c r="K2374" s="636"/>
      <c r="L2374" s="414"/>
      <c r="M2374" s="414"/>
    </row>
    <row r="2375" spans="1:13">
      <c r="A2375" s="1064">
        <v>13</v>
      </c>
      <c r="B2375" s="528"/>
      <c r="C2375" s="528"/>
      <c r="D2375" s="528"/>
      <c r="E2375" s="528"/>
      <c r="F2375" s="327" t="s">
        <v>52</v>
      </c>
      <c r="G2375" s="785">
        <f>G2376+G2380+G2383+G2386</f>
        <v>10042233997</v>
      </c>
      <c r="H2375" s="1328">
        <v>10042233997</v>
      </c>
      <c r="I2375" s="544"/>
      <c r="J2375" s="786"/>
      <c r="K2375" s="785"/>
      <c r="L2375" s="314"/>
      <c r="M2375" s="314"/>
    </row>
    <row r="2376" spans="1:13">
      <c r="A2376" s="1064">
        <v>1301</v>
      </c>
      <c r="B2376" s="528"/>
      <c r="C2376" s="528"/>
      <c r="D2376" s="528"/>
      <c r="E2376" s="528"/>
      <c r="F2376" s="327" t="s">
        <v>53</v>
      </c>
      <c r="G2376" s="498"/>
      <c r="H2376" s="498"/>
      <c r="I2376" s="498"/>
      <c r="J2376" s="786"/>
      <c r="K2376" s="498"/>
      <c r="L2376" s="314"/>
      <c r="M2376" s="314"/>
    </row>
    <row r="2377" spans="1:13">
      <c r="A2377" s="1064">
        <v>130101</v>
      </c>
      <c r="B2377" s="528"/>
      <c r="C2377" s="528"/>
      <c r="D2377" s="528"/>
      <c r="E2377" s="528"/>
      <c r="F2377" s="327" t="s">
        <v>54</v>
      </c>
      <c r="G2377" s="498"/>
      <c r="H2377" s="498"/>
      <c r="I2377" s="498"/>
      <c r="J2377" s="786"/>
      <c r="K2377" s="498"/>
      <c r="L2377" s="314"/>
      <c r="M2377" s="314"/>
    </row>
    <row r="2378" spans="1:13">
      <c r="A2378" s="1064">
        <v>13010101</v>
      </c>
      <c r="B2378" s="528"/>
      <c r="C2378" s="528"/>
      <c r="D2378" s="528"/>
      <c r="E2378" s="528"/>
      <c r="F2378" s="327" t="s">
        <v>55</v>
      </c>
      <c r="G2378" s="498"/>
      <c r="H2378" s="498"/>
      <c r="I2378" s="498"/>
      <c r="J2378" s="786"/>
      <c r="K2378" s="498"/>
      <c r="L2378" s="314"/>
      <c r="M2378" s="314"/>
    </row>
    <row r="2379" spans="1:13">
      <c r="A2379" s="1064">
        <v>13010102</v>
      </c>
      <c r="B2379" s="528"/>
      <c r="C2379" s="528"/>
      <c r="D2379" s="528"/>
      <c r="E2379" s="528"/>
      <c r="F2379" s="327" t="s">
        <v>56</v>
      </c>
      <c r="G2379" s="498"/>
      <c r="H2379" s="498"/>
      <c r="I2379" s="498"/>
      <c r="J2379" s="786"/>
      <c r="K2379" s="498"/>
      <c r="L2379" s="314"/>
      <c r="M2379" s="314"/>
    </row>
    <row r="2380" spans="1:13">
      <c r="A2380" s="1064">
        <v>130102</v>
      </c>
      <c r="B2380" s="528"/>
      <c r="C2380" s="528"/>
      <c r="D2380" s="528"/>
      <c r="E2380" s="528"/>
      <c r="F2380" s="327" t="s">
        <v>57</v>
      </c>
      <c r="G2380" s="498"/>
      <c r="H2380" s="498"/>
      <c r="I2380" s="498"/>
      <c r="J2380" s="786"/>
      <c r="K2380" s="498"/>
      <c r="L2380" s="314"/>
      <c r="M2380" s="314"/>
    </row>
    <row r="2381" spans="1:13">
      <c r="A2381" s="1064">
        <v>13010201</v>
      </c>
      <c r="B2381" s="528"/>
      <c r="C2381" s="528"/>
      <c r="D2381" s="528"/>
      <c r="E2381" s="528"/>
      <c r="F2381" s="327" t="s">
        <v>58</v>
      </c>
      <c r="G2381" s="498"/>
      <c r="H2381" s="498"/>
      <c r="I2381" s="498"/>
      <c r="J2381" s="786"/>
      <c r="K2381" s="498"/>
      <c r="L2381" s="314"/>
      <c r="M2381" s="314"/>
    </row>
    <row r="2382" spans="1:13">
      <c r="A2382" s="1064">
        <v>13010202</v>
      </c>
      <c r="B2382" s="528"/>
      <c r="C2382" s="528"/>
      <c r="D2382" s="528"/>
      <c r="E2382" s="528"/>
      <c r="F2382" s="327" t="s">
        <v>59</v>
      </c>
      <c r="G2382" s="498"/>
      <c r="H2382" s="498"/>
      <c r="I2382" s="498"/>
      <c r="J2382" s="786"/>
      <c r="K2382" s="498"/>
      <c r="L2382" s="314"/>
      <c r="M2382" s="314"/>
    </row>
    <row r="2383" spans="1:13">
      <c r="A2383" s="1064">
        <v>130203</v>
      </c>
      <c r="B2383" s="528"/>
      <c r="C2383" s="528"/>
      <c r="D2383" s="528"/>
      <c r="E2383" s="528"/>
      <c r="F2383" s="327" t="s">
        <v>60</v>
      </c>
      <c r="G2383" s="545">
        <f>SUM(G2384:G2385)</f>
        <v>3150000000</v>
      </c>
      <c r="H2383" s="499">
        <v>3150000000</v>
      </c>
      <c r="I2383" s="499"/>
      <c r="J2383" s="545"/>
      <c r="K2383" s="545"/>
      <c r="L2383" s="314"/>
      <c r="M2383" s="314"/>
    </row>
    <row r="2384" spans="1:13" ht="25.5">
      <c r="A2384" s="1064">
        <v>13020301</v>
      </c>
      <c r="B2384" s="528"/>
      <c r="C2384" s="528"/>
      <c r="D2384" s="528"/>
      <c r="E2384" s="528"/>
      <c r="F2384" s="327" t="s">
        <v>61</v>
      </c>
      <c r="G2384" s="498"/>
      <c r="H2384" s="498"/>
      <c r="I2384" s="498"/>
      <c r="J2384" s="786"/>
      <c r="K2384" s="498"/>
      <c r="L2384" s="314"/>
      <c r="M2384" s="314"/>
    </row>
    <row r="2385" spans="1:13" ht="25.5">
      <c r="A2385" s="1064">
        <v>13020302</v>
      </c>
      <c r="B2385" s="528"/>
      <c r="C2385" s="528"/>
      <c r="D2385" s="528"/>
      <c r="E2385" s="528"/>
      <c r="F2385" s="327" t="s">
        <v>62</v>
      </c>
      <c r="G2385" s="1397">
        <v>3150000000</v>
      </c>
      <c r="H2385" s="1328">
        <v>3150000000</v>
      </c>
      <c r="I2385" s="499"/>
      <c r="J2385" s="786"/>
      <c r="K2385" s="499"/>
      <c r="L2385" s="314"/>
      <c r="M2385" s="314"/>
    </row>
    <row r="2386" spans="1:13">
      <c r="A2386" s="1064">
        <v>130204</v>
      </c>
      <c r="B2386" s="528"/>
      <c r="C2386" s="528"/>
      <c r="D2386" s="528"/>
      <c r="E2386" s="528"/>
      <c r="F2386" s="327" t="s">
        <v>63</v>
      </c>
      <c r="G2386" s="1318">
        <f>SUM(G2387:G2388)</f>
        <v>6892233997</v>
      </c>
      <c r="H2386" s="1397">
        <f>SUM(H2387:H2388)</f>
        <v>6892233997</v>
      </c>
      <c r="I2386" s="499"/>
      <c r="J2386" s="545"/>
      <c r="K2386" s="545"/>
      <c r="L2386" s="314"/>
      <c r="M2386" s="314"/>
    </row>
    <row r="2387" spans="1:13" ht="25.5">
      <c r="A2387" s="1064">
        <v>13020401</v>
      </c>
      <c r="B2387" s="528"/>
      <c r="C2387" s="528"/>
      <c r="D2387" s="528"/>
      <c r="E2387" s="528"/>
      <c r="F2387" s="327" t="s">
        <v>64</v>
      </c>
      <c r="G2387" s="1328"/>
      <c r="H2387" s="1328"/>
      <c r="I2387" s="498"/>
      <c r="J2387" s="786"/>
      <c r="K2387" s="498"/>
      <c r="L2387" s="314"/>
      <c r="M2387" s="314"/>
    </row>
    <row r="2388" spans="1:13" ht="25.5">
      <c r="A2388" s="1064">
        <v>13020402</v>
      </c>
      <c r="B2388" s="528"/>
      <c r="C2388" s="528"/>
      <c r="D2388" s="528"/>
      <c r="E2388" s="528"/>
      <c r="F2388" s="327" t="s">
        <v>65</v>
      </c>
      <c r="G2388" s="1397">
        <v>6892233997</v>
      </c>
      <c r="H2388" s="1328">
        <v>6892233997</v>
      </c>
      <c r="I2388" s="499"/>
      <c r="J2388" s="786"/>
      <c r="K2388" s="499"/>
      <c r="L2388" s="314"/>
      <c r="M2388" s="314"/>
    </row>
    <row r="2389" spans="1:13">
      <c r="A2389" s="1064"/>
      <c r="B2389" s="528"/>
      <c r="C2389" s="528"/>
      <c r="D2389" s="528"/>
      <c r="E2389" s="528"/>
      <c r="F2389" s="529"/>
      <c r="G2389" s="1311"/>
      <c r="H2389" s="1311"/>
      <c r="I2389" s="528"/>
      <c r="J2389" s="786"/>
      <c r="K2389" s="528"/>
      <c r="L2389" s="462"/>
      <c r="M2389" s="462"/>
    </row>
    <row r="2390" spans="1:13" ht="42.75" hidden="1" customHeight="1">
      <c r="A2390" s="1064">
        <v>14</v>
      </c>
      <c r="B2390" s="528"/>
      <c r="C2390" s="528"/>
      <c r="D2390" s="528"/>
      <c r="E2390" s="528"/>
      <c r="F2390" s="529" t="s">
        <v>66</v>
      </c>
      <c r="G2390" s="1311"/>
      <c r="H2390" s="1311"/>
      <c r="I2390" s="528"/>
      <c r="J2390" s="786"/>
      <c r="K2390" s="528"/>
      <c r="L2390" s="462"/>
      <c r="M2390" s="462"/>
    </row>
    <row r="2391" spans="1:13" ht="42.75" hidden="1" customHeight="1">
      <c r="A2391" s="1064">
        <v>1401</v>
      </c>
      <c r="B2391" s="528"/>
      <c r="C2391" s="528"/>
      <c r="D2391" s="528"/>
      <c r="E2391" s="528"/>
      <c r="F2391" s="529" t="s">
        <v>67</v>
      </c>
      <c r="G2391" s="1311"/>
      <c r="H2391" s="1311"/>
      <c r="I2391" s="528"/>
      <c r="J2391" s="786"/>
      <c r="K2391" s="528"/>
      <c r="L2391" s="462"/>
      <c r="M2391" s="462"/>
    </row>
    <row r="2392" spans="1:13" ht="28.5" hidden="1" customHeight="1">
      <c r="A2392" s="1064">
        <v>140201</v>
      </c>
      <c r="B2392" s="528"/>
      <c r="C2392" s="528"/>
      <c r="D2392" s="528"/>
      <c r="E2392" s="528"/>
      <c r="F2392" s="529" t="s">
        <v>68</v>
      </c>
      <c r="G2392" s="1311"/>
      <c r="H2392" s="1311"/>
      <c r="I2392" s="528"/>
      <c r="J2392" s="786"/>
      <c r="K2392" s="528"/>
      <c r="L2392" s="462"/>
      <c r="M2392" s="462"/>
    </row>
    <row r="2393" spans="1:13" ht="28.5" hidden="1" customHeight="1">
      <c r="A2393" s="1064">
        <v>14010101</v>
      </c>
      <c r="B2393" s="528"/>
      <c r="C2393" s="528"/>
      <c r="D2393" s="528"/>
      <c r="E2393" s="528"/>
      <c r="F2393" s="529" t="s">
        <v>69</v>
      </c>
      <c r="G2393" s="1311"/>
      <c r="H2393" s="1311"/>
      <c r="I2393" s="528"/>
      <c r="J2393" s="786"/>
      <c r="K2393" s="528"/>
      <c r="L2393" s="462"/>
      <c r="M2393" s="462"/>
    </row>
    <row r="2394" spans="1:13" ht="28.5" hidden="1" customHeight="1">
      <c r="A2394" s="1064">
        <v>1402</v>
      </c>
      <c r="B2394" s="528"/>
      <c r="C2394" s="528"/>
      <c r="D2394" s="528"/>
      <c r="E2394" s="528"/>
      <c r="F2394" s="529" t="s">
        <v>68</v>
      </c>
      <c r="G2394" s="1311"/>
      <c r="H2394" s="1311"/>
      <c r="I2394" s="528"/>
      <c r="J2394" s="786"/>
      <c r="K2394" s="528"/>
      <c r="L2394" s="462"/>
      <c r="M2394" s="462"/>
    </row>
    <row r="2395" spans="1:13" ht="28.5" hidden="1">
      <c r="A2395" s="1064">
        <v>140202</v>
      </c>
      <c r="B2395" s="528"/>
      <c r="C2395" s="528"/>
      <c r="D2395" s="528"/>
      <c r="E2395" s="528"/>
      <c r="F2395" s="529" t="s">
        <v>68</v>
      </c>
      <c r="G2395" s="1311"/>
      <c r="H2395" s="1311"/>
      <c r="I2395" s="528"/>
      <c r="J2395" s="786"/>
      <c r="K2395" s="528"/>
      <c r="L2395" s="462"/>
      <c r="M2395" s="462"/>
    </row>
    <row r="2396" spans="1:13" ht="28.5" hidden="1">
      <c r="A2396" s="1064">
        <v>14020201</v>
      </c>
      <c r="B2396" s="528"/>
      <c r="C2396" s="528"/>
      <c r="D2396" s="528"/>
      <c r="E2396" s="528"/>
      <c r="F2396" s="529" t="s">
        <v>70</v>
      </c>
      <c r="G2396" s="1311"/>
      <c r="H2396" s="1311"/>
      <c r="I2396" s="528"/>
      <c r="J2396" s="786"/>
      <c r="K2396" s="528"/>
      <c r="L2396" s="462"/>
      <c r="M2396" s="462"/>
    </row>
    <row r="2397" spans="1:13" ht="28.5" hidden="1">
      <c r="A2397" s="1064">
        <v>14020202</v>
      </c>
      <c r="B2397" s="528"/>
      <c r="C2397" s="528"/>
      <c r="D2397" s="528"/>
      <c r="E2397" s="528"/>
      <c r="F2397" s="529" t="s">
        <v>71</v>
      </c>
      <c r="G2397" s="1311"/>
      <c r="H2397" s="1311"/>
      <c r="I2397" s="528"/>
      <c r="J2397" s="786"/>
      <c r="K2397" s="528"/>
      <c r="L2397" s="462"/>
      <c r="M2397" s="462"/>
    </row>
    <row r="2398" spans="1:13" ht="28.5" hidden="1">
      <c r="A2398" s="1064">
        <v>1403</v>
      </c>
      <c r="B2398" s="528"/>
      <c r="C2398" s="528"/>
      <c r="D2398" s="528"/>
      <c r="E2398" s="528"/>
      <c r="F2398" s="529" t="s">
        <v>72</v>
      </c>
      <c r="G2398" s="1311"/>
      <c r="H2398" s="1311"/>
      <c r="I2398" s="528"/>
      <c r="J2398" s="786"/>
      <c r="K2398" s="528"/>
      <c r="L2398" s="462"/>
      <c r="M2398" s="462"/>
    </row>
    <row r="2399" spans="1:13" ht="42.75" hidden="1">
      <c r="A2399" s="1064">
        <v>140301</v>
      </c>
      <c r="B2399" s="528"/>
      <c r="C2399" s="528"/>
      <c r="D2399" s="528"/>
      <c r="E2399" s="528"/>
      <c r="F2399" s="529" t="s">
        <v>73</v>
      </c>
      <c r="G2399" s="1311"/>
      <c r="H2399" s="1311"/>
      <c r="I2399" s="528"/>
      <c r="J2399" s="786"/>
      <c r="K2399" s="528"/>
      <c r="L2399" s="462"/>
      <c r="M2399" s="462"/>
    </row>
    <row r="2400" spans="1:13" ht="57" hidden="1">
      <c r="A2400" s="1064">
        <v>14030301</v>
      </c>
      <c r="B2400" s="528"/>
      <c r="C2400" s="528"/>
      <c r="D2400" s="528"/>
      <c r="E2400" s="528"/>
      <c r="F2400" s="529" t="s">
        <v>74</v>
      </c>
      <c r="G2400" s="1311"/>
      <c r="H2400" s="1311"/>
      <c r="I2400" s="528"/>
      <c r="J2400" s="786"/>
      <c r="K2400" s="528"/>
      <c r="L2400" s="462"/>
      <c r="M2400" s="462"/>
    </row>
    <row r="2401" spans="1:13" ht="57" hidden="1">
      <c r="A2401" s="1064">
        <v>14030302</v>
      </c>
      <c r="B2401" s="528"/>
      <c r="C2401" s="528"/>
      <c r="D2401" s="528"/>
      <c r="E2401" s="528"/>
      <c r="F2401" s="529" t="s">
        <v>75</v>
      </c>
      <c r="G2401" s="1311"/>
      <c r="H2401" s="1311"/>
      <c r="I2401" s="528"/>
      <c r="J2401" s="786"/>
      <c r="K2401" s="528"/>
      <c r="L2401" s="462"/>
      <c r="M2401" s="462"/>
    </row>
    <row r="2402" spans="1:13" ht="57" hidden="1">
      <c r="A2402" s="1064">
        <v>14030303</v>
      </c>
      <c r="B2402" s="528"/>
      <c r="C2402" s="528"/>
      <c r="D2402" s="528"/>
      <c r="E2402" s="528"/>
      <c r="F2402" s="529" t="s">
        <v>76</v>
      </c>
      <c r="G2402" s="1311"/>
      <c r="H2402" s="1311"/>
      <c r="I2402" s="528"/>
      <c r="J2402" s="786"/>
      <c r="K2402" s="528"/>
      <c r="L2402" s="462"/>
      <c r="M2402" s="462"/>
    </row>
    <row r="2403" spans="1:13" ht="42.75" hidden="1">
      <c r="A2403" s="1064">
        <v>140302</v>
      </c>
      <c r="B2403" s="528"/>
      <c r="C2403" s="528"/>
      <c r="D2403" s="528"/>
      <c r="E2403" s="528"/>
      <c r="F2403" s="529" t="s">
        <v>77</v>
      </c>
      <c r="G2403" s="1311"/>
      <c r="H2403" s="1311"/>
      <c r="I2403" s="528"/>
      <c r="J2403" s="786"/>
      <c r="K2403" s="528"/>
      <c r="L2403" s="462"/>
      <c r="M2403" s="462"/>
    </row>
    <row r="2404" spans="1:13" ht="57" hidden="1">
      <c r="A2404" s="1064">
        <v>14030201</v>
      </c>
      <c r="B2404" s="528"/>
      <c r="C2404" s="528"/>
      <c r="D2404" s="528"/>
      <c r="E2404" s="528"/>
      <c r="F2404" s="529" t="s">
        <v>78</v>
      </c>
      <c r="G2404" s="1311"/>
      <c r="H2404" s="1311"/>
      <c r="I2404" s="528"/>
      <c r="J2404" s="786"/>
      <c r="K2404" s="528"/>
      <c r="L2404" s="462"/>
      <c r="M2404" s="462"/>
    </row>
    <row r="2405" spans="1:13" ht="71.25" hidden="1">
      <c r="A2405" s="1064">
        <v>14030202</v>
      </c>
      <c r="B2405" s="528"/>
      <c r="C2405" s="528"/>
      <c r="D2405" s="528"/>
      <c r="E2405" s="528"/>
      <c r="F2405" s="529" t="s">
        <v>79</v>
      </c>
      <c r="G2405" s="1311"/>
      <c r="H2405" s="1311"/>
      <c r="I2405" s="528"/>
      <c r="J2405" s="786"/>
      <c r="K2405" s="528"/>
      <c r="L2405" s="462"/>
      <c r="M2405" s="462"/>
    </row>
    <row r="2406" spans="1:13" ht="71.25" hidden="1">
      <c r="A2406" s="1064">
        <v>14030203</v>
      </c>
      <c r="B2406" s="528"/>
      <c r="C2406" s="528"/>
      <c r="D2406" s="528"/>
      <c r="E2406" s="528"/>
      <c r="F2406" s="529" t="s">
        <v>80</v>
      </c>
      <c r="G2406" s="1311"/>
      <c r="H2406" s="1311"/>
      <c r="I2406" s="528"/>
      <c r="J2406" s="786"/>
      <c r="K2406" s="528"/>
      <c r="L2406" s="462"/>
      <c r="M2406" s="462"/>
    </row>
    <row r="2407" spans="1:13" hidden="1">
      <c r="A2407" s="1064">
        <v>1404</v>
      </c>
      <c r="B2407" s="528"/>
      <c r="C2407" s="528"/>
      <c r="D2407" s="528"/>
      <c r="E2407" s="528"/>
      <c r="F2407" s="529" t="s">
        <v>81</v>
      </c>
      <c r="G2407" s="1311"/>
      <c r="H2407" s="1311"/>
      <c r="I2407" s="528"/>
      <c r="J2407" s="786"/>
      <c r="K2407" s="528"/>
      <c r="L2407" s="462"/>
      <c r="M2407" s="462"/>
    </row>
    <row r="2408" spans="1:13" ht="28.5" hidden="1">
      <c r="A2408" s="1064">
        <v>140401</v>
      </c>
      <c r="B2408" s="528"/>
      <c r="C2408" s="528"/>
      <c r="D2408" s="528"/>
      <c r="E2408" s="528"/>
      <c r="F2408" s="529" t="s">
        <v>82</v>
      </c>
      <c r="G2408" s="1311"/>
      <c r="H2408" s="1311"/>
      <c r="I2408" s="528"/>
      <c r="J2408" s="786"/>
      <c r="K2408" s="528"/>
      <c r="L2408" s="462"/>
      <c r="M2408" s="462"/>
    </row>
    <row r="2409" spans="1:13" ht="28.5" hidden="1">
      <c r="A2409" s="1064">
        <v>14040101</v>
      </c>
      <c r="B2409" s="528"/>
      <c r="C2409" s="528"/>
      <c r="D2409" s="528"/>
      <c r="E2409" s="528"/>
      <c r="F2409" s="529" t="s">
        <v>82</v>
      </c>
      <c r="G2409" s="1311"/>
      <c r="H2409" s="1311"/>
      <c r="I2409" s="528"/>
      <c r="J2409" s="786"/>
      <c r="K2409" s="528"/>
      <c r="L2409" s="462"/>
      <c r="M2409" s="462"/>
    </row>
    <row r="2410" spans="1:13" ht="28.5" hidden="1">
      <c r="A2410" s="1064">
        <v>140402</v>
      </c>
      <c r="B2410" s="528"/>
      <c r="C2410" s="528"/>
      <c r="D2410" s="528"/>
      <c r="E2410" s="528"/>
      <c r="F2410" s="529" t="s">
        <v>83</v>
      </c>
      <c r="G2410" s="1311"/>
      <c r="H2410" s="1311"/>
      <c r="I2410" s="528"/>
      <c r="J2410" s="786"/>
      <c r="K2410" s="528"/>
      <c r="L2410" s="462"/>
      <c r="M2410" s="462"/>
    </row>
    <row r="2411" spans="1:13" ht="28.5" hidden="1">
      <c r="A2411" s="1064">
        <v>14040201</v>
      </c>
      <c r="B2411" s="528"/>
      <c r="C2411" s="528"/>
      <c r="D2411" s="528"/>
      <c r="E2411" s="528"/>
      <c r="F2411" s="529" t="s">
        <v>83</v>
      </c>
      <c r="G2411" s="1311"/>
      <c r="H2411" s="1311"/>
      <c r="I2411" s="528"/>
      <c r="J2411" s="786"/>
      <c r="K2411" s="528"/>
      <c r="L2411" s="462"/>
      <c r="M2411" s="462"/>
    </row>
    <row r="2412" spans="1:13" ht="28.5" hidden="1">
      <c r="A2412" s="1064">
        <v>1405</v>
      </c>
      <c r="B2412" s="528"/>
      <c r="C2412" s="528"/>
      <c r="D2412" s="528"/>
      <c r="E2412" s="528"/>
      <c r="F2412" s="529" t="s">
        <v>84</v>
      </c>
      <c r="G2412" s="1311"/>
      <c r="H2412" s="1311"/>
      <c r="I2412" s="528"/>
      <c r="J2412" s="786"/>
      <c r="K2412" s="528"/>
      <c r="L2412" s="462"/>
      <c r="M2412" s="462"/>
    </row>
    <row r="2413" spans="1:13" ht="28.5" hidden="1">
      <c r="A2413" s="1064">
        <v>140501</v>
      </c>
      <c r="B2413" s="528"/>
      <c r="C2413" s="528"/>
      <c r="D2413" s="528"/>
      <c r="E2413" s="528"/>
      <c r="F2413" s="529" t="s">
        <v>85</v>
      </c>
      <c r="G2413" s="1311"/>
      <c r="H2413" s="1311"/>
      <c r="I2413" s="528"/>
      <c r="J2413" s="786"/>
      <c r="K2413" s="528"/>
      <c r="L2413" s="462"/>
      <c r="M2413" s="462"/>
    </row>
    <row r="2414" spans="1:13" ht="28.5" hidden="1">
      <c r="A2414" s="1064">
        <v>14050101</v>
      </c>
      <c r="B2414" s="528"/>
      <c r="C2414" s="528"/>
      <c r="D2414" s="528"/>
      <c r="E2414" s="528"/>
      <c r="F2414" s="529" t="s">
        <v>85</v>
      </c>
      <c r="G2414" s="1311"/>
      <c r="H2414" s="1311"/>
      <c r="I2414" s="528"/>
      <c r="J2414" s="786"/>
      <c r="K2414" s="528"/>
      <c r="L2414" s="462"/>
      <c r="M2414" s="462"/>
    </row>
    <row r="2415" spans="1:13" ht="42.75" hidden="1">
      <c r="A2415" s="1064">
        <v>140502</v>
      </c>
      <c r="B2415" s="528"/>
      <c r="C2415" s="528"/>
      <c r="D2415" s="528"/>
      <c r="E2415" s="528"/>
      <c r="F2415" s="529" t="s">
        <v>86</v>
      </c>
      <c r="G2415" s="1311"/>
      <c r="H2415" s="1311"/>
      <c r="I2415" s="528"/>
      <c r="J2415" s="786"/>
      <c r="K2415" s="528"/>
      <c r="L2415" s="462"/>
      <c r="M2415" s="462"/>
    </row>
    <row r="2416" spans="1:13" ht="42.75" hidden="1">
      <c r="A2416" s="1064">
        <v>14050201</v>
      </c>
      <c r="B2416" s="528"/>
      <c r="C2416" s="528"/>
      <c r="D2416" s="528"/>
      <c r="E2416" s="528"/>
      <c r="F2416" s="529" t="s">
        <v>86</v>
      </c>
      <c r="G2416" s="1311"/>
      <c r="H2416" s="1311"/>
      <c r="I2416" s="528"/>
      <c r="J2416" s="786"/>
      <c r="K2416" s="528"/>
      <c r="L2416" s="462"/>
      <c r="M2416" s="462"/>
    </row>
    <row r="2417" spans="1:13" ht="28.5" hidden="1">
      <c r="A2417" s="1064">
        <v>1406</v>
      </c>
      <c r="B2417" s="528"/>
      <c r="C2417" s="528"/>
      <c r="D2417" s="528"/>
      <c r="E2417" s="528"/>
      <c r="F2417" s="529" t="s">
        <v>87</v>
      </c>
      <c r="G2417" s="1311"/>
      <c r="H2417" s="1311"/>
      <c r="I2417" s="528"/>
      <c r="J2417" s="786"/>
      <c r="K2417" s="528"/>
      <c r="L2417" s="462"/>
      <c r="M2417" s="462"/>
    </row>
    <row r="2418" spans="1:13" ht="28.5" hidden="1">
      <c r="A2418" s="1064">
        <v>140601</v>
      </c>
      <c r="B2418" s="528"/>
      <c r="C2418" s="528"/>
      <c r="D2418" s="528"/>
      <c r="E2418" s="528"/>
      <c r="F2418" s="529" t="s">
        <v>87</v>
      </c>
      <c r="G2418" s="1311"/>
      <c r="H2418" s="1311"/>
      <c r="I2418" s="528"/>
      <c r="J2418" s="786"/>
      <c r="K2418" s="528"/>
      <c r="L2418" s="462"/>
      <c r="M2418" s="462"/>
    </row>
    <row r="2419" spans="1:13" ht="28.5" hidden="1">
      <c r="A2419" s="1064">
        <v>14060101</v>
      </c>
      <c r="B2419" s="528"/>
      <c r="C2419" s="528"/>
      <c r="D2419" s="528"/>
      <c r="E2419" s="528"/>
      <c r="F2419" s="529" t="s">
        <v>87</v>
      </c>
      <c r="G2419" s="1311"/>
      <c r="H2419" s="1311"/>
      <c r="I2419" s="528"/>
      <c r="J2419" s="786"/>
      <c r="K2419" s="528"/>
      <c r="L2419" s="462"/>
      <c r="M2419" s="462"/>
    </row>
    <row r="2420" spans="1:13" ht="28.5" hidden="1">
      <c r="A2420" s="1064">
        <v>1407</v>
      </c>
      <c r="B2420" s="528"/>
      <c r="C2420" s="528"/>
      <c r="D2420" s="528"/>
      <c r="E2420" s="528"/>
      <c r="F2420" s="529" t="s">
        <v>88</v>
      </c>
      <c r="G2420" s="1311"/>
      <c r="H2420" s="1311"/>
      <c r="I2420" s="528"/>
      <c r="J2420" s="786"/>
      <c r="K2420" s="528"/>
      <c r="L2420" s="462"/>
      <c r="M2420" s="462"/>
    </row>
    <row r="2421" spans="1:13" ht="28.5" hidden="1">
      <c r="A2421" s="1064">
        <v>140701</v>
      </c>
      <c r="B2421" s="528"/>
      <c r="C2421" s="528"/>
      <c r="D2421" s="528"/>
      <c r="E2421" s="528"/>
      <c r="F2421" s="529" t="s">
        <v>88</v>
      </c>
      <c r="G2421" s="1311"/>
      <c r="H2421" s="1311"/>
      <c r="I2421" s="528"/>
      <c r="J2421" s="786"/>
      <c r="K2421" s="528"/>
      <c r="L2421" s="462"/>
      <c r="M2421" s="462"/>
    </row>
    <row r="2422" spans="1:13" ht="28.5" hidden="1">
      <c r="A2422" s="1064">
        <v>14070101</v>
      </c>
      <c r="B2422" s="528"/>
      <c r="C2422" s="528"/>
      <c r="D2422" s="528"/>
      <c r="E2422" s="528"/>
      <c r="F2422" s="529" t="s">
        <v>88</v>
      </c>
      <c r="G2422" s="1311"/>
      <c r="H2422" s="1311"/>
      <c r="I2422" s="528"/>
      <c r="J2422" s="786"/>
      <c r="K2422" s="528"/>
      <c r="L2422" s="462"/>
      <c r="M2422" s="462"/>
    </row>
    <row r="2423" spans="1:13" ht="28.5" hidden="1">
      <c r="A2423" s="1064">
        <v>14070102</v>
      </c>
      <c r="B2423" s="528"/>
      <c r="C2423" s="528"/>
      <c r="D2423" s="528"/>
      <c r="E2423" s="528"/>
      <c r="F2423" s="529" t="s">
        <v>89</v>
      </c>
      <c r="G2423" s="1311"/>
      <c r="H2423" s="1311"/>
      <c r="I2423" s="528"/>
      <c r="J2423" s="786"/>
      <c r="K2423" s="528"/>
      <c r="L2423" s="462"/>
      <c r="M2423" s="462"/>
    </row>
    <row r="2424" spans="1:13">
      <c r="A2424" s="1064"/>
      <c r="B2424" s="528"/>
      <c r="C2424" s="528"/>
      <c r="D2424" s="528"/>
      <c r="E2424" s="528"/>
      <c r="F2424" s="529"/>
      <c r="G2424" s="1311"/>
      <c r="H2424" s="1311"/>
      <c r="I2424" s="528"/>
      <c r="J2424" s="786"/>
      <c r="K2424" s="528"/>
      <c r="L2424" s="462"/>
      <c r="M2424" s="462"/>
    </row>
    <row r="2425" spans="1:13">
      <c r="A2425" s="1064">
        <v>2</v>
      </c>
      <c r="B2425" s="500"/>
      <c r="C2425" s="500"/>
      <c r="D2425" s="500"/>
      <c r="E2425" s="500"/>
      <c r="F2425" s="501" t="s">
        <v>90</v>
      </c>
      <c r="G2425" s="1398">
        <f>SUM(G2426,G2433,G2476)</f>
        <v>6663502278</v>
      </c>
      <c r="H2425" s="1398">
        <f>SUM(H2426,H2433,H2476)</f>
        <v>3753829839.0900002</v>
      </c>
      <c r="I2425" s="503"/>
      <c r="J2425" s="503"/>
      <c r="K2425" s="503"/>
      <c r="L2425" s="503"/>
      <c r="M2425" s="503"/>
    </row>
    <row r="2426" spans="1:13" ht="15">
      <c r="A2426" s="1065">
        <v>21</v>
      </c>
      <c r="B2426" s="787"/>
      <c r="C2426" s="787"/>
      <c r="D2426" s="787"/>
      <c r="E2426" s="787"/>
      <c r="F2426" s="788" t="s">
        <v>4</v>
      </c>
      <c r="G2426" s="1399">
        <f t="shared" ref="G2426:H2426" si="474">SUM(G2427:G2429)</f>
        <v>163502278</v>
      </c>
      <c r="H2426" s="1399">
        <f t="shared" si="474"/>
        <v>163502278</v>
      </c>
      <c r="I2426" s="789"/>
      <c r="J2426" s="789"/>
      <c r="K2426" s="789"/>
      <c r="L2426" s="789"/>
      <c r="M2426" s="413"/>
    </row>
    <row r="2427" spans="1:13" ht="15">
      <c r="A2427" s="1066">
        <v>21010101</v>
      </c>
      <c r="B2427" s="790"/>
      <c r="C2427" s="790"/>
      <c r="D2427" s="790"/>
      <c r="E2427" s="790"/>
      <c r="F2427" s="791" t="s">
        <v>91</v>
      </c>
      <c r="G2427" s="1400">
        <f>'ECON SEC PERSONNEL COST'!H1756</f>
        <v>150743041</v>
      </c>
      <c r="H2427" s="1400">
        <f>G2427</f>
        <v>150743041</v>
      </c>
      <c r="I2427" s="792"/>
      <c r="J2427" s="786"/>
      <c r="K2427" s="792"/>
      <c r="L2427" s="793"/>
      <c r="M2427" s="413"/>
    </row>
    <row r="2428" spans="1:13" ht="24">
      <c r="A2428" s="1066"/>
      <c r="B2428" s="790"/>
      <c r="C2428" s="790"/>
      <c r="D2428" s="790"/>
      <c r="E2428" s="790"/>
      <c r="F2428" s="791" t="s">
        <v>286</v>
      </c>
      <c r="G2428" s="1400"/>
      <c r="H2428" s="1400"/>
      <c r="I2428" s="792"/>
      <c r="J2428" s="786"/>
      <c r="K2428" s="792"/>
      <c r="L2428" s="793"/>
      <c r="M2428" s="413"/>
    </row>
    <row r="2429" spans="1:13" ht="24">
      <c r="A2429" s="1066">
        <v>2102</v>
      </c>
      <c r="B2429" s="790"/>
      <c r="C2429" s="790"/>
      <c r="D2429" s="790"/>
      <c r="E2429" s="790"/>
      <c r="F2429" s="794" t="s">
        <v>94</v>
      </c>
      <c r="G2429" s="1401">
        <f t="shared" ref="G2429:H2429" si="475">G2430</f>
        <v>12759237</v>
      </c>
      <c r="H2429" s="1401">
        <f t="shared" si="475"/>
        <v>12759237</v>
      </c>
      <c r="I2429" s="795"/>
      <c r="J2429" s="795"/>
      <c r="K2429" s="795"/>
      <c r="L2429" s="795"/>
      <c r="M2429" s="795"/>
    </row>
    <row r="2430" spans="1:13">
      <c r="A2430" s="1066">
        <v>210201</v>
      </c>
      <c r="B2430" s="790"/>
      <c r="C2430" s="790"/>
      <c r="D2430" s="790"/>
      <c r="E2430" s="790"/>
      <c r="F2430" s="794" t="s">
        <v>95</v>
      </c>
      <c r="G2430" s="1401">
        <f>SUM(G2431:G2432)</f>
        <v>12759237</v>
      </c>
      <c r="H2430" s="1402">
        <f t="shared" ref="H2430" si="476">SUM(H2431:H2432)</f>
        <v>12759237</v>
      </c>
      <c r="I2430" s="796"/>
      <c r="J2430" s="795"/>
      <c r="K2430" s="795"/>
      <c r="L2430" s="796"/>
      <c r="M2430" s="796"/>
    </row>
    <row r="2431" spans="1:13" ht="24">
      <c r="A2431" s="1066">
        <v>21020101</v>
      </c>
      <c r="B2431" s="790"/>
      <c r="C2431" s="790"/>
      <c r="D2431" s="790"/>
      <c r="E2431" s="790"/>
      <c r="F2431" s="794" t="s">
        <v>96</v>
      </c>
      <c r="G2431" s="1403">
        <f>'ECON SEC PERSONNEL COST'!J1756</f>
        <v>7914876</v>
      </c>
      <c r="H2431" s="1400">
        <f>G2431</f>
        <v>7914876</v>
      </c>
      <c r="I2431" s="798"/>
      <c r="J2431" s="786"/>
      <c r="K2431" s="797"/>
      <c r="L2431" s="798"/>
      <c r="M2431" s="413"/>
    </row>
    <row r="2432" spans="1:13" ht="15">
      <c r="A2432" s="1066">
        <v>21020103</v>
      </c>
      <c r="B2432" s="790"/>
      <c r="C2432" s="790"/>
      <c r="D2432" s="790"/>
      <c r="E2432" s="790"/>
      <c r="F2432" s="791" t="s">
        <v>528</v>
      </c>
      <c r="G2432" s="1400">
        <f>'ECON SEC PERSONNEL COST'!I1756</f>
        <v>4844361</v>
      </c>
      <c r="H2432" s="1400">
        <f>G2432</f>
        <v>4844361</v>
      </c>
      <c r="I2432" s="798"/>
      <c r="J2432" s="786"/>
      <c r="K2432" s="792"/>
      <c r="L2432" s="798"/>
      <c r="M2432" s="413"/>
    </row>
    <row r="2433" spans="1:13">
      <c r="A2433" s="1065">
        <v>2202</v>
      </c>
      <c r="B2433" s="787"/>
      <c r="C2433" s="787"/>
      <c r="D2433" s="787"/>
      <c r="E2433" s="787"/>
      <c r="F2433" s="788" t="s">
        <v>5</v>
      </c>
      <c r="G2433" s="1404">
        <f>SUM(G2434,G2439,G2442,G2447,G2453,G2455,G2457,G2459,G2461)</f>
        <v>1500000000</v>
      </c>
      <c r="H2433" s="1404">
        <f>SUM(H2434,H2439,H2442,H2447,H2453,H2455,H2457,H2459,H2461,H2471)</f>
        <v>653529088.5</v>
      </c>
      <c r="I2433" s="834"/>
      <c r="J2433" s="799"/>
      <c r="K2433" s="799"/>
      <c r="L2433" s="799"/>
      <c r="M2433" s="799"/>
    </row>
    <row r="2434" spans="1:13" ht="24">
      <c r="A2434" s="1065">
        <v>220201</v>
      </c>
      <c r="B2434" s="787"/>
      <c r="C2434" s="787"/>
      <c r="D2434" s="787"/>
      <c r="E2434" s="787"/>
      <c r="F2434" s="788" t="s">
        <v>107</v>
      </c>
      <c r="G2434" s="1404">
        <f>SUM(G2435:G2438)</f>
        <v>340000000</v>
      </c>
      <c r="H2434" s="1404">
        <f t="shared" ref="H2434" si="477">SUM(H2435:H2438)</f>
        <v>10000000</v>
      </c>
      <c r="I2434" s="799"/>
      <c r="J2434" s="799"/>
      <c r="K2434" s="799"/>
      <c r="L2434" s="799"/>
      <c r="M2434" s="799"/>
    </row>
    <row r="2435" spans="1:13" ht="24">
      <c r="A2435" s="1066">
        <v>22020101</v>
      </c>
      <c r="B2435" s="790">
        <v>70980</v>
      </c>
      <c r="C2435" s="790"/>
      <c r="D2435" s="790" t="s">
        <v>564</v>
      </c>
      <c r="E2435" s="790">
        <v>50610801</v>
      </c>
      <c r="F2435" s="791" t="s">
        <v>108</v>
      </c>
      <c r="G2435" s="1400">
        <v>40000000</v>
      </c>
      <c r="H2435" s="1400">
        <v>5000000</v>
      </c>
      <c r="I2435" s="800"/>
      <c r="J2435" s="800"/>
      <c r="K2435" s="800"/>
      <c r="L2435" s="801"/>
      <c r="M2435" s="802"/>
    </row>
    <row r="2436" spans="1:13" ht="24">
      <c r="A2436" s="1066">
        <v>22020102</v>
      </c>
      <c r="B2436" s="790">
        <v>70160</v>
      </c>
      <c r="C2436" s="790"/>
      <c r="D2436" s="790" t="s">
        <v>564</v>
      </c>
      <c r="E2436" s="790">
        <v>50610801</v>
      </c>
      <c r="F2436" s="791" t="s">
        <v>109</v>
      </c>
      <c r="G2436" s="1400">
        <v>100000000</v>
      </c>
      <c r="H2436" s="1400">
        <v>5000000</v>
      </c>
      <c r="I2436" s="800"/>
      <c r="J2436" s="800"/>
      <c r="K2436" s="800"/>
      <c r="L2436" s="801"/>
      <c r="M2436" s="802"/>
    </row>
    <row r="2437" spans="1:13" ht="24">
      <c r="A2437" s="1066">
        <v>22020103</v>
      </c>
      <c r="B2437" s="790">
        <v>70980</v>
      </c>
      <c r="C2437" s="790"/>
      <c r="D2437" s="790" t="s">
        <v>564</v>
      </c>
      <c r="E2437" s="790">
        <v>50610801</v>
      </c>
      <c r="F2437" s="791" t="s">
        <v>110</v>
      </c>
      <c r="G2437" s="1400"/>
      <c r="H2437" s="1400"/>
      <c r="I2437" s="800"/>
      <c r="J2437" s="800"/>
      <c r="K2437" s="800"/>
      <c r="L2437" s="801"/>
      <c r="M2437" s="802"/>
    </row>
    <row r="2438" spans="1:13" ht="24">
      <c r="A2438" s="1066">
        <v>22020104</v>
      </c>
      <c r="B2438" s="790">
        <v>70160</v>
      </c>
      <c r="C2438" s="790"/>
      <c r="D2438" s="790" t="s">
        <v>564</v>
      </c>
      <c r="E2438" s="790">
        <v>50610801</v>
      </c>
      <c r="F2438" s="791" t="s">
        <v>111</v>
      </c>
      <c r="G2438" s="1400">
        <v>200000000</v>
      </c>
      <c r="H2438" s="1400"/>
      <c r="I2438" s="800"/>
      <c r="J2438" s="800"/>
      <c r="K2438" s="800"/>
      <c r="L2438" s="801"/>
      <c r="M2438" s="802"/>
    </row>
    <row r="2439" spans="1:13" ht="15">
      <c r="A2439" s="1065">
        <v>220202</v>
      </c>
      <c r="B2439" s="787"/>
      <c r="C2439" s="787"/>
      <c r="D2439" s="790"/>
      <c r="E2439" s="407"/>
      <c r="F2439" s="788" t="s">
        <v>1000</v>
      </c>
      <c r="G2439" s="1404">
        <f t="shared" ref="G2439:H2439" si="478">SUM(G2440:G2441)</f>
        <v>2000000</v>
      </c>
      <c r="H2439" s="1404">
        <f t="shared" si="478"/>
        <v>1000000</v>
      </c>
      <c r="I2439" s="799"/>
      <c r="J2439" s="799"/>
      <c r="K2439" s="799"/>
      <c r="L2439" s="799"/>
      <c r="M2439" s="802"/>
    </row>
    <row r="2440" spans="1:13" ht="24">
      <c r="A2440" s="1066">
        <v>22020203</v>
      </c>
      <c r="B2440" s="790">
        <v>70160</v>
      </c>
      <c r="C2440" s="790"/>
      <c r="D2440" s="790" t="s">
        <v>564</v>
      </c>
      <c r="E2440" s="790">
        <v>50610801</v>
      </c>
      <c r="F2440" s="791" t="s">
        <v>115</v>
      </c>
      <c r="G2440" s="1400">
        <v>1000000</v>
      </c>
      <c r="H2440" s="1400">
        <v>500000</v>
      </c>
      <c r="I2440" s="800"/>
      <c r="J2440" s="800"/>
      <c r="K2440" s="800"/>
      <c r="L2440" s="801"/>
      <c r="M2440" s="802"/>
    </row>
    <row r="2441" spans="1:13" ht="24">
      <c r="A2441" s="1066">
        <v>22020204</v>
      </c>
      <c r="B2441" s="790"/>
      <c r="C2441" s="790"/>
      <c r="D2441" s="790" t="s">
        <v>564</v>
      </c>
      <c r="E2441" s="790">
        <v>50610801</v>
      </c>
      <c r="F2441" s="801" t="s">
        <v>116</v>
      </c>
      <c r="G2441" s="1405">
        <v>1000000</v>
      </c>
      <c r="H2441" s="1405">
        <v>500000</v>
      </c>
      <c r="I2441" s="801"/>
      <c r="J2441" s="801"/>
      <c r="K2441" s="801"/>
      <c r="L2441" s="801"/>
      <c r="M2441" s="802"/>
    </row>
    <row r="2442" spans="1:13" ht="24">
      <c r="A2442" s="1065">
        <v>220203</v>
      </c>
      <c r="B2442" s="787"/>
      <c r="C2442" s="787"/>
      <c r="D2442" s="790"/>
      <c r="E2442" s="407"/>
      <c r="F2442" s="788" t="s">
        <v>121</v>
      </c>
      <c r="G2442" s="1404">
        <f t="shared" ref="G2442:H2442" si="479">SUM(G2443:G2446)</f>
        <v>7800000</v>
      </c>
      <c r="H2442" s="1404">
        <f t="shared" si="479"/>
        <v>4000000</v>
      </c>
      <c r="I2442" s="799"/>
      <c r="J2442" s="799"/>
      <c r="K2442" s="799"/>
      <c r="L2442" s="799"/>
      <c r="M2442" s="799"/>
    </row>
    <row r="2443" spans="1:13" ht="24">
      <c r="A2443" s="1066">
        <v>22020301</v>
      </c>
      <c r="B2443" s="790">
        <v>70160</v>
      </c>
      <c r="C2443" s="790"/>
      <c r="D2443" s="790" t="s">
        <v>564</v>
      </c>
      <c r="E2443" s="790">
        <v>50610801</v>
      </c>
      <c r="F2443" s="791" t="s">
        <v>122</v>
      </c>
      <c r="G2443" s="1400">
        <v>5500000</v>
      </c>
      <c r="H2443" s="1400">
        <v>2000000</v>
      </c>
      <c r="I2443" s="800"/>
      <c r="J2443" s="800"/>
      <c r="K2443" s="800"/>
      <c r="L2443" s="801"/>
      <c r="M2443" s="802"/>
    </row>
    <row r="2444" spans="1:13" ht="15">
      <c r="A2444" s="1066">
        <v>22020303</v>
      </c>
      <c r="B2444" s="790"/>
      <c r="C2444" s="790"/>
      <c r="D2444" s="790" t="s">
        <v>564</v>
      </c>
      <c r="E2444" s="790">
        <v>50610801</v>
      </c>
      <c r="F2444" s="791" t="s">
        <v>1085</v>
      </c>
      <c r="G2444" s="1405">
        <v>100000</v>
      </c>
      <c r="H2444" s="1405"/>
      <c r="I2444" s="801"/>
      <c r="J2444" s="800"/>
      <c r="K2444" s="801"/>
      <c r="L2444" s="801"/>
      <c r="M2444" s="802"/>
    </row>
    <row r="2445" spans="1:13" ht="15">
      <c r="A2445" s="1066">
        <v>22020304</v>
      </c>
      <c r="B2445" s="790"/>
      <c r="C2445" s="790"/>
      <c r="D2445" s="790" t="s">
        <v>564</v>
      </c>
      <c r="E2445" s="790">
        <v>50610801</v>
      </c>
      <c r="F2445" s="791" t="s">
        <v>1086</v>
      </c>
      <c r="G2445" s="1405">
        <v>200000</v>
      </c>
      <c r="H2445" s="1405"/>
      <c r="I2445" s="801"/>
      <c r="J2445" s="800"/>
      <c r="K2445" s="801"/>
      <c r="L2445" s="801"/>
      <c r="M2445" s="802"/>
    </row>
    <row r="2446" spans="1:13" ht="24">
      <c r="A2446" s="1066">
        <v>22020305</v>
      </c>
      <c r="B2446" s="790"/>
      <c r="C2446" s="790"/>
      <c r="D2446" s="790" t="s">
        <v>564</v>
      </c>
      <c r="E2446" s="790">
        <v>50610801</v>
      </c>
      <c r="F2446" s="791" t="s">
        <v>126</v>
      </c>
      <c r="G2446" s="1405">
        <v>2000000</v>
      </c>
      <c r="H2446" s="1405">
        <v>2000000</v>
      </c>
      <c r="I2446" s="801"/>
      <c r="J2446" s="801"/>
      <c r="K2446" s="801"/>
      <c r="L2446" s="801"/>
      <c r="M2446" s="802"/>
    </row>
    <row r="2447" spans="1:13" ht="24">
      <c r="A2447" s="1065">
        <v>220204</v>
      </c>
      <c r="B2447" s="787"/>
      <c r="C2447" s="787"/>
      <c r="D2447" s="790"/>
      <c r="E2447" s="787"/>
      <c r="F2447" s="788" t="s">
        <v>133</v>
      </c>
      <c r="G2447" s="1404">
        <f>SUM(G2448:G2452)</f>
        <v>17000000</v>
      </c>
      <c r="H2447" s="1404">
        <f>SUM(H2448:H2452)</f>
        <v>6329088.5</v>
      </c>
      <c r="I2447" s="799"/>
      <c r="J2447" s="799"/>
      <c r="K2447" s="799"/>
      <c r="L2447" s="799"/>
      <c r="M2447" s="799"/>
    </row>
    <row r="2448" spans="1:13" ht="36">
      <c r="A2448" s="1066">
        <v>22020401</v>
      </c>
      <c r="B2448" s="790">
        <v>70160</v>
      </c>
      <c r="C2448" s="790"/>
      <c r="D2448" s="790" t="s">
        <v>564</v>
      </c>
      <c r="E2448" s="790">
        <v>50610801</v>
      </c>
      <c r="F2448" s="791" t="s">
        <v>134</v>
      </c>
      <c r="G2448" s="1405">
        <v>5000000</v>
      </c>
      <c r="H2448" s="1405">
        <v>1500000</v>
      </c>
      <c r="I2448" s="801"/>
      <c r="J2448" s="801"/>
      <c r="K2448" s="801"/>
      <c r="L2448" s="803"/>
      <c r="M2448" s="413"/>
    </row>
    <row r="2449" spans="1:13" ht="24">
      <c r="A2449" s="1066">
        <v>22020402</v>
      </c>
      <c r="B2449" s="790">
        <f>B2448</f>
        <v>70160</v>
      </c>
      <c r="C2449" s="790"/>
      <c r="D2449" s="790" t="s">
        <v>564</v>
      </c>
      <c r="E2449" s="790">
        <v>50610801</v>
      </c>
      <c r="F2449" s="791" t="s">
        <v>135</v>
      </c>
      <c r="G2449" s="1405">
        <v>2000000</v>
      </c>
      <c r="H2449" s="1405">
        <v>1329088.5</v>
      </c>
      <c r="I2449" s="801"/>
      <c r="J2449" s="801"/>
      <c r="K2449" s="801"/>
      <c r="L2449" s="803"/>
      <c r="M2449" s="413"/>
    </row>
    <row r="2450" spans="1:13" ht="24">
      <c r="A2450" s="1066">
        <v>22020404</v>
      </c>
      <c r="B2450" s="790">
        <f>B2449</f>
        <v>70160</v>
      </c>
      <c r="C2450" s="790"/>
      <c r="D2450" s="790" t="s">
        <v>564</v>
      </c>
      <c r="E2450" s="790">
        <v>50610801</v>
      </c>
      <c r="F2450" s="791" t="s">
        <v>137</v>
      </c>
      <c r="G2450" s="1405">
        <v>1000000</v>
      </c>
      <c r="H2450" s="1405">
        <v>500000</v>
      </c>
      <c r="I2450" s="801"/>
      <c r="J2450" s="801"/>
      <c r="K2450" s="801"/>
      <c r="L2450" s="803"/>
      <c r="M2450" s="413"/>
    </row>
    <row r="2451" spans="1:13" ht="24">
      <c r="A2451" s="1066">
        <v>22020405</v>
      </c>
      <c r="B2451" s="790">
        <f>B2450</f>
        <v>70160</v>
      </c>
      <c r="C2451" s="790"/>
      <c r="D2451" s="790" t="s">
        <v>564</v>
      </c>
      <c r="E2451" s="790">
        <v>50610801</v>
      </c>
      <c r="F2451" s="791" t="s">
        <v>138</v>
      </c>
      <c r="G2451" s="1405">
        <v>6000000</v>
      </c>
      <c r="H2451" s="1405">
        <v>3000000</v>
      </c>
      <c r="I2451" s="801"/>
      <c r="J2451" s="801"/>
      <c r="K2451" s="801"/>
      <c r="L2451" s="803"/>
      <c r="M2451" s="413"/>
    </row>
    <row r="2452" spans="1:13" ht="24">
      <c r="A2452" s="1066">
        <v>22020406</v>
      </c>
      <c r="B2452" s="790">
        <f>B2451</f>
        <v>70160</v>
      </c>
      <c r="C2452" s="790"/>
      <c r="D2452" s="790" t="s">
        <v>564</v>
      </c>
      <c r="E2452" s="790">
        <v>50610801</v>
      </c>
      <c r="F2452" s="791" t="s">
        <v>139</v>
      </c>
      <c r="G2452" s="1405">
        <v>3000000</v>
      </c>
      <c r="H2452" s="1405"/>
      <c r="I2452" s="801"/>
      <c r="J2452" s="801"/>
      <c r="K2452" s="801"/>
      <c r="L2452" s="803"/>
      <c r="M2452" s="413"/>
    </row>
    <row r="2453" spans="1:13">
      <c r="A2453" s="1065">
        <v>220205</v>
      </c>
      <c r="B2453" s="787"/>
      <c r="C2453" s="787"/>
      <c r="D2453" s="790"/>
      <c r="E2453" s="787"/>
      <c r="F2453" s="788" t="s">
        <v>662</v>
      </c>
      <c r="G2453" s="1404">
        <f t="shared" ref="G2453:H2455" si="480">G2454</f>
        <v>40000000</v>
      </c>
      <c r="H2453" s="1404">
        <f t="shared" si="480"/>
        <v>5000000</v>
      </c>
      <c r="I2453" s="804"/>
      <c r="J2453" s="804"/>
      <c r="K2453" s="804"/>
      <c r="L2453" s="804"/>
      <c r="M2453" s="804"/>
    </row>
    <row r="2454" spans="1:13" ht="15">
      <c r="A2454" s="1066">
        <v>22020501</v>
      </c>
      <c r="B2454" s="790"/>
      <c r="C2454" s="790"/>
      <c r="D2454" s="790" t="s">
        <v>564</v>
      </c>
      <c r="E2454" s="790">
        <v>50610801</v>
      </c>
      <c r="F2454" s="791" t="s">
        <v>1083</v>
      </c>
      <c r="G2454" s="1405">
        <v>40000000</v>
      </c>
      <c r="H2454" s="1405">
        <v>5000000</v>
      </c>
      <c r="I2454" s="801"/>
      <c r="J2454" s="801"/>
      <c r="K2454" s="801"/>
      <c r="L2454" s="800"/>
      <c r="M2454" s="802"/>
    </row>
    <row r="2455" spans="1:13">
      <c r="A2455" s="1065">
        <v>220206</v>
      </c>
      <c r="B2455" s="787"/>
      <c r="C2455" s="787"/>
      <c r="D2455" s="790"/>
      <c r="E2455" s="787"/>
      <c r="F2455" s="788" t="s">
        <v>148</v>
      </c>
      <c r="G2455" s="1404">
        <f t="shared" si="480"/>
        <v>500000</v>
      </c>
      <c r="H2455" s="1404">
        <f t="shared" si="480"/>
        <v>500000</v>
      </c>
      <c r="I2455" s="804"/>
      <c r="J2455" s="804"/>
      <c r="K2455" s="804"/>
      <c r="L2455" s="804"/>
      <c r="M2455" s="804"/>
    </row>
    <row r="2456" spans="1:13" ht="24">
      <c r="A2456" s="1066">
        <v>22020605</v>
      </c>
      <c r="B2456" s="790"/>
      <c r="C2456" s="790"/>
      <c r="D2456" s="790" t="s">
        <v>564</v>
      </c>
      <c r="E2456" s="790">
        <v>50610801</v>
      </c>
      <c r="F2456" s="791" t="s">
        <v>153</v>
      </c>
      <c r="G2456" s="1405">
        <v>500000</v>
      </c>
      <c r="H2456" s="1405">
        <v>500000</v>
      </c>
      <c r="I2456" s="801"/>
      <c r="J2456" s="801"/>
      <c r="K2456" s="801"/>
      <c r="L2456" s="800"/>
      <c r="M2456" s="802"/>
    </row>
    <row r="2457" spans="1:13" ht="24">
      <c r="A2457" s="1065">
        <v>220208</v>
      </c>
      <c r="B2457" s="787"/>
      <c r="C2457" s="787"/>
      <c r="D2457" s="790"/>
      <c r="E2457" s="787"/>
      <c r="F2457" s="788" t="s">
        <v>163</v>
      </c>
      <c r="G2457" s="1404">
        <f t="shared" ref="G2457:H2457" si="481">G2458</f>
        <v>12000000</v>
      </c>
      <c r="H2457" s="1404">
        <f t="shared" si="481"/>
        <v>12000000</v>
      </c>
      <c r="I2457" s="799"/>
      <c r="J2457" s="799"/>
      <c r="K2457" s="799"/>
      <c r="L2457" s="799"/>
      <c r="M2457" s="799"/>
    </row>
    <row r="2458" spans="1:13" ht="24">
      <c r="A2458" s="1066">
        <v>22020803</v>
      </c>
      <c r="B2458" s="790">
        <v>70432</v>
      </c>
      <c r="C2458" s="790"/>
      <c r="D2458" s="790" t="s">
        <v>564</v>
      </c>
      <c r="E2458" s="790">
        <v>50610801</v>
      </c>
      <c r="F2458" s="791" t="s">
        <v>590</v>
      </c>
      <c r="G2458" s="1405">
        <v>12000000</v>
      </c>
      <c r="H2458" s="1405">
        <v>12000000</v>
      </c>
      <c r="I2458" s="801"/>
      <c r="J2458" s="801"/>
      <c r="K2458" s="801"/>
      <c r="L2458" s="801"/>
      <c r="M2458" s="801"/>
    </row>
    <row r="2459" spans="1:13" ht="24">
      <c r="A2459" s="1065">
        <v>220209</v>
      </c>
      <c r="B2459" s="787"/>
      <c r="C2459" s="787"/>
      <c r="D2459" s="790"/>
      <c r="E2459" s="787"/>
      <c r="F2459" s="788" t="s">
        <v>1087</v>
      </c>
      <c r="G2459" s="1404">
        <f>SUM(G2460)</f>
        <v>500000</v>
      </c>
      <c r="H2459" s="1404">
        <f>SUM(H2460)</f>
        <v>500000</v>
      </c>
      <c r="I2459" s="799"/>
      <c r="J2459" s="799"/>
      <c r="K2459" s="799"/>
      <c r="L2459" s="799"/>
      <c r="M2459" s="799"/>
    </row>
    <row r="2460" spans="1:13" ht="15">
      <c r="A2460" s="1066">
        <v>22021001</v>
      </c>
      <c r="B2460" s="790">
        <v>70160</v>
      </c>
      <c r="C2460" s="790"/>
      <c r="D2460" s="790" t="s">
        <v>564</v>
      </c>
      <c r="E2460" s="790">
        <v>50610801</v>
      </c>
      <c r="F2460" s="791" t="s">
        <v>1088</v>
      </c>
      <c r="G2460" s="1405">
        <v>500000</v>
      </c>
      <c r="H2460" s="1405">
        <v>500000</v>
      </c>
      <c r="I2460" s="801"/>
      <c r="J2460" s="801"/>
      <c r="K2460" s="801"/>
      <c r="L2460" s="800"/>
      <c r="M2460" s="805"/>
    </row>
    <row r="2461" spans="1:13" ht="24">
      <c r="A2461" s="1065">
        <v>220210</v>
      </c>
      <c r="B2461" s="787"/>
      <c r="C2461" s="787"/>
      <c r="D2461" s="790"/>
      <c r="E2461" s="787"/>
      <c r="F2461" s="788" t="s">
        <v>173</v>
      </c>
      <c r="G2461" s="1404">
        <f>SUM(G2462:G2469)</f>
        <v>1080200000</v>
      </c>
      <c r="H2461" s="1404">
        <f>SUM(H2462:H2469)</f>
        <v>414200000</v>
      </c>
      <c r="I2461" s="799"/>
      <c r="J2461" s="799"/>
      <c r="K2461" s="799"/>
      <c r="L2461" s="799"/>
      <c r="M2461" s="799"/>
    </row>
    <row r="2462" spans="1:13" ht="15">
      <c r="A2462" s="1066">
        <v>22021001</v>
      </c>
      <c r="B2462" s="790">
        <v>70160</v>
      </c>
      <c r="C2462" s="790"/>
      <c r="D2462" s="790" t="s">
        <v>564</v>
      </c>
      <c r="E2462" s="790">
        <v>50610801</v>
      </c>
      <c r="F2462" s="791" t="s">
        <v>174</v>
      </c>
      <c r="G2462" s="1405">
        <v>1000000</v>
      </c>
      <c r="H2462" s="1405">
        <v>1000000</v>
      </c>
      <c r="I2462" s="801"/>
      <c r="J2462" s="801"/>
      <c r="K2462" s="801"/>
      <c r="L2462" s="800"/>
      <c r="M2462" s="805"/>
    </row>
    <row r="2463" spans="1:13" ht="24">
      <c r="A2463" s="1066">
        <v>22021003</v>
      </c>
      <c r="B2463" s="790">
        <v>70830</v>
      </c>
      <c r="C2463" s="790"/>
      <c r="D2463" s="790" t="s">
        <v>564</v>
      </c>
      <c r="E2463" s="790">
        <v>50610801</v>
      </c>
      <c r="F2463" s="791" t="s">
        <v>176</v>
      </c>
      <c r="G2463" s="1405">
        <v>1000000</v>
      </c>
      <c r="H2463" s="1405">
        <v>1000000</v>
      </c>
      <c r="I2463" s="801"/>
      <c r="J2463" s="801"/>
      <c r="K2463" s="801"/>
      <c r="L2463" s="800"/>
      <c r="M2463" s="805"/>
    </row>
    <row r="2464" spans="1:13" ht="24">
      <c r="A2464" s="1066">
        <v>22021006</v>
      </c>
      <c r="B2464" s="790">
        <v>70460</v>
      </c>
      <c r="C2464" s="790"/>
      <c r="D2464" s="790" t="str">
        <f>D2465</f>
        <v>O2101</v>
      </c>
      <c r="E2464" s="790">
        <v>50610801</v>
      </c>
      <c r="F2464" s="791" t="s">
        <v>178</v>
      </c>
      <c r="G2464" s="1405">
        <v>200000</v>
      </c>
      <c r="H2464" s="1405">
        <v>200000</v>
      </c>
      <c r="I2464" s="801"/>
      <c r="J2464" s="801"/>
      <c r="K2464" s="801"/>
      <c r="L2464" s="800"/>
      <c r="M2464" s="805"/>
    </row>
    <row r="2465" spans="1:13" ht="15">
      <c r="A2465" s="1066">
        <v>22021007</v>
      </c>
      <c r="B2465" s="790">
        <v>71090</v>
      </c>
      <c r="C2465" s="790"/>
      <c r="D2465" s="790" t="s">
        <v>564</v>
      </c>
      <c r="E2465" s="790">
        <v>50610801</v>
      </c>
      <c r="F2465" s="791" t="s">
        <v>179</v>
      </c>
      <c r="G2465" s="1405">
        <v>2000000</v>
      </c>
      <c r="H2465" s="1405">
        <v>2000000</v>
      </c>
      <c r="I2465" s="801"/>
      <c r="J2465" s="801"/>
      <c r="K2465" s="801"/>
      <c r="L2465" s="800"/>
      <c r="M2465" s="805"/>
    </row>
    <row r="2466" spans="1:13" ht="36">
      <c r="A2466" s="1066">
        <v>22021014</v>
      </c>
      <c r="B2466" s="790">
        <v>70112</v>
      </c>
      <c r="C2466" s="790"/>
      <c r="D2466" s="790" t="s">
        <v>564</v>
      </c>
      <c r="E2466" s="790">
        <v>50610801</v>
      </c>
      <c r="F2466" s="791" t="s">
        <v>287</v>
      </c>
      <c r="G2466" s="1405">
        <v>70000000</v>
      </c>
      <c r="H2466" s="1405">
        <v>10000000</v>
      </c>
      <c r="I2466" s="801"/>
      <c r="J2466" s="801"/>
      <c r="K2466" s="801"/>
      <c r="L2466" s="801"/>
      <c r="M2466" s="805"/>
    </row>
    <row r="2467" spans="1:13" ht="24">
      <c r="A2467" s="1066">
        <v>22021022</v>
      </c>
      <c r="B2467" s="790"/>
      <c r="C2467" s="790"/>
      <c r="D2467" s="790" t="s">
        <v>564</v>
      </c>
      <c r="E2467" s="790">
        <f>E2466</f>
        <v>50610801</v>
      </c>
      <c r="F2467" s="791" t="s">
        <v>781</v>
      </c>
      <c r="G2467" s="1405">
        <v>1000000000</v>
      </c>
      <c r="H2467" s="1405">
        <v>400000000</v>
      </c>
      <c r="I2467" s="801"/>
      <c r="J2467" s="801"/>
      <c r="K2467" s="801"/>
      <c r="L2467" s="801"/>
      <c r="M2467" s="805"/>
    </row>
    <row r="2468" spans="1:13" ht="18" customHeight="1">
      <c r="A2468" s="1066">
        <v>22021024</v>
      </c>
      <c r="B2468" s="790"/>
      <c r="C2468" s="790"/>
      <c r="D2468" s="790"/>
      <c r="E2468" s="790"/>
      <c r="F2468" s="791" t="s">
        <v>682</v>
      </c>
      <c r="G2468" s="1405">
        <v>3000000</v>
      </c>
      <c r="H2468" s="1405"/>
      <c r="I2468" s="803"/>
      <c r="J2468" s="803"/>
      <c r="K2468" s="803"/>
      <c r="L2468" s="803"/>
      <c r="M2468" s="413"/>
    </row>
    <row r="2469" spans="1:13" ht="24">
      <c r="A2469" s="1066">
        <v>22021031</v>
      </c>
      <c r="B2469" s="790"/>
      <c r="C2469" s="790"/>
      <c r="D2469" s="790"/>
      <c r="E2469" s="790"/>
      <c r="F2469" s="791" t="s">
        <v>701</v>
      </c>
      <c r="G2469" s="1405">
        <v>3000000</v>
      </c>
      <c r="H2469" s="1405"/>
      <c r="I2469" s="801"/>
      <c r="J2469" s="801"/>
      <c r="K2469" s="801"/>
      <c r="L2469" s="801"/>
      <c r="M2469" s="802"/>
    </row>
    <row r="2470" spans="1:13" ht="25.5">
      <c r="A2470" s="442">
        <v>220401</v>
      </c>
      <c r="B2470" s="442"/>
      <c r="C2470" s="442"/>
      <c r="D2470" s="442"/>
      <c r="E2470" s="442"/>
      <c r="F2470" s="443" t="s">
        <v>187</v>
      </c>
      <c r="G2470" s="332">
        <f t="shared" ref="G2470:H2470" si="482">SUM(G2471:G2472)</f>
        <v>0</v>
      </c>
      <c r="H2470" s="332">
        <f t="shared" si="482"/>
        <v>200000000</v>
      </c>
      <c r="I2470" s="328"/>
      <c r="J2470" s="328"/>
      <c r="K2470" s="328"/>
      <c r="L2470" s="322"/>
      <c r="M2470" s="328"/>
    </row>
    <row r="2471" spans="1:13" ht="38.25">
      <c r="A2471" s="1358">
        <v>22040107</v>
      </c>
      <c r="B2471" s="1358">
        <v>70620</v>
      </c>
      <c r="C2471" s="1358"/>
      <c r="D2471" s="1358">
        <v>2101</v>
      </c>
      <c r="E2471" s="1358">
        <v>50610806</v>
      </c>
      <c r="F2471" s="324" t="s">
        <v>1355</v>
      </c>
      <c r="G2471" s="332"/>
      <c r="H2471" s="332">
        <v>200000000</v>
      </c>
      <c r="I2471" s="328"/>
      <c r="J2471" s="328"/>
      <c r="K2471" s="586"/>
      <c r="L2471" s="325"/>
      <c r="M2471" s="325"/>
    </row>
    <row r="2472" spans="1:13" ht="15">
      <c r="A2472" s="1066"/>
      <c r="B2472" s="790"/>
      <c r="C2472" s="790"/>
      <c r="D2472" s="790"/>
      <c r="E2472" s="790"/>
      <c r="F2472" s="791"/>
      <c r="G2472" s="1405"/>
      <c r="H2472" s="1405"/>
      <c r="I2472" s="801"/>
      <c r="J2472" s="801"/>
      <c r="K2472" s="801"/>
      <c r="L2472" s="801"/>
      <c r="M2472" s="802"/>
    </row>
    <row r="2473" spans="1:13" ht="15">
      <c r="A2473" s="1066"/>
      <c r="B2473" s="790"/>
      <c r="C2473" s="790"/>
      <c r="D2473" s="790"/>
      <c r="E2473" s="790"/>
      <c r="F2473" s="791"/>
      <c r="G2473" s="1405"/>
      <c r="H2473" s="1405"/>
      <c r="I2473" s="801"/>
      <c r="J2473" s="801"/>
      <c r="K2473" s="801"/>
      <c r="L2473" s="801"/>
      <c r="M2473" s="802"/>
    </row>
    <row r="2474" spans="1:13" ht="15">
      <c r="A2474" s="1066"/>
      <c r="B2474" s="790"/>
      <c r="C2474" s="790"/>
      <c r="D2474" s="790"/>
      <c r="E2474" s="790"/>
      <c r="F2474" s="791"/>
      <c r="G2474" s="1405"/>
      <c r="H2474" s="1405"/>
      <c r="I2474" s="801"/>
      <c r="J2474" s="801"/>
      <c r="K2474" s="801"/>
      <c r="L2474" s="801"/>
      <c r="M2474" s="802"/>
    </row>
    <row r="2475" spans="1:13" ht="16.5" customHeight="1">
      <c r="A2475" s="1065" t="s">
        <v>197</v>
      </c>
      <c r="B2475" s="787"/>
      <c r="C2475" s="787"/>
      <c r="D2475" s="787"/>
      <c r="E2475" s="787"/>
      <c r="F2475" s="788"/>
      <c r="G2475" s="1406"/>
      <c r="H2475" s="1406"/>
      <c r="I2475" s="806"/>
      <c r="J2475" s="806"/>
      <c r="K2475" s="806"/>
      <c r="L2475" s="806"/>
      <c r="M2475" s="802"/>
    </row>
    <row r="2476" spans="1:13">
      <c r="A2476" s="1065">
        <v>23</v>
      </c>
      <c r="B2476" s="787"/>
      <c r="C2476" s="787"/>
      <c r="D2476" s="787"/>
      <c r="E2476" s="787"/>
      <c r="F2476" s="788" t="s">
        <v>198</v>
      </c>
      <c r="G2476" s="1404">
        <f>SUM(G2477,G2484,G2487)</f>
        <v>5000000000</v>
      </c>
      <c r="H2476" s="1404">
        <f t="shared" ref="H2476" si="483">SUM(H2477,H2484,H2487)</f>
        <v>2936798472.5900002</v>
      </c>
      <c r="I2476" s="799"/>
      <c r="J2476" s="799"/>
      <c r="K2476" s="799"/>
      <c r="L2476" s="799"/>
      <c r="M2476" s="799"/>
    </row>
    <row r="2477" spans="1:13">
      <c r="A2477" s="1065">
        <v>2301</v>
      </c>
      <c r="B2477" s="787"/>
      <c r="C2477" s="787"/>
      <c r="D2477" s="787"/>
      <c r="E2477" s="787"/>
      <c r="F2477" s="788" t="s">
        <v>199</v>
      </c>
      <c r="G2477" s="1404">
        <f>G2478</f>
        <v>17000000</v>
      </c>
      <c r="H2477" s="1404">
        <f t="shared" ref="H2477" si="484">H2478</f>
        <v>11000000</v>
      </c>
      <c r="I2477" s="799"/>
      <c r="J2477" s="799"/>
      <c r="K2477" s="799"/>
      <c r="L2477" s="799"/>
      <c r="M2477" s="799"/>
    </row>
    <row r="2478" spans="1:13" ht="24">
      <c r="A2478" s="1065">
        <v>230101</v>
      </c>
      <c r="B2478" s="787"/>
      <c r="C2478" s="787"/>
      <c r="D2478" s="787"/>
      <c r="E2478" s="787"/>
      <c r="F2478" s="788" t="s">
        <v>200</v>
      </c>
      <c r="G2478" s="1404">
        <f>SUM(G2479:G2482)</f>
        <v>17000000</v>
      </c>
      <c r="H2478" s="1404">
        <f t="shared" ref="H2478" si="485">SUM(H2479:H2482)</f>
        <v>11000000</v>
      </c>
      <c r="I2478" s="799"/>
      <c r="J2478" s="799"/>
      <c r="K2478" s="799"/>
      <c r="L2478" s="799"/>
      <c r="M2478" s="799"/>
    </row>
    <row r="2479" spans="1:13" ht="24" customHeight="1">
      <c r="A2479" s="1067">
        <v>23010112</v>
      </c>
      <c r="B2479" s="807">
        <v>70133</v>
      </c>
      <c r="C2479" s="807">
        <v>130000010603</v>
      </c>
      <c r="D2479" s="790" t="s">
        <v>564</v>
      </c>
      <c r="E2479" s="807">
        <v>50610801</v>
      </c>
      <c r="F2479" s="808" t="s">
        <v>208</v>
      </c>
      <c r="G2479" s="1400">
        <v>6000000</v>
      </c>
      <c r="H2479" s="1400">
        <v>3000000</v>
      </c>
      <c r="I2479" s="800"/>
      <c r="J2479" s="800"/>
      <c r="K2479" s="800"/>
      <c r="L2479" s="800"/>
      <c r="M2479" s="802"/>
    </row>
    <row r="2480" spans="1:13" ht="15">
      <c r="A2480" s="1067">
        <v>23010113</v>
      </c>
      <c r="B2480" s="807">
        <v>70133</v>
      </c>
      <c r="C2480" s="807">
        <v>130000010604</v>
      </c>
      <c r="D2480" s="790" t="s">
        <v>564</v>
      </c>
      <c r="E2480" s="807">
        <v>50610801</v>
      </c>
      <c r="F2480" s="808" t="s">
        <v>209</v>
      </c>
      <c r="G2480" s="1400">
        <v>3000000</v>
      </c>
      <c r="H2480" s="1400">
        <v>3000000</v>
      </c>
      <c r="I2480" s="800"/>
      <c r="J2480" s="800"/>
      <c r="K2480" s="800"/>
      <c r="L2480" s="800"/>
      <c r="M2480" s="802"/>
    </row>
    <row r="2481" spans="1:13" ht="28.5" customHeight="1">
      <c r="A2481" s="1067">
        <v>23010114</v>
      </c>
      <c r="B2481" s="807">
        <v>70133</v>
      </c>
      <c r="C2481" s="807">
        <v>130000010604</v>
      </c>
      <c r="D2481" s="790" t="s">
        <v>564</v>
      </c>
      <c r="E2481" s="807">
        <v>50610801</v>
      </c>
      <c r="F2481" s="808" t="s">
        <v>210</v>
      </c>
      <c r="G2481" s="1400">
        <v>3000000</v>
      </c>
      <c r="H2481" s="1400">
        <v>2000000</v>
      </c>
      <c r="I2481" s="800"/>
      <c r="J2481" s="800"/>
      <c r="K2481" s="800"/>
      <c r="L2481" s="800"/>
      <c r="M2481" s="802"/>
    </row>
    <row r="2482" spans="1:13" ht="24">
      <c r="A2482" s="1067">
        <v>23010115</v>
      </c>
      <c r="B2482" s="807">
        <v>70133</v>
      </c>
      <c r="C2482" s="807">
        <v>130000010606</v>
      </c>
      <c r="D2482" s="790" t="s">
        <v>564</v>
      </c>
      <c r="E2482" s="807">
        <v>50610801</v>
      </c>
      <c r="F2482" s="808" t="s">
        <v>211</v>
      </c>
      <c r="G2482" s="1400">
        <v>5000000</v>
      </c>
      <c r="H2482" s="1400">
        <v>3000000</v>
      </c>
      <c r="I2482" s="800"/>
      <c r="J2482" s="800"/>
      <c r="K2482" s="800"/>
      <c r="L2482" s="800"/>
      <c r="M2482" s="802"/>
    </row>
    <row r="2483" spans="1:13" ht="25.5" customHeight="1">
      <c r="A2483" s="1066">
        <v>23020127</v>
      </c>
      <c r="B2483" s="790"/>
      <c r="C2483" s="790"/>
      <c r="D2483" s="790"/>
      <c r="E2483" s="790"/>
      <c r="F2483" s="794" t="s">
        <v>251</v>
      </c>
      <c r="G2483" s="1407"/>
      <c r="H2483" s="1407"/>
      <c r="I2483" s="809"/>
      <c r="J2483" s="809"/>
      <c r="K2483" s="809"/>
      <c r="L2483" s="809"/>
      <c r="M2483" s="413"/>
    </row>
    <row r="2484" spans="1:13" ht="18.75" customHeight="1">
      <c r="A2484" s="1065">
        <v>2303</v>
      </c>
      <c r="B2484" s="787"/>
      <c r="C2484" s="787"/>
      <c r="D2484" s="787"/>
      <c r="E2484" s="787"/>
      <c r="F2484" s="788" t="s">
        <v>252</v>
      </c>
      <c r="G2484" s="1404">
        <f>G2485</f>
        <v>0</v>
      </c>
      <c r="H2484" s="1404">
        <f t="shared" ref="H2484" si="486">H2485</f>
        <v>5000000</v>
      </c>
      <c r="I2484" s="799"/>
      <c r="J2484" s="799"/>
      <c r="K2484" s="799"/>
      <c r="L2484" s="799"/>
      <c r="M2484" s="799"/>
    </row>
    <row r="2485" spans="1:13" ht="24">
      <c r="A2485" s="1065">
        <v>230301</v>
      </c>
      <c r="B2485" s="787"/>
      <c r="C2485" s="787"/>
      <c r="D2485" s="787"/>
      <c r="E2485" s="787"/>
      <c r="F2485" s="788" t="s">
        <v>253</v>
      </c>
      <c r="G2485" s="1404">
        <f>SUM(G2486)</f>
        <v>0</v>
      </c>
      <c r="H2485" s="1404">
        <f t="shared" ref="H2485" si="487">SUM(H2486)</f>
        <v>5000000</v>
      </c>
      <c r="I2485" s="799"/>
      <c r="J2485" s="799"/>
      <c r="K2485" s="799"/>
      <c r="L2485" s="799"/>
      <c r="M2485" s="799"/>
    </row>
    <row r="2486" spans="1:13" ht="24">
      <c r="A2486" s="1067">
        <v>23030121</v>
      </c>
      <c r="B2486" s="807"/>
      <c r="C2486" s="807">
        <v>130000010607</v>
      </c>
      <c r="D2486" s="790" t="s">
        <v>564</v>
      </c>
      <c r="E2486" s="807">
        <v>50610801</v>
      </c>
      <c r="F2486" s="810" t="s">
        <v>266</v>
      </c>
      <c r="G2486" s="1405"/>
      <c r="H2486" s="1405">
        <v>5000000</v>
      </c>
      <c r="I2486" s="801"/>
      <c r="J2486" s="801"/>
      <c r="K2486" s="801"/>
      <c r="L2486" s="806"/>
      <c r="M2486" s="802"/>
    </row>
    <row r="2487" spans="1:13">
      <c r="A2487" s="1065">
        <v>2305</v>
      </c>
      <c r="B2487" s="787"/>
      <c r="C2487" s="787"/>
      <c r="D2487" s="787"/>
      <c r="E2487" s="787"/>
      <c r="F2487" s="788" t="s">
        <v>274</v>
      </c>
      <c r="G2487" s="1404">
        <f>G2488</f>
        <v>4983000000</v>
      </c>
      <c r="H2487" s="1404">
        <f t="shared" ref="H2487" si="488">H2488</f>
        <v>2920798472.5900002</v>
      </c>
      <c r="I2487" s="799"/>
      <c r="J2487" s="799"/>
      <c r="K2487" s="799"/>
      <c r="L2487" s="799"/>
      <c r="M2487" s="799"/>
    </row>
    <row r="2488" spans="1:13" ht="24">
      <c r="A2488" s="1065">
        <v>230501</v>
      </c>
      <c r="B2488" s="787"/>
      <c r="C2488" s="787"/>
      <c r="D2488" s="787"/>
      <c r="E2488" s="787"/>
      <c r="F2488" s="788" t="s">
        <v>275</v>
      </c>
      <c r="G2488" s="1406">
        <f>SUM(G2489:G2492)</f>
        <v>4983000000</v>
      </c>
      <c r="H2488" s="1406">
        <f t="shared" ref="H2488" si="489">SUM(H2489:H2492)</f>
        <v>2920798472.5900002</v>
      </c>
      <c r="I2488" s="806"/>
      <c r="J2488" s="806"/>
      <c r="K2488" s="806"/>
      <c r="L2488" s="806"/>
      <c r="M2488" s="806"/>
    </row>
    <row r="2489" spans="1:13" ht="24">
      <c r="A2489" s="1066">
        <v>23050103</v>
      </c>
      <c r="B2489" s="697">
        <v>70160</v>
      </c>
      <c r="C2489" s="790" t="s">
        <v>580</v>
      </c>
      <c r="D2489" s="697" t="s">
        <v>564</v>
      </c>
      <c r="E2489" s="790">
        <v>50610801</v>
      </c>
      <c r="F2489" s="791" t="s">
        <v>278</v>
      </c>
      <c r="G2489" s="1400">
        <v>5000000</v>
      </c>
      <c r="H2489" s="1400"/>
      <c r="I2489" s="800"/>
      <c r="J2489" s="800"/>
      <c r="K2489" s="800"/>
      <c r="L2489" s="800"/>
      <c r="M2489" s="413"/>
    </row>
    <row r="2490" spans="1:13" ht="15">
      <c r="A2490" s="1066">
        <v>23050108</v>
      </c>
      <c r="B2490" s="790">
        <v>70474</v>
      </c>
      <c r="C2490" s="790" t="s">
        <v>581</v>
      </c>
      <c r="D2490" s="790" t="s">
        <v>564</v>
      </c>
      <c r="E2490" s="790">
        <v>50610801</v>
      </c>
      <c r="F2490" s="794" t="s">
        <v>539</v>
      </c>
      <c r="G2490" s="1408">
        <v>4978000000</v>
      </c>
      <c r="H2490" s="1408">
        <v>2920798472.5900002</v>
      </c>
      <c r="I2490" s="811"/>
      <c r="J2490" s="811"/>
      <c r="K2490" s="811"/>
      <c r="L2490" s="800"/>
      <c r="M2490" s="413"/>
    </row>
    <row r="2491" spans="1:13" ht="24.75">
      <c r="A2491" s="1068">
        <v>23050126</v>
      </c>
      <c r="B2491" s="812"/>
      <c r="C2491" s="812"/>
      <c r="D2491" s="812"/>
      <c r="E2491" s="812"/>
      <c r="F2491" s="813" t="s">
        <v>594</v>
      </c>
      <c r="G2491" s="1409"/>
      <c r="H2491" s="1409"/>
      <c r="I2491" s="502"/>
      <c r="J2491" s="502"/>
      <c r="K2491" s="502"/>
      <c r="L2491" s="502"/>
      <c r="M2491" s="413"/>
    </row>
    <row r="2492" spans="1:13" ht="15">
      <c r="A2492" s="500"/>
      <c r="B2492" s="500"/>
      <c r="C2492" s="500"/>
      <c r="D2492" s="500"/>
      <c r="E2492" s="500"/>
      <c r="F2492" s="501"/>
      <c r="G2492" s="502"/>
      <c r="H2492" s="500"/>
      <c r="I2492" s="500"/>
      <c r="J2492" s="413"/>
      <c r="K2492" s="413"/>
      <c r="L2492" s="500"/>
      <c r="M2492" s="413"/>
    </row>
    <row r="2493" spans="1:13" ht="15">
      <c r="A2493" s="1512" t="s">
        <v>284</v>
      </c>
      <c r="B2493" s="1513"/>
      <c r="C2493" s="1513"/>
      <c r="D2493" s="1513"/>
      <c r="E2493" s="1513"/>
      <c r="F2493" s="1513"/>
      <c r="G2493" s="1513"/>
      <c r="H2493" s="1513"/>
      <c r="I2493" s="1514"/>
      <c r="J2493" s="413"/>
      <c r="K2493" s="413"/>
      <c r="L2493" s="413"/>
      <c r="M2493" s="413"/>
    </row>
    <row r="2494" spans="1:13">
      <c r="A2494" s="500"/>
      <c r="B2494" s="500"/>
      <c r="C2494" s="500"/>
      <c r="D2494" s="500"/>
      <c r="E2494" s="500"/>
      <c r="F2494" s="501" t="s">
        <v>4</v>
      </c>
      <c r="G2494" s="502">
        <f>G2426</f>
        <v>163502278</v>
      </c>
      <c r="H2494" s="502">
        <f t="shared" ref="H2494:M2494" si="490">H2426</f>
        <v>163502278</v>
      </c>
      <c r="I2494" s="502">
        <f t="shared" si="490"/>
        <v>0</v>
      </c>
      <c r="J2494" s="502">
        <f t="shared" si="490"/>
        <v>0</v>
      </c>
      <c r="K2494" s="502">
        <f t="shared" si="490"/>
        <v>0</v>
      </c>
      <c r="L2494" s="502">
        <f t="shared" si="490"/>
        <v>0</v>
      </c>
      <c r="M2494" s="502">
        <f t="shared" si="490"/>
        <v>0</v>
      </c>
    </row>
    <row r="2495" spans="1:13">
      <c r="A2495" s="500"/>
      <c r="B2495" s="500"/>
      <c r="C2495" s="500"/>
      <c r="D2495" s="500"/>
      <c r="E2495" s="500"/>
      <c r="F2495" s="501" t="s">
        <v>5</v>
      </c>
      <c r="G2495" s="502">
        <f>G2433</f>
        <v>1500000000</v>
      </c>
      <c r="H2495" s="502">
        <f t="shared" ref="H2495:M2495" si="491">H2433</f>
        <v>653529088.5</v>
      </c>
      <c r="I2495" s="502">
        <f t="shared" si="491"/>
        <v>0</v>
      </c>
      <c r="J2495" s="502">
        <f t="shared" si="491"/>
        <v>0</v>
      </c>
      <c r="K2495" s="502">
        <f t="shared" si="491"/>
        <v>0</v>
      </c>
      <c r="L2495" s="502">
        <f t="shared" si="491"/>
        <v>0</v>
      </c>
      <c r="M2495" s="502">
        <f t="shared" si="491"/>
        <v>0</v>
      </c>
    </row>
    <row r="2496" spans="1:13">
      <c r="A2496" s="500"/>
      <c r="B2496" s="500"/>
      <c r="C2496" s="500"/>
      <c r="D2496" s="500"/>
      <c r="E2496" s="500"/>
      <c r="F2496" s="501" t="s">
        <v>198</v>
      </c>
      <c r="G2496" s="502">
        <f>G2476</f>
        <v>5000000000</v>
      </c>
      <c r="H2496" s="502">
        <f t="shared" ref="H2496:M2496" si="492">H2476</f>
        <v>2936798472.5900002</v>
      </c>
      <c r="I2496" s="502">
        <f t="shared" si="492"/>
        <v>0</v>
      </c>
      <c r="J2496" s="502">
        <f t="shared" si="492"/>
        <v>0</v>
      </c>
      <c r="K2496" s="502">
        <f t="shared" si="492"/>
        <v>0</v>
      </c>
      <c r="L2496" s="502">
        <f t="shared" si="492"/>
        <v>0</v>
      </c>
      <c r="M2496" s="502">
        <f t="shared" si="492"/>
        <v>0</v>
      </c>
    </row>
    <row r="2497" spans="1:13">
      <c r="A2497" s="500"/>
      <c r="B2497" s="500"/>
      <c r="C2497" s="500"/>
      <c r="D2497" s="500"/>
      <c r="E2497" s="500"/>
      <c r="F2497" s="814" t="s">
        <v>3</v>
      </c>
      <c r="G2497" s="503">
        <f>SUM(G2494:G2496)</f>
        <v>6663502278</v>
      </c>
      <c r="H2497" s="503">
        <f t="shared" ref="H2497:M2497" si="493">SUM(H2494:H2496)</f>
        <v>3753829839.0900002</v>
      </c>
      <c r="I2497" s="503">
        <f t="shared" si="493"/>
        <v>0</v>
      </c>
      <c r="J2497" s="503">
        <f t="shared" si="493"/>
        <v>0</v>
      </c>
      <c r="K2497" s="503">
        <f>SUM(K2494:K2496)</f>
        <v>0</v>
      </c>
      <c r="L2497" s="503">
        <f t="shared" si="493"/>
        <v>0</v>
      </c>
      <c r="M2497" s="503">
        <f t="shared" si="493"/>
        <v>0</v>
      </c>
    </row>
    <row r="2498" spans="1:13" ht="15">
      <c r="A2498" s="528"/>
      <c r="B2498" s="528"/>
      <c r="C2498" s="528"/>
      <c r="D2498" s="528"/>
      <c r="E2498" s="528"/>
      <c r="F2498" s="541"/>
      <c r="G2498" s="538"/>
      <c r="H2498" s="495"/>
      <c r="I2498" s="495"/>
      <c r="J2498" s="462"/>
      <c r="K2498" s="462"/>
      <c r="L2498" s="462"/>
      <c r="M2498" s="462"/>
    </row>
    <row r="2499" spans="1:13" ht="15">
      <c r="A2499" s="528"/>
      <c r="B2499" s="528"/>
      <c r="C2499" s="528"/>
      <c r="D2499" s="528"/>
      <c r="E2499" s="528"/>
      <c r="F2499" s="541"/>
      <c r="G2499" s="538"/>
      <c r="H2499" s="495"/>
      <c r="I2499" s="495"/>
      <c r="J2499" s="462"/>
      <c r="K2499" s="462"/>
      <c r="L2499" s="462"/>
      <c r="M2499" s="462"/>
    </row>
    <row r="2500" spans="1:13">
      <c r="A2500" s="462"/>
      <c r="B2500" s="462"/>
      <c r="C2500" s="462"/>
      <c r="D2500" s="462"/>
      <c r="E2500" s="462"/>
      <c r="F2500" s="494"/>
      <c r="G2500" s="462"/>
      <c r="H2500" s="462"/>
      <c r="I2500" s="476"/>
      <c r="J2500" s="462"/>
      <c r="K2500" s="462"/>
      <c r="L2500" s="462"/>
      <c r="M2500" s="462"/>
    </row>
    <row r="2501" spans="1:13" ht="42.75">
      <c r="A2501" s="462"/>
      <c r="B2501" s="462"/>
      <c r="C2501" s="462"/>
      <c r="D2501" s="462"/>
      <c r="E2501" s="462"/>
      <c r="F2501" s="529" t="s">
        <v>869</v>
      </c>
      <c r="G2501" s="815">
        <v>1200000000</v>
      </c>
      <c r="H2501" s="462"/>
      <c r="I2501" s="476"/>
      <c r="J2501" s="462"/>
      <c r="K2501" s="462"/>
      <c r="L2501" s="462"/>
      <c r="M2501" s="462"/>
    </row>
    <row r="2502" spans="1:13" ht="42.75">
      <c r="A2502" s="462"/>
      <c r="B2502" s="462"/>
      <c r="C2502" s="462"/>
      <c r="D2502" s="462"/>
      <c r="E2502" s="462"/>
      <c r="F2502" s="529" t="s">
        <v>540</v>
      </c>
      <c r="G2502" s="815">
        <v>450000000</v>
      </c>
      <c r="H2502" s="462"/>
      <c r="I2502" s="476"/>
      <c r="J2502" s="462"/>
      <c r="K2502" s="462"/>
      <c r="L2502" s="462"/>
      <c r="M2502" s="462"/>
    </row>
    <row r="2503" spans="1:13" ht="42.75">
      <c r="A2503" s="462"/>
      <c r="B2503" s="462"/>
      <c r="C2503" s="462"/>
      <c r="D2503" s="462"/>
      <c r="E2503" s="462"/>
      <c r="F2503" s="529" t="s">
        <v>597</v>
      </c>
      <c r="G2503" s="815">
        <v>350000000</v>
      </c>
      <c r="H2503" s="462"/>
      <c r="I2503" s="476"/>
      <c r="J2503" s="462"/>
      <c r="K2503" s="462"/>
      <c r="L2503" s="462"/>
      <c r="M2503" s="462"/>
    </row>
    <row r="2504" spans="1:13">
      <c r="A2504" s="462"/>
      <c r="B2504" s="462"/>
      <c r="C2504" s="462"/>
      <c r="D2504" s="462"/>
      <c r="E2504" s="462"/>
      <c r="F2504" s="529" t="s">
        <v>638</v>
      </c>
      <c r="G2504" s="815">
        <v>50000000</v>
      </c>
      <c r="H2504" s="462"/>
      <c r="I2504" s="476"/>
      <c r="J2504" s="462"/>
      <c r="K2504" s="462"/>
      <c r="L2504" s="462"/>
      <c r="M2504" s="462"/>
    </row>
    <row r="2505" spans="1:13" ht="42.75">
      <c r="A2505" s="462"/>
      <c r="B2505" s="462"/>
      <c r="C2505" s="462"/>
      <c r="D2505" s="462"/>
      <c r="E2505" s="462"/>
      <c r="F2505" s="529" t="s">
        <v>541</v>
      </c>
      <c r="G2505" s="815">
        <v>1800000000</v>
      </c>
      <c r="H2505" s="462"/>
      <c r="I2505" s="476"/>
      <c r="J2505" s="462"/>
      <c r="K2505" s="462"/>
      <c r="L2505" s="462"/>
      <c r="M2505" s="462"/>
    </row>
    <row r="2506" spans="1:13">
      <c r="A2506" s="462"/>
      <c r="B2506" s="462"/>
      <c r="C2506" s="462"/>
      <c r="D2506" s="462"/>
      <c r="E2506" s="462"/>
      <c r="F2506" s="494" t="s">
        <v>870</v>
      </c>
      <c r="G2506" s="532">
        <v>164000000</v>
      </c>
      <c r="H2506" s="462"/>
      <c r="I2506" s="476"/>
      <c r="J2506" s="462"/>
      <c r="K2506" s="462"/>
      <c r="L2506" s="462"/>
      <c r="M2506" s="462"/>
    </row>
    <row r="2507" spans="1:13">
      <c r="A2507" s="462"/>
      <c r="B2507" s="462"/>
      <c r="C2507" s="462"/>
      <c r="D2507" s="462"/>
      <c r="E2507" s="462"/>
      <c r="F2507" s="494" t="s">
        <v>871</v>
      </c>
      <c r="G2507" s="532">
        <v>436181442</v>
      </c>
      <c r="H2507" s="462"/>
      <c r="I2507" s="476"/>
      <c r="J2507" s="462"/>
      <c r="K2507" s="462"/>
      <c r="L2507" s="462"/>
      <c r="M2507" s="462"/>
    </row>
    <row r="2508" spans="1:13">
      <c r="A2508" s="462"/>
      <c r="B2508" s="462"/>
      <c r="C2508" s="462"/>
      <c r="D2508" s="462"/>
      <c r="E2508" s="462"/>
      <c r="F2508" s="494" t="s">
        <v>908</v>
      </c>
      <c r="G2508" s="532">
        <v>170000000</v>
      </c>
      <c r="H2508" s="462"/>
      <c r="I2508" s="476"/>
      <c r="J2508" s="462"/>
      <c r="K2508" s="462"/>
      <c r="L2508" s="462"/>
      <c r="M2508" s="462"/>
    </row>
    <row r="2509" spans="1:13">
      <c r="A2509" s="462"/>
      <c r="B2509" s="462"/>
      <c r="C2509" s="462"/>
      <c r="D2509" s="462"/>
      <c r="E2509" s="462"/>
      <c r="F2509" s="494"/>
      <c r="G2509" s="532">
        <f>SUM(G2501:G2508)</f>
        <v>4620181442</v>
      </c>
      <c r="H2509" s="462"/>
      <c r="I2509" s="476"/>
      <c r="J2509" s="462"/>
      <c r="K2509" s="462"/>
      <c r="L2509" s="462"/>
      <c r="M2509" s="462"/>
    </row>
    <row r="2510" spans="1:13">
      <c r="A2510" s="30"/>
      <c r="B2510" s="30"/>
      <c r="C2510" s="30"/>
      <c r="D2510" s="30"/>
      <c r="E2510" s="30"/>
      <c r="F2510" s="39"/>
      <c r="G2510" s="30"/>
      <c r="H2510" s="30"/>
      <c r="I2510" s="31"/>
    </row>
    <row r="2511" spans="1:13">
      <c r="A2511" s="30"/>
      <c r="B2511" s="30"/>
      <c r="C2511" s="30"/>
      <c r="D2511" s="30"/>
      <c r="E2511" s="30"/>
      <c r="F2511" s="39"/>
      <c r="G2511" s="30"/>
      <c r="H2511" s="30"/>
      <c r="I2511" s="31"/>
    </row>
    <row r="2512" spans="1:13" ht="18">
      <c r="A2512" s="1482" t="s">
        <v>0</v>
      </c>
      <c r="B2512" s="1482"/>
      <c r="C2512" s="1482"/>
      <c r="D2512" s="1482"/>
      <c r="E2512" s="1482"/>
      <c r="F2512" s="1482"/>
      <c r="G2512" s="1482"/>
      <c r="H2512" s="1482"/>
      <c r="I2512" s="1482"/>
      <c r="J2512" s="1482"/>
      <c r="K2512" s="1482"/>
      <c r="L2512" s="1482"/>
      <c r="M2512" s="1482"/>
    </row>
    <row r="2513" spans="1:13" ht="18">
      <c r="A2513" s="1482" t="s">
        <v>533</v>
      </c>
      <c r="B2513" s="1482"/>
      <c r="C2513" s="1482"/>
      <c r="D2513" s="1482"/>
      <c r="E2513" s="1482"/>
      <c r="F2513" s="1482"/>
      <c r="G2513" s="1482"/>
      <c r="H2513" s="1482"/>
      <c r="I2513" s="1482"/>
      <c r="J2513" s="1482"/>
      <c r="K2513" s="1482"/>
      <c r="L2513" s="1482"/>
      <c r="M2513" s="1482"/>
    </row>
    <row r="2514" spans="1:13" ht="38.25">
      <c r="A2514" s="1007" t="s">
        <v>518</v>
      </c>
      <c r="B2514" s="1007" t="s">
        <v>514</v>
      </c>
      <c r="C2514" s="1007" t="s">
        <v>559</v>
      </c>
      <c r="D2514" s="1007" t="s">
        <v>560</v>
      </c>
      <c r="E2514" s="1007" t="s">
        <v>515</v>
      </c>
      <c r="F2514" s="478" t="s">
        <v>483</v>
      </c>
      <c r="G2514" s="325" t="s">
        <v>656</v>
      </c>
      <c r="H2514" s="856" t="s">
        <v>1353</v>
      </c>
      <c r="I2514" s="325"/>
      <c r="J2514" s="325"/>
      <c r="K2514" s="1007"/>
      <c r="L2514" s="333"/>
      <c r="M2514" s="333"/>
    </row>
    <row r="2515" spans="1:13">
      <c r="A2515" s="442">
        <v>2</v>
      </c>
      <c r="B2515" s="442"/>
      <c r="C2515" s="442"/>
      <c r="D2515" s="442"/>
      <c r="E2515" s="442"/>
      <c r="F2515" s="1007" t="s">
        <v>90</v>
      </c>
      <c r="G2515" s="328"/>
      <c r="H2515" s="328"/>
      <c r="I2515" s="328"/>
      <c r="J2515" s="328"/>
      <c r="K2515" s="328"/>
      <c r="L2515" s="328"/>
      <c r="M2515" s="328"/>
    </row>
    <row r="2516" spans="1:13">
      <c r="A2516" s="442">
        <v>2202</v>
      </c>
      <c r="B2516" s="442">
        <v>70111</v>
      </c>
      <c r="C2516" s="442"/>
      <c r="D2516" s="442">
        <v>2101</v>
      </c>
      <c r="E2516" s="442">
        <v>50610800</v>
      </c>
      <c r="F2516" s="443" t="s">
        <v>5</v>
      </c>
      <c r="G2516" s="842">
        <f>SUM(G2517,G2520,G2524,G2529,G2534,G2536,G2538,G2540,G2542)</f>
        <v>20000000</v>
      </c>
      <c r="H2516" s="842">
        <f>SUM(H2517,H2520,H2524,H2529,H2542)</f>
        <v>5071987.8499999996</v>
      </c>
      <c r="I2516" s="711"/>
      <c r="J2516" s="711"/>
      <c r="K2516" s="1070"/>
      <c r="L2516" s="1070"/>
      <c r="M2516" s="322"/>
    </row>
    <row r="2517" spans="1:13" ht="25.5">
      <c r="A2517" s="442">
        <v>220201</v>
      </c>
      <c r="B2517" s="442">
        <v>70111</v>
      </c>
      <c r="C2517" s="442"/>
      <c r="D2517" s="442">
        <v>2101</v>
      </c>
      <c r="E2517" s="442">
        <v>50610800</v>
      </c>
      <c r="F2517" s="443" t="s">
        <v>661</v>
      </c>
      <c r="G2517" s="842">
        <f>SUM(G2518:G2519)</f>
        <v>10000000</v>
      </c>
      <c r="H2517" s="842">
        <f>SUM(H2518:H2519)</f>
        <v>1271987.8500000001</v>
      </c>
      <c r="I2517" s="711"/>
      <c r="J2517" s="725"/>
      <c r="K2517" s="712"/>
      <c r="L2517" s="1071"/>
      <c r="M2517" s="322"/>
    </row>
    <row r="2518" spans="1:13" ht="25.5">
      <c r="A2518" s="1008">
        <v>22020101</v>
      </c>
      <c r="B2518" s="1008">
        <v>70111</v>
      </c>
      <c r="C2518" s="1008"/>
      <c r="D2518" s="1008">
        <v>2101</v>
      </c>
      <c r="E2518" s="1008">
        <v>50610800</v>
      </c>
      <c r="F2518" s="324" t="s">
        <v>108</v>
      </c>
      <c r="G2518" s="842">
        <v>7000000</v>
      </c>
      <c r="H2518" s="843">
        <v>100000</v>
      </c>
      <c r="I2518" s="725"/>
      <c r="J2518" s="725"/>
      <c r="K2518" s="1071"/>
      <c r="L2518" s="1071"/>
      <c r="M2518" s="325"/>
    </row>
    <row r="2519" spans="1:13" ht="25.5">
      <c r="A2519" s="1008">
        <v>22020102</v>
      </c>
      <c r="B2519" s="1008">
        <v>70111</v>
      </c>
      <c r="C2519" s="1008"/>
      <c r="D2519" s="1008">
        <v>2101</v>
      </c>
      <c r="E2519" s="1008">
        <v>50610800</v>
      </c>
      <c r="F2519" s="324" t="s">
        <v>109</v>
      </c>
      <c r="G2519" s="842">
        <v>3000000</v>
      </c>
      <c r="H2519" s="843">
        <v>1171987.8500000001</v>
      </c>
      <c r="I2519" s="725"/>
      <c r="J2519" s="725"/>
      <c r="K2519" s="735"/>
      <c r="L2519" s="735"/>
      <c r="M2519" s="325"/>
    </row>
    <row r="2520" spans="1:13">
      <c r="A2520" s="442">
        <v>220202</v>
      </c>
      <c r="B2520" s="442">
        <v>70111</v>
      </c>
      <c r="C2520" s="442"/>
      <c r="D2520" s="442">
        <v>2101</v>
      </c>
      <c r="E2520" s="442">
        <v>50610800</v>
      </c>
      <c r="F2520" s="443" t="s">
        <v>666</v>
      </c>
      <c r="G2520" s="855">
        <f>SUM(G2521:G2523)</f>
        <v>3000000</v>
      </c>
      <c r="H2520" s="855">
        <f>SUM(H2521:H2523)</f>
        <v>700000</v>
      </c>
      <c r="I2520" s="1069"/>
      <c r="J2520" s="1069"/>
      <c r="K2520" s="321"/>
      <c r="L2520" s="586"/>
      <c r="M2520" s="322"/>
    </row>
    <row r="2521" spans="1:13">
      <c r="A2521" s="1008">
        <v>22020201</v>
      </c>
      <c r="B2521" s="1008">
        <v>70111</v>
      </c>
      <c r="C2521" s="1008"/>
      <c r="D2521" s="1008">
        <v>2101</v>
      </c>
      <c r="E2521" s="1008">
        <v>50610800</v>
      </c>
      <c r="F2521" s="324" t="s">
        <v>113</v>
      </c>
      <c r="G2521" s="842"/>
      <c r="H2521" s="842"/>
      <c r="I2521" s="711"/>
      <c r="J2521" s="711"/>
      <c r="K2521" s="443"/>
      <c r="L2521" s="443"/>
      <c r="M2521" s="325"/>
    </row>
    <row r="2522" spans="1:13">
      <c r="A2522" s="1008">
        <v>22020203</v>
      </c>
      <c r="B2522" s="1008">
        <v>70111</v>
      </c>
      <c r="C2522" s="1008"/>
      <c r="D2522" s="1008">
        <v>2101</v>
      </c>
      <c r="E2522" s="1008">
        <v>50610800</v>
      </c>
      <c r="F2522" s="324" t="s">
        <v>115</v>
      </c>
      <c r="G2522" s="842">
        <v>1500000</v>
      </c>
      <c r="H2522" s="843">
        <v>300000</v>
      </c>
      <c r="I2522" s="725"/>
      <c r="J2522" s="725"/>
      <c r="K2522" s="735"/>
      <c r="L2522" s="735"/>
      <c r="M2522" s="326"/>
    </row>
    <row r="2523" spans="1:13" ht="25.5">
      <c r="A2523" s="1008">
        <v>22020208</v>
      </c>
      <c r="B2523" s="1008">
        <v>70111</v>
      </c>
      <c r="C2523" s="1008"/>
      <c r="D2523" s="1008">
        <v>2101</v>
      </c>
      <c r="E2523" s="1008">
        <v>50610800</v>
      </c>
      <c r="F2523" s="324" t="s">
        <v>599</v>
      </c>
      <c r="G2523" s="842">
        <v>1500000</v>
      </c>
      <c r="H2523" s="843">
        <v>400000</v>
      </c>
      <c r="I2523" s="725"/>
      <c r="J2523" s="725"/>
      <c r="K2523" s="735"/>
      <c r="L2523" s="735"/>
      <c r="M2523" s="326"/>
    </row>
    <row r="2524" spans="1:13" ht="25.5">
      <c r="A2524" s="442">
        <v>220203</v>
      </c>
      <c r="B2524" s="442">
        <v>70111</v>
      </c>
      <c r="C2524" s="442"/>
      <c r="D2524" s="442">
        <v>2101</v>
      </c>
      <c r="E2524" s="442">
        <v>50610800</v>
      </c>
      <c r="F2524" s="443" t="s">
        <v>663</v>
      </c>
      <c r="G2524" s="842">
        <f>SUM(G2525,G2526,G2527,G2528)</f>
        <v>2000000</v>
      </c>
      <c r="H2524" s="842">
        <f>SUM(H2525:H2527)</f>
        <v>700000</v>
      </c>
      <c r="I2524" s="711"/>
      <c r="J2524" s="711"/>
      <c r="K2524" s="328"/>
      <c r="L2524" s="586"/>
      <c r="M2524" s="322"/>
    </row>
    <row r="2525" spans="1:13" ht="25.5">
      <c r="A2525" s="1008">
        <v>22020301</v>
      </c>
      <c r="B2525" s="1008">
        <v>70111</v>
      </c>
      <c r="C2525" s="1008"/>
      <c r="D2525" s="1008">
        <v>2101</v>
      </c>
      <c r="E2525" s="1008">
        <v>50610800</v>
      </c>
      <c r="F2525" s="324" t="s">
        <v>122</v>
      </c>
      <c r="G2525" s="842">
        <v>1000000</v>
      </c>
      <c r="H2525" s="843">
        <v>550000</v>
      </c>
      <c r="I2525" s="725"/>
      <c r="J2525" s="725"/>
      <c r="K2525" s="735"/>
      <c r="L2525" s="735"/>
      <c r="M2525" s="325"/>
    </row>
    <row r="2526" spans="1:13" ht="15" customHeight="1">
      <c r="A2526" s="1008">
        <v>22020302</v>
      </c>
      <c r="B2526" s="1008">
        <v>70111</v>
      </c>
      <c r="C2526" s="1008"/>
      <c r="D2526" s="1008">
        <v>2101</v>
      </c>
      <c r="E2526" s="1008">
        <v>50610800</v>
      </c>
      <c r="F2526" s="324" t="s">
        <v>123</v>
      </c>
      <c r="G2526" s="842">
        <v>500000</v>
      </c>
      <c r="H2526" s="843">
        <v>80000</v>
      </c>
      <c r="I2526" s="725"/>
      <c r="J2526" s="725"/>
      <c r="K2526" s="735"/>
      <c r="L2526" s="735"/>
      <c r="M2526" s="326"/>
    </row>
    <row r="2527" spans="1:13">
      <c r="A2527" s="1008">
        <v>22020303</v>
      </c>
      <c r="B2527" s="1008">
        <v>70111</v>
      </c>
      <c r="C2527" s="1008"/>
      <c r="D2527" s="1008">
        <v>2101</v>
      </c>
      <c r="E2527" s="1008">
        <v>50610800</v>
      </c>
      <c r="F2527" s="324" t="s">
        <v>124</v>
      </c>
      <c r="G2527" s="842">
        <v>200000</v>
      </c>
      <c r="H2527" s="843">
        <v>70000</v>
      </c>
      <c r="I2527" s="725"/>
      <c r="J2527" s="725"/>
      <c r="K2527" s="735"/>
      <c r="L2527" s="735"/>
      <c r="M2527" s="326"/>
    </row>
    <row r="2528" spans="1:13" ht="25.5">
      <c r="A2528" s="1008">
        <v>22020305</v>
      </c>
      <c r="B2528" s="1008">
        <v>7011</v>
      </c>
      <c r="C2528" s="1008"/>
      <c r="D2528" s="1008">
        <v>2101</v>
      </c>
      <c r="E2528" s="1008">
        <v>50610800</v>
      </c>
      <c r="F2528" s="324" t="s">
        <v>126</v>
      </c>
      <c r="G2528" s="842">
        <v>300000</v>
      </c>
      <c r="H2528" s="843"/>
      <c r="I2528" s="725"/>
      <c r="J2528" s="725"/>
      <c r="K2528" s="328"/>
      <c r="L2528" s="735"/>
      <c r="M2528" s="326"/>
    </row>
    <row r="2529" spans="1:13" ht="25.5">
      <c r="A2529" s="442">
        <v>220204</v>
      </c>
      <c r="B2529" s="442">
        <v>70111</v>
      </c>
      <c r="C2529" s="442"/>
      <c r="D2529" s="442">
        <v>2101</v>
      </c>
      <c r="E2529" s="442">
        <v>50610800</v>
      </c>
      <c r="F2529" s="443" t="s">
        <v>645</v>
      </c>
      <c r="G2529" s="842">
        <f>SUM(G2530:G2533)</f>
        <v>1500000</v>
      </c>
      <c r="H2529" s="842">
        <f>SUM(H2530:H2533)</f>
        <v>900000</v>
      </c>
      <c r="I2529" s="711"/>
      <c r="J2529" s="711"/>
      <c r="K2529" s="328"/>
      <c r="L2529" s="586"/>
      <c r="M2529" s="322"/>
    </row>
    <row r="2530" spans="1:13" ht="38.25">
      <c r="A2530" s="1008">
        <v>22020401</v>
      </c>
      <c r="B2530" s="1008">
        <v>70111</v>
      </c>
      <c r="C2530" s="1008"/>
      <c r="D2530" s="1008">
        <v>2101</v>
      </c>
      <c r="E2530" s="1008">
        <v>50610800</v>
      </c>
      <c r="F2530" s="324" t="s">
        <v>134</v>
      </c>
      <c r="G2530" s="842">
        <v>500000</v>
      </c>
      <c r="H2530" s="843">
        <v>200000</v>
      </c>
      <c r="I2530" s="725"/>
      <c r="J2530" s="725"/>
      <c r="K2530" s="735"/>
      <c r="L2530" s="735"/>
      <c r="M2530" s="325"/>
    </row>
    <row r="2531" spans="1:13" ht="29.25" customHeight="1">
      <c r="A2531" s="1008">
        <v>22020402</v>
      </c>
      <c r="B2531" s="1008">
        <v>70111</v>
      </c>
      <c r="C2531" s="1008"/>
      <c r="D2531" s="1008">
        <v>2101</v>
      </c>
      <c r="E2531" s="1008">
        <v>50610800</v>
      </c>
      <c r="F2531" s="324" t="s">
        <v>135</v>
      </c>
      <c r="G2531" s="842">
        <v>500000</v>
      </c>
      <c r="H2531" s="843">
        <v>300000</v>
      </c>
      <c r="I2531" s="725"/>
      <c r="J2531" s="725"/>
      <c r="K2531" s="735"/>
      <c r="L2531" s="735"/>
      <c r="M2531" s="711"/>
    </row>
    <row r="2532" spans="1:13" ht="25.5">
      <c r="A2532" s="1008">
        <v>22020404</v>
      </c>
      <c r="B2532" s="1008">
        <v>70111</v>
      </c>
      <c r="C2532" s="1008"/>
      <c r="D2532" s="1008">
        <v>2101</v>
      </c>
      <c r="E2532" s="1008">
        <v>50610800</v>
      </c>
      <c r="F2532" s="324" t="s">
        <v>137</v>
      </c>
      <c r="G2532" s="842"/>
      <c r="H2532" s="843">
        <v>300000</v>
      </c>
      <c r="I2532" s="725"/>
      <c r="J2532" s="725"/>
      <c r="K2532" s="735"/>
      <c r="L2532" s="735"/>
      <c r="M2532" s="325"/>
    </row>
    <row r="2533" spans="1:13" ht="16.5" customHeight="1">
      <c r="A2533" s="1008">
        <v>22020406</v>
      </c>
      <c r="B2533" s="1008">
        <v>70111</v>
      </c>
      <c r="C2533" s="1008"/>
      <c r="D2533" s="1008">
        <v>2101</v>
      </c>
      <c r="E2533" s="1008">
        <v>50610800</v>
      </c>
      <c r="F2533" s="324" t="s">
        <v>139</v>
      </c>
      <c r="G2533" s="842">
        <v>500000</v>
      </c>
      <c r="H2533" s="843">
        <v>100000</v>
      </c>
      <c r="I2533" s="725"/>
      <c r="J2533" s="725"/>
      <c r="K2533" s="735"/>
      <c r="L2533" s="735"/>
      <c r="M2533" s="325"/>
    </row>
    <row r="2534" spans="1:13" ht="16.5" customHeight="1">
      <c r="A2534" s="442">
        <v>220205</v>
      </c>
      <c r="B2534" s="1008"/>
      <c r="C2534" s="1008"/>
      <c r="D2534" s="1008"/>
      <c r="E2534" s="1008"/>
      <c r="F2534" s="443" t="s">
        <v>1082</v>
      </c>
      <c r="G2534" s="842">
        <f>SUM(G2535)</f>
        <v>2000000</v>
      </c>
      <c r="H2534" s="843"/>
      <c r="I2534" s="725"/>
      <c r="J2534" s="725"/>
      <c r="K2534" s="735"/>
      <c r="L2534" s="735"/>
      <c r="M2534" s="325"/>
    </row>
    <row r="2535" spans="1:13" ht="16.5" customHeight="1">
      <c r="A2535" s="1008">
        <v>22020501</v>
      </c>
      <c r="B2535" s="1008"/>
      <c r="C2535" s="1008"/>
      <c r="D2535" s="1008"/>
      <c r="E2535" s="1008"/>
      <c r="F2535" s="324" t="s">
        <v>1083</v>
      </c>
      <c r="G2535" s="842">
        <v>2000000</v>
      </c>
      <c r="H2535" s="843"/>
      <c r="I2535" s="725"/>
      <c r="J2535" s="725"/>
      <c r="K2535" s="735"/>
      <c r="L2535" s="735"/>
      <c r="M2535" s="325"/>
    </row>
    <row r="2536" spans="1:13" ht="15.75" customHeight="1">
      <c r="A2536" s="442">
        <v>220206</v>
      </c>
      <c r="B2536" s="1008"/>
      <c r="C2536" s="1008"/>
      <c r="D2536" s="1008"/>
      <c r="E2536" s="1008"/>
      <c r="F2536" s="443" t="s">
        <v>643</v>
      </c>
      <c r="G2536" s="842">
        <f>SUM(G2537)</f>
        <v>500000</v>
      </c>
      <c r="H2536" s="843"/>
      <c r="I2536" s="725"/>
      <c r="J2536" s="725"/>
      <c r="K2536" s="735"/>
      <c r="L2536" s="735"/>
      <c r="M2536" s="325"/>
    </row>
    <row r="2537" spans="1:13" ht="25.5" customHeight="1">
      <c r="A2537" s="1008">
        <v>22020605</v>
      </c>
      <c r="B2537" s="1008"/>
      <c r="C2537" s="1008"/>
      <c r="D2537" s="1008"/>
      <c r="E2537" s="1008"/>
      <c r="F2537" s="324" t="s">
        <v>153</v>
      </c>
      <c r="G2537" s="842">
        <v>500000</v>
      </c>
      <c r="H2537" s="843"/>
      <c r="I2537" s="725"/>
      <c r="J2537" s="725"/>
      <c r="K2537" s="735"/>
      <c r="L2537" s="735"/>
      <c r="M2537" s="325"/>
    </row>
    <row r="2538" spans="1:13" ht="25.5" customHeight="1">
      <c r="A2538" s="442">
        <v>220208</v>
      </c>
      <c r="B2538" s="1008">
        <v>7011</v>
      </c>
      <c r="C2538" s="1008"/>
      <c r="D2538" s="1008">
        <v>2101</v>
      </c>
      <c r="E2538" s="1008">
        <v>50610800</v>
      </c>
      <c r="F2538" s="443" t="s">
        <v>1089</v>
      </c>
      <c r="G2538" s="842">
        <f>SUM(G2539)</f>
        <v>500000</v>
      </c>
      <c r="H2538" s="843"/>
      <c r="I2538" s="725"/>
      <c r="J2538" s="725"/>
      <c r="K2538" s="326"/>
      <c r="L2538" s="735"/>
      <c r="M2538" s="325"/>
    </row>
    <row r="2539" spans="1:13" ht="25.5" customHeight="1">
      <c r="A2539" s="1008">
        <v>2202081</v>
      </c>
      <c r="B2539" s="1008"/>
      <c r="C2539" s="1008"/>
      <c r="D2539" s="1008">
        <v>2101</v>
      </c>
      <c r="E2539" s="1008">
        <v>50610809</v>
      </c>
      <c r="F2539" s="324" t="s">
        <v>1090</v>
      </c>
      <c r="G2539" s="843">
        <v>500000</v>
      </c>
      <c r="H2539" s="843"/>
      <c r="I2539" s="725"/>
      <c r="J2539" s="725"/>
      <c r="K2539" s="326"/>
      <c r="L2539" s="735"/>
      <c r="M2539" s="325"/>
    </row>
    <row r="2540" spans="1:13" ht="25.5" customHeight="1">
      <c r="A2540" s="1008">
        <v>220209</v>
      </c>
      <c r="B2540" s="1008"/>
      <c r="C2540" s="1008"/>
      <c r="D2540" s="1008"/>
      <c r="E2540" s="1008"/>
      <c r="F2540" s="443" t="s">
        <v>1091</v>
      </c>
      <c r="G2540" s="842">
        <f>SUM(G2541)</f>
        <v>500000</v>
      </c>
      <c r="H2540" s="843"/>
      <c r="I2540" s="725"/>
      <c r="J2540" s="725"/>
      <c r="K2540" s="326"/>
      <c r="L2540" s="735"/>
      <c r="M2540" s="325"/>
    </row>
    <row r="2541" spans="1:13" ht="25.5" customHeight="1">
      <c r="A2541" s="1008">
        <v>22020901</v>
      </c>
      <c r="B2541" s="1008">
        <v>70160</v>
      </c>
      <c r="C2541" s="1008"/>
      <c r="D2541" s="1008">
        <v>2101</v>
      </c>
      <c r="E2541" s="1008">
        <v>50610809</v>
      </c>
      <c r="F2541" s="324" t="s">
        <v>1092</v>
      </c>
      <c r="G2541" s="843">
        <v>500000</v>
      </c>
      <c r="H2541" s="843"/>
      <c r="I2541" s="725"/>
      <c r="J2541" s="725"/>
      <c r="K2541" s="326"/>
      <c r="L2541" s="735"/>
      <c r="M2541" s="325"/>
    </row>
    <row r="2542" spans="1:13" ht="25.5">
      <c r="A2542" s="442">
        <v>220210</v>
      </c>
      <c r="B2542" s="442">
        <v>70111</v>
      </c>
      <c r="C2542" s="442"/>
      <c r="D2542" s="442">
        <v>2101</v>
      </c>
      <c r="E2542" s="442">
        <v>50610800</v>
      </c>
      <c r="F2542" s="443" t="s">
        <v>173</v>
      </c>
      <c r="G2542" s="842"/>
      <c r="H2542" s="842">
        <f>SUM(H2543:H2546)</f>
        <v>1500000</v>
      </c>
      <c r="I2542" s="711"/>
      <c r="J2542" s="711"/>
      <c r="K2542" s="328"/>
      <c r="L2542" s="586"/>
      <c r="M2542" s="322"/>
    </row>
    <row r="2543" spans="1:13" ht="16.5" customHeight="1">
      <c r="A2543" s="1008">
        <v>22021001</v>
      </c>
      <c r="B2543" s="1008">
        <v>70111</v>
      </c>
      <c r="C2543" s="1008"/>
      <c r="D2543" s="1008">
        <v>2101</v>
      </c>
      <c r="E2543" s="1008">
        <v>50610800</v>
      </c>
      <c r="F2543" s="324" t="s">
        <v>174</v>
      </c>
      <c r="G2543" s="843"/>
      <c r="H2543" s="843">
        <v>250000</v>
      </c>
      <c r="I2543" s="725"/>
      <c r="J2543" s="725"/>
      <c r="K2543" s="735"/>
      <c r="L2543" s="735"/>
      <c r="M2543" s="325"/>
    </row>
    <row r="2544" spans="1:13" ht="25.5">
      <c r="A2544" s="1008">
        <v>22021002</v>
      </c>
      <c r="B2544" s="1008"/>
      <c r="C2544" s="1008"/>
      <c r="D2544" s="1008">
        <v>2101</v>
      </c>
      <c r="E2544" s="1008"/>
      <c r="F2544" s="324" t="s">
        <v>175</v>
      </c>
      <c r="G2544" s="843"/>
      <c r="H2544" s="843">
        <v>400000</v>
      </c>
      <c r="I2544" s="725"/>
      <c r="J2544" s="725"/>
      <c r="K2544" s="735"/>
      <c r="L2544" s="735"/>
      <c r="M2544" s="325"/>
    </row>
    <row r="2545" spans="1:13">
      <c r="A2545" s="1008">
        <v>22021007</v>
      </c>
      <c r="B2545" s="1008">
        <v>70111</v>
      </c>
      <c r="C2545" s="1008"/>
      <c r="D2545" s="1008">
        <v>2101</v>
      </c>
      <c r="E2545" s="1008">
        <v>50610800</v>
      </c>
      <c r="F2545" s="324" t="s">
        <v>179</v>
      </c>
      <c r="G2545" s="843"/>
      <c r="H2545" s="843">
        <v>500000</v>
      </c>
      <c r="I2545" s="725"/>
      <c r="J2545" s="725"/>
      <c r="K2545" s="735"/>
      <c r="L2545" s="735"/>
      <c r="M2545" s="325"/>
    </row>
    <row r="2546" spans="1:13" ht="25.5">
      <c r="A2546" s="1008">
        <v>22021014</v>
      </c>
      <c r="B2546" s="1008">
        <v>70111</v>
      </c>
      <c r="C2546" s="1008"/>
      <c r="D2546" s="1008">
        <v>2101</v>
      </c>
      <c r="E2546" s="1008">
        <v>50610800</v>
      </c>
      <c r="F2546" s="324" t="s">
        <v>668</v>
      </c>
      <c r="G2546" s="843"/>
      <c r="H2546" s="843">
        <v>350000</v>
      </c>
      <c r="I2546" s="725"/>
      <c r="J2546" s="725"/>
      <c r="K2546" s="735"/>
      <c r="L2546" s="735"/>
      <c r="M2546" s="325"/>
    </row>
    <row r="2547" spans="1:13">
      <c r="A2547" s="498"/>
      <c r="B2547" s="498"/>
      <c r="C2547" s="498"/>
      <c r="D2547" s="498"/>
      <c r="E2547" s="498"/>
      <c r="F2547" s="327"/>
      <c r="G2547" s="498"/>
      <c r="H2547" s="498"/>
      <c r="I2547" s="499"/>
      <c r="J2547" s="314"/>
      <c r="K2547" s="314"/>
      <c r="L2547" s="314"/>
      <c r="M2547" s="314"/>
    </row>
    <row r="2548" spans="1:13">
      <c r="A2548" s="498"/>
      <c r="B2548" s="498"/>
      <c r="C2548" s="498"/>
      <c r="D2548" s="498"/>
      <c r="E2548" s="498"/>
      <c r="F2548" s="327"/>
      <c r="G2548" s="498"/>
      <c r="H2548" s="498"/>
      <c r="I2548" s="499"/>
      <c r="J2548" s="314"/>
      <c r="K2548" s="314"/>
      <c r="L2548" s="314"/>
      <c r="M2548" s="314"/>
    </row>
    <row r="2549" spans="1:13">
      <c r="A2549" s="498"/>
      <c r="B2549" s="498"/>
      <c r="C2549" s="498"/>
      <c r="D2549" s="498"/>
      <c r="E2549" s="498"/>
      <c r="F2549" s="327"/>
      <c r="G2549" s="498"/>
      <c r="H2549" s="498"/>
      <c r="I2549" s="499"/>
      <c r="J2549" s="314"/>
      <c r="K2549" s="314"/>
      <c r="L2549" s="314"/>
      <c r="M2549" s="314"/>
    </row>
    <row r="2550" spans="1:13">
      <c r="A2550" s="498"/>
      <c r="B2550" s="498"/>
      <c r="C2550" s="498"/>
      <c r="D2550" s="498"/>
      <c r="E2550" s="498"/>
      <c r="F2550" s="327"/>
      <c r="G2550" s="498"/>
      <c r="H2550" s="498"/>
      <c r="I2550" s="499"/>
      <c r="J2550" s="314"/>
      <c r="K2550" s="314"/>
      <c r="L2550" s="314"/>
      <c r="M2550" s="314"/>
    </row>
    <row r="2551" spans="1:13">
      <c r="A2551" s="1504"/>
      <c r="B2551" s="1504"/>
      <c r="C2551" s="1504"/>
      <c r="D2551" s="1504"/>
      <c r="E2551" s="1504"/>
      <c r="F2551" s="1504"/>
      <c r="G2551" s="1504"/>
      <c r="H2551" s="1504"/>
      <c r="I2551" s="1504"/>
      <c r="J2551" s="314"/>
      <c r="K2551" s="314"/>
      <c r="L2551" s="314"/>
      <c r="M2551" s="314"/>
    </row>
    <row r="2552" spans="1:13">
      <c r="A2552" s="498"/>
      <c r="B2552" s="498"/>
      <c r="C2552" s="498"/>
      <c r="D2552" s="498"/>
      <c r="E2552" s="498"/>
      <c r="F2552" s="1072" t="s">
        <v>4</v>
      </c>
      <c r="G2552" s="785"/>
      <c r="H2552" s="785"/>
      <c r="I2552" s="785"/>
      <c r="J2552" s="1073"/>
      <c r="K2552" s="314"/>
      <c r="L2552" s="314"/>
      <c r="M2552" s="314"/>
    </row>
    <row r="2553" spans="1:13">
      <c r="A2553" s="498"/>
      <c r="B2553" s="498"/>
      <c r="C2553" s="498"/>
      <c r="D2553" s="498"/>
      <c r="E2553" s="498"/>
      <c r="F2553" s="1072" t="s">
        <v>5</v>
      </c>
      <c r="G2553" s="1317">
        <f>G2516</f>
        <v>20000000</v>
      </c>
      <c r="H2553" s="1317">
        <f t="shared" ref="H2553:M2553" si="494">H2516</f>
        <v>5071987.8499999996</v>
      </c>
      <c r="I2553" s="785">
        <f t="shared" si="494"/>
        <v>0</v>
      </c>
      <c r="J2553" s="785"/>
      <c r="K2553" s="544">
        <f t="shared" si="494"/>
        <v>0</v>
      </c>
      <c r="L2553" s="544">
        <f t="shared" si="494"/>
        <v>0</v>
      </c>
      <c r="M2553" s="544">
        <f t="shared" si="494"/>
        <v>0</v>
      </c>
    </row>
    <row r="2554" spans="1:13">
      <c r="A2554" s="498"/>
      <c r="B2554" s="498"/>
      <c r="C2554" s="498"/>
      <c r="D2554" s="498"/>
      <c r="E2554" s="498"/>
      <c r="F2554" s="1072" t="s">
        <v>198</v>
      </c>
      <c r="G2554" s="1317"/>
      <c r="H2554" s="1317"/>
      <c r="I2554" s="785"/>
      <c r="J2554" s="1073"/>
      <c r="K2554" s="314"/>
      <c r="L2554" s="314"/>
      <c r="M2554" s="314"/>
    </row>
    <row r="2555" spans="1:13">
      <c r="A2555" s="498"/>
      <c r="B2555" s="498"/>
      <c r="C2555" s="498"/>
      <c r="D2555" s="498"/>
      <c r="E2555" s="498"/>
      <c r="F2555" s="1072" t="s">
        <v>3</v>
      </c>
      <c r="G2555" s="1318">
        <f t="shared" ref="G2555:M2555" si="495">SUM(G2552:G2554)</f>
        <v>20000000</v>
      </c>
      <c r="H2555" s="1318">
        <f t="shared" si="495"/>
        <v>5071987.8499999996</v>
      </c>
      <c r="I2555" s="545">
        <f t="shared" si="495"/>
        <v>0</v>
      </c>
      <c r="J2555" s="545"/>
      <c r="K2555" s="545">
        <f t="shared" si="495"/>
        <v>0</v>
      </c>
      <c r="L2555" s="545">
        <f t="shared" si="495"/>
        <v>0</v>
      </c>
      <c r="M2555" s="545">
        <f t="shared" si="495"/>
        <v>0</v>
      </c>
    </row>
    <row r="2556" spans="1:13">
      <c r="A2556" s="30"/>
      <c r="B2556" s="30"/>
      <c r="C2556" s="30"/>
      <c r="D2556" s="30"/>
      <c r="E2556" s="30"/>
      <c r="F2556" s="39"/>
      <c r="G2556" s="1391"/>
      <c r="H2556" s="1391"/>
      <c r="I2556" s="31"/>
    </row>
    <row r="2557" spans="1:13">
      <c r="A2557" s="30"/>
      <c r="B2557" s="30"/>
      <c r="C2557" s="30"/>
      <c r="D2557" s="30"/>
      <c r="E2557" s="39"/>
      <c r="F2557" s="3"/>
      <c r="G2557" s="30"/>
      <c r="H2557" s="30"/>
      <c r="I2557" s="31"/>
    </row>
    <row r="2558" spans="1:13" ht="23.25">
      <c r="A2558" s="1506" t="s">
        <v>0</v>
      </c>
      <c r="B2558" s="1506"/>
      <c r="C2558" s="1506"/>
      <c r="D2558" s="1506"/>
      <c r="E2558" s="1506"/>
      <c r="F2558" s="1506"/>
      <c r="G2558" s="1506"/>
      <c r="H2558" s="1506"/>
      <c r="I2558" s="1506"/>
      <c r="J2558" s="462"/>
      <c r="K2558" s="462"/>
      <c r="L2558" s="462"/>
    </row>
    <row r="2559" spans="1:13" ht="23.25">
      <c r="A2559" s="975" t="s">
        <v>607</v>
      </c>
      <c r="B2559" s="975"/>
      <c r="C2559" s="975"/>
      <c r="D2559" s="975"/>
      <c r="E2559" s="975"/>
      <c r="F2559" s="975"/>
      <c r="G2559" s="975"/>
      <c r="H2559" s="975"/>
      <c r="I2559" s="975"/>
      <c r="J2559" s="462"/>
      <c r="K2559" s="1507"/>
      <c r="L2559" s="1507"/>
    </row>
    <row r="2560" spans="1:13" ht="38.25">
      <c r="A2560" s="1014" t="s">
        <v>6</v>
      </c>
      <c r="B2560" s="1015" t="s">
        <v>514</v>
      </c>
      <c r="C2560" s="1015" t="s">
        <v>559</v>
      </c>
      <c r="D2560" s="1015" t="s">
        <v>560</v>
      </c>
      <c r="E2560" s="1014" t="s">
        <v>515</v>
      </c>
      <c r="F2560" s="1015" t="s">
        <v>7</v>
      </c>
      <c r="G2560" s="430" t="s">
        <v>1004</v>
      </c>
      <c r="H2560" s="856" t="s">
        <v>1353</v>
      </c>
      <c r="I2560" s="430"/>
      <c r="J2560" s="1015"/>
      <c r="K2560" s="430"/>
      <c r="L2560" s="430"/>
    </row>
    <row r="2561" spans="1:12">
      <c r="A2561" s="950">
        <v>2202</v>
      </c>
      <c r="B2561" s="950"/>
      <c r="C2561" s="950"/>
      <c r="D2561" s="950"/>
      <c r="E2561" s="1010"/>
      <c r="F2561" s="951" t="s">
        <v>5</v>
      </c>
      <c r="G2561" s="1045">
        <f>SUM(G2562,G2565,G2570,G2576,G2583,G2586,G2589,G2592,G2595,G2597)</f>
        <v>10000000</v>
      </c>
      <c r="H2561" s="1045">
        <f>SUM(H2562,H2565,H2570,H2576,H2583,H2586,H2589,H2592,H2595,H2597)</f>
        <v>2435993.92</v>
      </c>
      <c r="I2561" s="955"/>
      <c r="J2561" s="1023"/>
      <c r="K2561" s="955"/>
      <c r="L2561" s="955"/>
    </row>
    <row r="2562" spans="1:12" ht="25.5">
      <c r="A2562" s="950">
        <v>220201</v>
      </c>
      <c r="B2562" s="950"/>
      <c r="C2562" s="950"/>
      <c r="D2562" s="950"/>
      <c r="E2562" s="950"/>
      <c r="F2562" s="951" t="s">
        <v>107</v>
      </c>
      <c r="G2562" s="1045">
        <f>SUM(G2563:G2564)</f>
        <v>3000000</v>
      </c>
      <c r="H2562" s="1045">
        <f>SUM(H2563:H2564)</f>
        <v>0</v>
      </c>
      <c r="I2562" s="955"/>
      <c r="J2562" s="1023"/>
      <c r="K2562" s="955"/>
      <c r="L2562" s="955"/>
    </row>
    <row r="2563" spans="1:12" ht="25.5">
      <c r="A2563" s="1010">
        <v>22020101</v>
      </c>
      <c r="B2563" s="1010">
        <v>70454</v>
      </c>
      <c r="C2563" s="1010"/>
      <c r="D2563" s="1010"/>
      <c r="E2563" s="1010">
        <v>50610801</v>
      </c>
      <c r="F2563" s="1024" t="s">
        <v>108</v>
      </c>
      <c r="G2563" s="1046">
        <v>2000000</v>
      </c>
      <c r="H2563" s="1046"/>
      <c r="I2563" s="956"/>
      <c r="J2563" s="1023"/>
      <c r="K2563" s="956"/>
      <c r="L2563" s="956"/>
    </row>
    <row r="2564" spans="1:12" ht="25.5">
      <c r="A2564" s="1010">
        <v>22020102</v>
      </c>
      <c r="B2564" s="1010">
        <v>70454</v>
      </c>
      <c r="C2564" s="1010"/>
      <c r="D2564" s="1010"/>
      <c r="E2564" s="1010">
        <v>50610801</v>
      </c>
      <c r="F2564" s="1024" t="s">
        <v>109</v>
      </c>
      <c r="G2564" s="1046">
        <v>1000000</v>
      </c>
      <c r="H2564" s="1046"/>
      <c r="I2564" s="956"/>
      <c r="J2564" s="1023"/>
      <c r="K2564" s="956"/>
      <c r="L2564" s="956"/>
    </row>
    <row r="2565" spans="1:12">
      <c r="A2565" s="943">
        <v>220202</v>
      </c>
      <c r="B2565" s="943"/>
      <c r="C2565" s="943"/>
      <c r="D2565" s="943"/>
      <c r="E2565" s="943"/>
      <c r="F2565" s="1074" t="s">
        <v>112</v>
      </c>
      <c r="G2565" s="1045">
        <f>SUM(G2566:G2569)</f>
        <v>0</v>
      </c>
      <c r="H2565" s="1045">
        <f>SUM(H2566:H2569)</f>
        <v>0</v>
      </c>
      <c r="I2565" s="955"/>
      <c r="J2565" s="1023"/>
      <c r="K2565" s="955"/>
      <c r="L2565" s="955"/>
    </row>
    <row r="2566" spans="1:12">
      <c r="A2566" s="1010">
        <v>22020201</v>
      </c>
      <c r="B2566" s="1010">
        <v>70435</v>
      </c>
      <c r="C2566" s="1010"/>
      <c r="D2566" s="1010"/>
      <c r="E2566" s="1010">
        <v>50610801</v>
      </c>
      <c r="F2566" s="1024" t="s">
        <v>113</v>
      </c>
      <c r="G2566" s="1046"/>
      <c r="H2566" s="1046"/>
      <c r="I2566" s="956"/>
      <c r="J2566" s="1023"/>
      <c r="K2566" s="955"/>
      <c r="L2566" s="956"/>
    </row>
    <row r="2567" spans="1:12">
      <c r="A2567" s="1010">
        <v>22020203</v>
      </c>
      <c r="B2567" s="1010">
        <v>70435</v>
      </c>
      <c r="C2567" s="1010"/>
      <c r="D2567" s="1010"/>
      <c r="E2567" s="1010">
        <v>50610801</v>
      </c>
      <c r="F2567" s="1075" t="s">
        <v>115</v>
      </c>
      <c r="G2567" s="1046"/>
      <c r="H2567" s="1046"/>
      <c r="I2567" s="956"/>
      <c r="J2567" s="1023"/>
      <c r="K2567" s="955"/>
      <c r="L2567" s="956"/>
    </row>
    <row r="2568" spans="1:12" ht="25.5">
      <c r="A2568" s="1010">
        <v>22020204</v>
      </c>
      <c r="B2568" s="1010">
        <v>70435</v>
      </c>
      <c r="C2568" s="1010"/>
      <c r="D2568" s="1010"/>
      <c r="E2568" s="1010">
        <v>50610801</v>
      </c>
      <c r="F2568" s="1075" t="s">
        <v>603</v>
      </c>
      <c r="G2568" s="1046"/>
      <c r="H2568" s="1046"/>
      <c r="I2568" s="956"/>
      <c r="J2568" s="1023"/>
      <c r="K2568" s="955"/>
      <c r="L2568" s="956"/>
    </row>
    <row r="2569" spans="1:12" ht="25.5">
      <c r="A2569" s="1010">
        <v>22020208</v>
      </c>
      <c r="B2569" s="1010">
        <v>70435</v>
      </c>
      <c r="C2569" s="1010"/>
      <c r="D2569" s="1010"/>
      <c r="E2569" s="1010">
        <v>50610801</v>
      </c>
      <c r="F2569" s="1075" t="s">
        <v>599</v>
      </c>
      <c r="G2569" s="1046"/>
      <c r="H2569" s="1046"/>
      <c r="I2569" s="956"/>
      <c r="J2569" s="1023"/>
      <c r="K2569" s="955"/>
      <c r="L2569" s="956"/>
    </row>
    <row r="2570" spans="1:12" ht="18.75" customHeight="1">
      <c r="A2570" s="950">
        <v>220203</v>
      </c>
      <c r="B2570" s="950"/>
      <c r="C2570" s="950"/>
      <c r="D2570" s="950"/>
      <c r="E2570" s="950"/>
      <c r="F2570" s="951" t="s">
        <v>121</v>
      </c>
      <c r="G2570" s="1045">
        <f>SUM(G2571:G2575)</f>
        <v>200000</v>
      </c>
      <c r="H2570" s="1045">
        <f>SUM(H2571:H2575)</f>
        <v>435993.92</v>
      </c>
      <c r="I2570" s="955"/>
      <c r="J2570" s="1023"/>
      <c r="K2570" s="955"/>
      <c r="L2570" s="955"/>
    </row>
    <row r="2571" spans="1:12" ht="25.5">
      <c r="A2571" s="1010">
        <v>22020301</v>
      </c>
      <c r="B2571" s="1010">
        <v>70160</v>
      </c>
      <c r="C2571" s="1010"/>
      <c r="D2571" s="1010"/>
      <c r="E2571" s="1010">
        <v>50610801</v>
      </c>
      <c r="F2571" s="1024" t="s">
        <v>122</v>
      </c>
      <c r="G2571" s="1046">
        <v>200000</v>
      </c>
      <c r="H2571" s="1046">
        <v>435993.92</v>
      </c>
      <c r="I2571" s="956"/>
      <c r="J2571" s="1023"/>
      <c r="K2571" s="1076"/>
      <c r="L2571" s="956"/>
    </row>
    <row r="2572" spans="1:12">
      <c r="A2572" s="1010">
        <v>22020302</v>
      </c>
      <c r="B2572" s="1010">
        <v>70160</v>
      </c>
      <c r="C2572" s="1010"/>
      <c r="D2572" s="1010"/>
      <c r="E2572" s="1010">
        <v>50610801</v>
      </c>
      <c r="F2572" s="1024" t="s">
        <v>123</v>
      </c>
      <c r="G2572" s="1046"/>
      <c r="H2572" s="1046"/>
      <c r="I2572" s="956"/>
      <c r="J2572" s="1023"/>
      <c r="K2572" s="956"/>
      <c r="L2572" s="956"/>
    </row>
    <row r="2573" spans="1:12">
      <c r="A2573" s="1010">
        <v>22020303</v>
      </c>
      <c r="B2573" s="1010">
        <v>70160</v>
      </c>
      <c r="C2573" s="1010"/>
      <c r="D2573" s="1010"/>
      <c r="E2573" s="1010">
        <v>50610801</v>
      </c>
      <c r="F2573" s="1024" t="s">
        <v>604</v>
      </c>
      <c r="G2573" s="1046"/>
      <c r="H2573" s="1046"/>
      <c r="I2573" s="956"/>
      <c r="J2573" s="1023"/>
      <c r="K2573" s="956"/>
      <c r="L2573" s="956"/>
    </row>
    <row r="2574" spans="1:12">
      <c r="A2574" s="1010">
        <v>22020304</v>
      </c>
      <c r="B2574" s="1010">
        <v>70160</v>
      </c>
      <c r="C2574" s="1010"/>
      <c r="D2574" s="1010"/>
      <c r="E2574" s="1010">
        <v>50610801</v>
      </c>
      <c r="F2574" s="1024" t="s">
        <v>125</v>
      </c>
      <c r="G2574" s="1046"/>
      <c r="H2574" s="1046"/>
      <c r="I2574" s="956"/>
      <c r="J2574" s="1023"/>
      <c r="K2574" s="956"/>
      <c r="L2574" s="956"/>
    </row>
    <row r="2575" spans="1:12" ht="25.5">
      <c r="A2575" s="1010">
        <v>22020305</v>
      </c>
      <c r="B2575" s="1010">
        <v>70160</v>
      </c>
      <c r="C2575" s="1010"/>
      <c r="D2575" s="1010"/>
      <c r="E2575" s="1010">
        <v>50610801</v>
      </c>
      <c r="F2575" s="1024" t="s">
        <v>605</v>
      </c>
      <c r="G2575" s="1046"/>
      <c r="H2575" s="1046"/>
      <c r="I2575" s="956"/>
      <c r="J2575" s="1023"/>
      <c r="K2575" s="956"/>
      <c r="L2575" s="956"/>
    </row>
    <row r="2576" spans="1:12" ht="16.5" customHeight="1">
      <c r="A2576" s="950">
        <v>220204</v>
      </c>
      <c r="B2576" s="950"/>
      <c r="C2576" s="950"/>
      <c r="D2576" s="950"/>
      <c r="E2576" s="950"/>
      <c r="F2576" s="951" t="s">
        <v>133</v>
      </c>
      <c r="G2576" s="1045">
        <f>SUM(G2577:G2582)</f>
        <v>5500000</v>
      </c>
      <c r="H2576" s="1045">
        <f>SUM(H2577:H2582)</f>
        <v>2000000</v>
      </c>
      <c r="I2576" s="955"/>
      <c r="J2576" s="1023"/>
      <c r="K2576" s="955"/>
      <c r="L2576" s="955"/>
    </row>
    <row r="2577" spans="1:12" ht="15.75" customHeight="1">
      <c r="A2577" s="1010">
        <v>22020401</v>
      </c>
      <c r="B2577" s="1010">
        <v>70160</v>
      </c>
      <c r="C2577" s="1010"/>
      <c r="D2577" s="1010"/>
      <c r="E2577" s="1010">
        <v>50610801</v>
      </c>
      <c r="F2577" s="1024" t="s">
        <v>134</v>
      </c>
      <c r="G2577" s="1046"/>
      <c r="H2577" s="1046"/>
      <c r="I2577" s="956"/>
      <c r="J2577" s="1023"/>
      <c r="K2577" s="1077"/>
      <c r="L2577" s="956"/>
    </row>
    <row r="2578" spans="1:12" ht="25.5">
      <c r="A2578" s="1010">
        <v>22020402</v>
      </c>
      <c r="B2578" s="1010" t="s">
        <v>197</v>
      </c>
      <c r="C2578" s="1010"/>
      <c r="D2578" s="1010"/>
      <c r="E2578" s="1010">
        <v>50610801</v>
      </c>
      <c r="F2578" s="1024" t="s">
        <v>1001</v>
      </c>
      <c r="G2578" s="1046">
        <v>2000000</v>
      </c>
      <c r="H2578" s="1046">
        <v>2000000</v>
      </c>
      <c r="I2578" s="956"/>
      <c r="J2578" s="1023"/>
      <c r="K2578" s="956"/>
      <c r="L2578" s="956"/>
    </row>
    <row r="2579" spans="1:12" ht="25.5">
      <c r="A2579" s="1010">
        <v>22020403</v>
      </c>
      <c r="B2579" s="1010"/>
      <c r="C2579" s="1010"/>
      <c r="D2579" s="1010"/>
      <c r="E2579" s="1010"/>
      <c r="F2579" s="1024" t="s">
        <v>1311</v>
      </c>
      <c r="G2579" s="1046">
        <v>200000</v>
      </c>
      <c r="H2579" s="1046"/>
      <c r="I2579" s="956"/>
      <c r="J2579" s="1023"/>
      <c r="K2579" s="956"/>
      <c r="L2579" s="956"/>
    </row>
    <row r="2580" spans="1:12" ht="25.5">
      <c r="A2580" s="1010">
        <v>22020404</v>
      </c>
      <c r="B2580" s="1010">
        <v>70160</v>
      </c>
      <c r="C2580" s="1010"/>
      <c r="D2580" s="1010"/>
      <c r="E2580" s="1010">
        <v>50610801</v>
      </c>
      <c r="F2580" s="1024" t="s">
        <v>137</v>
      </c>
      <c r="G2580" s="1046">
        <v>1000000</v>
      </c>
      <c r="H2580" s="1046"/>
      <c r="I2580" s="956"/>
      <c r="J2580" s="1023"/>
      <c r="K2580" s="956"/>
      <c r="L2580" s="956"/>
    </row>
    <row r="2581" spans="1:12" ht="25.5">
      <c r="A2581" s="1010">
        <v>22020405</v>
      </c>
      <c r="B2581" s="1010">
        <v>70160</v>
      </c>
      <c r="C2581" s="1010"/>
      <c r="D2581" s="1010"/>
      <c r="E2581" s="1010">
        <v>50610801</v>
      </c>
      <c r="F2581" s="1024" t="s">
        <v>138</v>
      </c>
      <c r="G2581" s="1046">
        <v>300000</v>
      </c>
      <c r="H2581" s="1046"/>
      <c r="I2581" s="956"/>
      <c r="J2581" s="1023"/>
      <c r="K2581" s="956"/>
      <c r="L2581" s="956"/>
    </row>
    <row r="2582" spans="1:12" ht="25.5">
      <c r="A2582" s="1010">
        <v>22020406</v>
      </c>
      <c r="B2582" s="1010">
        <v>70160</v>
      </c>
      <c r="C2582" s="1010"/>
      <c r="D2582" s="1010"/>
      <c r="E2582" s="1010">
        <v>50610801</v>
      </c>
      <c r="F2582" s="1024" t="s">
        <v>139</v>
      </c>
      <c r="G2582" s="1046">
        <v>2000000</v>
      </c>
      <c r="H2582" s="1046"/>
      <c r="I2582" s="956"/>
      <c r="J2582" s="1023"/>
      <c r="K2582" s="956"/>
      <c r="L2582" s="956"/>
    </row>
    <row r="2583" spans="1:12">
      <c r="A2583" s="950">
        <v>220205</v>
      </c>
      <c r="B2583" s="950"/>
      <c r="C2583" s="950"/>
      <c r="D2583" s="950"/>
      <c r="E2583" s="950"/>
      <c r="F2583" s="951" t="s">
        <v>145</v>
      </c>
      <c r="G2583" s="1045">
        <f>SUM(G2584:G2585)</f>
        <v>1000000</v>
      </c>
      <c r="H2583" s="1045">
        <f>SUM(H2584:H2585)</f>
        <v>0</v>
      </c>
      <c r="I2583" s="955"/>
      <c r="J2583" s="1023"/>
      <c r="K2583" s="955"/>
      <c r="L2583" s="955"/>
    </row>
    <row r="2584" spans="1:12">
      <c r="A2584" s="1010">
        <v>22020501</v>
      </c>
      <c r="B2584" s="1010"/>
      <c r="C2584" s="1010"/>
      <c r="D2584" s="1010"/>
      <c r="E2584" s="1010"/>
      <c r="F2584" s="1024" t="s">
        <v>146</v>
      </c>
      <c r="G2584" s="1046">
        <v>1000000</v>
      </c>
      <c r="H2584" s="1046"/>
      <c r="I2584" s="956"/>
      <c r="J2584" s="1023"/>
      <c r="K2584" s="956"/>
      <c r="L2584" s="956"/>
    </row>
    <row r="2585" spans="1:12">
      <c r="A2585" s="1010">
        <v>22020502</v>
      </c>
      <c r="B2585" s="1010"/>
      <c r="C2585" s="1010"/>
      <c r="D2585" s="1010"/>
      <c r="E2585" s="1010"/>
      <c r="F2585" s="1024" t="s">
        <v>147</v>
      </c>
      <c r="G2585" s="1046"/>
      <c r="H2585" s="1046"/>
      <c r="I2585" s="956"/>
      <c r="J2585" s="1023"/>
      <c r="K2585" s="956"/>
      <c r="L2585" s="956"/>
    </row>
    <row r="2586" spans="1:12">
      <c r="A2586" s="950">
        <v>220206</v>
      </c>
      <c r="B2586" s="950"/>
      <c r="C2586" s="950"/>
      <c r="D2586" s="950"/>
      <c r="E2586" s="950"/>
      <c r="F2586" s="951" t="s">
        <v>148</v>
      </c>
      <c r="G2586" s="1045">
        <f>SUM(G2587:G2588)</f>
        <v>0</v>
      </c>
      <c r="H2586" s="1045">
        <f>SUM(H2587:H2588)</f>
        <v>0</v>
      </c>
      <c r="I2586" s="955"/>
      <c r="J2586" s="1023"/>
      <c r="K2586" s="955"/>
      <c r="L2586" s="955"/>
    </row>
    <row r="2587" spans="1:12">
      <c r="A2587" s="1010">
        <v>22020601</v>
      </c>
      <c r="B2587" s="1010"/>
      <c r="C2587" s="1010"/>
      <c r="D2587" s="1010"/>
      <c r="E2587" s="1010"/>
      <c r="F2587" s="1024" t="s">
        <v>149</v>
      </c>
      <c r="G2587" s="1046"/>
      <c r="H2587" s="1046"/>
      <c r="I2587" s="956"/>
      <c r="J2587" s="1023"/>
      <c r="K2587" s="956"/>
      <c r="L2587" s="956"/>
    </row>
    <row r="2588" spans="1:12" ht="25.5">
      <c r="A2588" s="1010">
        <v>22020605</v>
      </c>
      <c r="B2588" s="1010"/>
      <c r="C2588" s="1010"/>
      <c r="D2588" s="1010"/>
      <c r="E2588" s="1010"/>
      <c r="F2588" s="1024" t="s">
        <v>153</v>
      </c>
      <c r="G2588" s="1046" t="s">
        <v>197</v>
      </c>
      <c r="H2588" s="1046" t="s">
        <v>197</v>
      </c>
      <c r="I2588" s="956"/>
      <c r="J2588" s="1023"/>
      <c r="K2588" s="956"/>
      <c r="L2588" s="956"/>
    </row>
    <row r="2589" spans="1:12" ht="38.25">
      <c r="A2589" s="950">
        <v>220207</v>
      </c>
      <c r="B2589" s="950"/>
      <c r="C2589" s="950"/>
      <c r="D2589" s="950"/>
      <c r="E2589" s="950"/>
      <c r="F2589" s="951" t="s">
        <v>154</v>
      </c>
      <c r="G2589" s="1045">
        <f>SUM(G2590:G2591)</f>
        <v>0</v>
      </c>
      <c r="H2589" s="1045">
        <f>SUM(H2590:H2591)</f>
        <v>0</v>
      </c>
      <c r="I2589" s="955"/>
      <c r="J2589" s="1023"/>
      <c r="K2589" s="955"/>
      <c r="L2589" s="955"/>
    </row>
    <row r="2590" spans="1:12">
      <c r="A2590" s="1010">
        <v>22020701</v>
      </c>
      <c r="B2590" s="1010"/>
      <c r="C2590" s="1010"/>
      <c r="D2590" s="1010"/>
      <c r="E2590" s="1010"/>
      <c r="F2590" s="1024" t="s">
        <v>155</v>
      </c>
      <c r="G2590" s="1046"/>
      <c r="H2590" s="1046"/>
      <c r="I2590" s="956"/>
      <c r="J2590" s="1023"/>
      <c r="K2590" s="956"/>
      <c r="L2590" s="956"/>
    </row>
    <row r="2591" spans="1:12" ht="25.5">
      <c r="A2591" s="1010">
        <v>22020702</v>
      </c>
      <c r="B2591" s="1010"/>
      <c r="C2591" s="1010"/>
      <c r="D2591" s="1010"/>
      <c r="E2591" s="1010"/>
      <c r="F2591" s="1024" t="s">
        <v>156</v>
      </c>
      <c r="G2591" s="1046"/>
      <c r="H2591" s="1046"/>
      <c r="I2591" s="956"/>
      <c r="J2591" s="1023"/>
      <c r="K2591" s="956"/>
      <c r="L2591" s="956"/>
    </row>
    <row r="2592" spans="1:12">
      <c r="A2592" s="950">
        <v>220208</v>
      </c>
      <c r="B2592" s="950"/>
      <c r="C2592" s="950"/>
      <c r="D2592" s="950"/>
      <c r="E2592" s="950"/>
      <c r="F2592" s="951" t="s">
        <v>163</v>
      </c>
      <c r="G2592" s="1045">
        <f>SUM(G2593:G2594)</f>
        <v>0</v>
      </c>
      <c r="H2592" s="1045">
        <f>SUM(H2593:H2594)</f>
        <v>0</v>
      </c>
      <c r="I2592" s="955"/>
      <c r="J2592" s="1023"/>
      <c r="K2592" s="955"/>
      <c r="L2592" s="955"/>
    </row>
    <row r="2593" spans="1:12">
      <c r="A2593" s="1010">
        <v>22020801</v>
      </c>
      <c r="B2593" s="1010"/>
      <c r="C2593" s="1010"/>
      <c r="D2593" s="1010"/>
      <c r="E2593" s="1010"/>
      <c r="F2593" s="1024" t="s">
        <v>164</v>
      </c>
      <c r="G2593" s="1046"/>
      <c r="H2593" s="1046"/>
      <c r="I2593" s="956"/>
      <c r="J2593" s="1023"/>
      <c r="K2593" s="956"/>
      <c r="L2593" s="956"/>
    </row>
    <row r="2594" spans="1:12" ht="25.5">
      <c r="A2594" s="1010">
        <v>22020803</v>
      </c>
      <c r="B2594" s="1010">
        <v>70434</v>
      </c>
      <c r="C2594" s="1010"/>
      <c r="D2594" s="1010"/>
      <c r="E2594" s="1010">
        <v>50610801</v>
      </c>
      <c r="F2594" s="1024" t="s">
        <v>166</v>
      </c>
      <c r="G2594" s="1046"/>
      <c r="H2594" s="1046"/>
      <c r="I2594" s="956"/>
      <c r="J2594" s="1023"/>
      <c r="K2594" s="956"/>
      <c r="L2594" s="956"/>
    </row>
    <row r="2595" spans="1:12" ht="25.5">
      <c r="A2595" s="950">
        <v>220209</v>
      </c>
      <c r="B2595" s="950"/>
      <c r="C2595" s="950"/>
      <c r="D2595" s="950"/>
      <c r="E2595" s="950"/>
      <c r="F2595" s="951" t="s">
        <v>169</v>
      </c>
      <c r="G2595" s="1045">
        <f>SUM(G2596:G2596)</f>
        <v>0</v>
      </c>
      <c r="H2595" s="1045">
        <f>SUM(H2596:H2596)</f>
        <v>0</v>
      </c>
      <c r="I2595" s="955"/>
      <c r="J2595" s="1023"/>
      <c r="K2595" s="955"/>
      <c r="L2595" s="955"/>
    </row>
    <row r="2596" spans="1:12" ht="25.5">
      <c r="A2596" s="1010">
        <v>22020901</v>
      </c>
      <c r="B2596" s="1010">
        <v>70434</v>
      </c>
      <c r="C2596" s="1010"/>
      <c r="D2596" s="1010"/>
      <c r="E2596" s="1010">
        <v>50610801</v>
      </c>
      <c r="F2596" s="1024" t="s">
        <v>170</v>
      </c>
      <c r="G2596" s="1046"/>
      <c r="H2596" s="1046"/>
      <c r="I2596" s="956"/>
      <c r="J2596" s="1023"/>
      <c r="K2596" s="956"/>
      <c r="L2596" s="956"/>
    </row>
    <row r="2597" spans="1:12" ht="25.5">
      <c r="A2597" s="950">
        <v>220210</v>
      </c>
      <c r="B2597" s="950"/>
      <c r="C2597" s="950"/>
      <c r="D2597" s="950"/>
      <c r="E2597" s="950"/>
      <c r="F2597" s="951" t="s">
        <v>173</v>
      </c>
      <c r="G2597" s="1045">
        <f>SUM(G2598:G2604)</f>
        <v>300000</v>
      </c>
      <c r="H2597" s="1045"/>
      <c r="I2597" s="955"/>
      <c r="J2597" s="1023"/>
      <c r="K2597" s="955"/>
      <c r="L2597" s="955"/>
    </row>
    <row r="2598" spans="1:12">
      <c r="A2598" s="1010">
        <v>22021001</v>
      </c>
      <c r="B2598" s="1010"/>
      <c r="C2598" s="1010"/>
      <c r="D2598" s="1010"/>
      <c r="E2598" s="1010">
        <v>50610801</v>
      </c>
      <c r="F2598" s="1024" t="s">
        <v>174</v>
      </c>
      <c r="G2598" s="1046"/>
      <c r="H2598" s="1046"/>
      <c r="I2598" s="956"/>
      <c r="J2598" s="1023"/>
      <c r="K2598" s="956"/>
      <c r="L2598" s="956"/>
    </row>
    <row r="2599" spans="1:12" ht="25.5">
      <c r="A2599" s="1010">
        <v>22021002</v>
      </c>
      <c r="B2599" s="1010"/>
      <c r="C2599" s="1010"/>
      <c r="D2599" s="1010"/>
      <c r="E2599" s="1010"/>
      <c r="F2599" s="1024" t="s">
        <v>621</v>
      </c>
      <c r="G2599" s="1046"/>
      <c r="H2599" s="1046"/>
      <c r="I2599" s="956"/>
      <c r="J2599" s="1023"/>
      <c r="K2599" s="956"/>
      <c r="L2599" s="956"/>
    </row>
    <row r="2600" spans="1:12">
      <c r="A2600" s="1010">
        <v>22021003</v>
      </c>
      <c r="B2600" s="1010"/>
      <c r="C2600" s="1010"/>
      <c r="D2600" s="1010"/>
      <c r="E2600" s="1010">
        <v>50610801</v>
      </c>
      <c r="F2600" s="1024" t="s">
        <v>176</v>
      </c>
      <c r="G2600" s="1046"/>
      <c r="H2600" s="1046"/>
      <c r="I2600" s="956"/>
      <c r="J2600" s="1023"/>
      <c r="K2600" s="956"/>
      <c r="L2600" s="956"/>
    </row>
    <row r="2601" spans="1:12">
      <c r="A2601" s="1010">
        <v>22021004</v>
      </c>
      <c r="B2601" s="1010"/>
      <c r="C2601" s="1010"/>
      <c r="D2601" s="1010"/>
      <c r="E2601" s="1010"/>
      <c r="F2601" s="1024" t="s">
        <v>177</v>
      </c>
      <c r="G2601" s="1046"/>
      <c r="H2601" s="1046"/>
      <c r="I2601" s="956"/>
      <c r="J2601" s="1023"/>
      <c r="K2601" s="956"/>
      <c r="L2601" s="956"/>
    </row>
    <row r="2602" spans="1:12">
      <c r="A2602" s="1010">
        <v>22021006</v>
      </c>
      <c r="B2602" s="1010"/>
      <c r="C2602" s="1010"/>
      <c r="D2602" s="1010"/>
      <c r="E2602" s="1010"/>
      <c r="F2602" s="1024" t="s">
        <v>606</v>
      </c>
      <c r="G2602" s="1046"/>
      <c r="H2602" s="1046"/>
      <c r="I2602" s="956"/>
      <c r="J2602" s="1023"/>
      <c r="K2602" s="956"/>
      <c r="L2602" s="956"/>
    </row>
    <row r="2603" spans="1:12">
      <c r="A2603" s="1010">
        <v>22021007</v>
      </c>
      <c r="B2603" s="1010">
        <v>70472</v>
      </c>
      <c r="C2603" s="1010"/>
      <c r="D2603" s="1078" t="s">
        <v>561</v>
      </c>
      <c r="E2603" s="1010">
        <v>50610801</v>
      </c>
      <c r="F2603" s="1024" t="s">
        <v>179</v>
      </c>
      <c r="G2603" s="1392">
        <v>300000</v>
      </c>
      <c r="H2603" s="1392">
        <v>100000</v>
      </c>
      <c r="I2603" s="1079"/>
      <c r="J2603" s="1023"/>
      <c r="K2603" s="956"/>
      <c r="L2603" s="1079"/>
    </row>
    <row r="2604" spans="1:12" ht="25.5">
      <c r="A2604" s="1010"/>
      <c r="B2604" s="1010"/>
      <c r="C2604" s="1010"/>
      <c r="D2604" s="1010"/>
      <c r="E2604" s="1010"/>
      <c r="F2604" s="1024" t="s">
        <v>180</v>
      </c>
      <c r="G2604" s="1046"/>
      <c r="H2604" s="1046"/>
      <c r="I2604" s="956"/>
      <c r="J2604" s="1023"/>
      <c r="K2604" s="956"/>
      <c r="L2604" s="956"/>
    </row>
    <row r="2605" spans="1:12">
      <c r="A2605" s="1503" t="s">
        <v>284</v>
      </c>
      <c r="B2605" s="1503"/>
      <c r="C2605" s="1503"/>
      <c r="D2605" s="1503"/>
      <c r="E2605" s="1503"/>
      <c r="F2605" s="1503"/>
      <c r="G2605" s="1503"/>
      <c r="H2605" s="1503"/>
      <c r="I2605" s="1503"/>
      <c r="J2605" s="1022">
        <f t="shared" ref="J2605:J2606" si="496">SUM(G2605:I2605)</f>
        <v>0</v>
      </c>
      <c r="K2605" s="1014"/>
      <c r="L2605" s="1014"/>
    </row>
    <row r="2606" spans="1:12">
      <c r="A2606" s="1014"/>
      <c r="B2606" s="1014"/>
      <c r="C2606" s="1014"/>
      <c r="D2606" s="1014"/>
      <c r="E2606" s="1014"/>
      <c r="F2606" s="1015" t="s">
        <v>4</v>
      </c>
      <c r="G2606" s="431"/>
      <c r="H2606" s="431"/>
      <c r="I2606" s="431"/>
      <c r="J2606" s="1022">
        <f t="shared" si="496"/>
        <v>0</v>
      </c>
      <c r="K2606" s="1014"/>
      <c r="L2606" s="1014"/>
    </row>
    <row r="2607" spans="1:12">
      <c r="A2607" s="1014"/>
      <c r="B2607" s="1014"/>
      <c r="C2607" s="1014"/>
      <c r="D2607" s="1014"/>
      <c r="E2607" s="1014"/>
      <c r="F2607" s="1015" t="s">
        <v>5</v>
      </c>
      <c r="G2607" s="1301">
        <f>G2561</f>
        <v>10000000</v>
      </c>
      <c r="H2607" s="1301">
        <f>H2561</f>
        <v>2435993.92</v>
      </c>
      <c r="I2607" s="431">
        <f>I2561</f>
        <v>0</v>
      </c>
      <c r="J2607" s="1022"/>
      <c r="K2607" s="1014"/>
      <c r="L2607" s="1014"/>
    </row>
    <row r="2608" spans="1:12">
      <c r="A2608" s="1014"/>
      <c r="B2608" s="1014"/>
      <c r="C2608" s="1014"/>
      <c r="D2608" s="1014"/>
      <c r="E2608" s="1014"/>
      <c r="F2608" s="1015" t="s">
        <v>285</v>
      </c>
      <c r="G2608" s="1301"/>
      <c r="H2608" s="1301"/>
      <c r="I2608" s="429"/>
      <c r="J2608" s="1022"/>
      <c r="K2608" s="1014"/>
      <c r="L2608" s="1014"/>
    </row>
    <row r="2609" spans="1:12">
      <c r="A2609" s="1014"/>
      <c r="B2609" s="1014"/>
      <c r="C2609" s="1014"/>
      <c r="D2609" s="1014"/>
      <c r="E2609" s="1014"/>
      <c r="F2609" s="1015" t="s">
        <v>198</v>
      </c>
      <c r="G2609" s="1301"/>
      <c r="H2609" s="1301"/>
      <c r="I2609" s="431"/>
      <c r="J2609" s="1022"/>
      <c r="K2609" s="1014"/>
      <c r="L2609" s="1014"/>
    </row>
    <row r="2610" spans="1:12">
      <c r="A2610" s="1014"/>
      <c r="B2610" s="1014"/>
      <c r="C2610" s="1014"/>
      <c r="D2610" s="1014"/>
      <c r="E2610" s="1014"/>
      <c r="F2610" s="1015" t="s">
        <v>3</v>
      </c>
      <c r="G2610" s="1302">
        <f>SUM(G2606:G2609)</f>
        <v>10000000</v>
      </c>
      <c r="H2610" s="1302">
        <f>SUM(H2606:H2609)</f>
        <v>2435993.92</v>
      </c>
      <c r="I2610" s="439">
        <f>SUM(I2606:I2609)</f>
        <v>0</v>
      </c>
      <c r="J2610" s="1022"/>
      <c r="K2610" s="1014"/>
      <c r="L2610" s="1014"/>
    </row>
    <row r="2611" spans="1:12">
      <c r="A2611" s="30"/>
      <c r="B2611" s="30"/>
      <c r="C2611" s="30"/>
      <c r="D2611" s="30"/>
      <c r="E2611" s="30"/>
      <c r="F2611" s="39"/>
      <c r="G2611" s="1391"/>
      <c r="H2611" s="1391"/>
      <c r="I2611" s="30"/>
    </row>
    <row r="2612" spans="1:12" ht="23.25">
      <c r="A2612" s="1502" t="s">
        <v>0</v>
      </c>
      <c r="B2612" s="1502"/>
      <c r="C2612" s="1502"/>
      <c r="D2612" s="1502"/>
      <c r="E2612" s="1502"/>
      <c r="F2612" s="1502"/>
      <c r="G2612" s="1502"/>
      <c r="H2612" s="1502"/>
      <c r="I2612" s="1502"/>
    </row>
    <row r="2613" spans="1:12" ht="23.25">
      <c r="A2613" s="1502" t="s">
        <v>534</v>
      </c>
      <c r="B2613" s="1502"/>
      <c r="C2613" s="1502"/>
      <c r="D2613" s="1502"/>
      <c r="E2613" s="1502"/>
      <c r="F2613" s="1502"/>
      <c r="G2613" s="1502"/>
      <c r="H2613" s="1502"/>
      <c r="I2613" s="1502"/>
    </row>
    <row r="2614" spans="1:12" ht="42.75">
      <c r="A2614" s="42" t="s">
        <v>6</v>
      </c>
      <c r="B2614" s="42" t="s">
        <v>514</v>
      </c>
      <c r="C2614" s="42" t="s">
        <v>559</v>
      </c>
      <c r="D2614" s="42" t="s">
        <v>560</v>
      </c>
      <c r="E2614" s="33" t="s">
        <v>515</v>
      </c>
      <c r="F2614" s="42" t="s">
        <v>7</v>
      </c>
      <c r="G2614" s="42" t="s">
        <v>1011</v>
      </c>
      <c r="H2614" s="856" t="s">
        <v>1353</v>
      </c>
      <c r="I2614" s="42"/>
    </row>
    <row r="2615" spans="1:12" ht="15.75">
      <c r="A2615" s="68">
        <v>2202</v>
      </c>
      <c r="B2615" s="68"/>
      <c r="C2615" s="68"/>
      <c r="D2615" s="68"/>
      <c r="E2615" s="68"/>
      <c r="F2615" s="91" t="s">
        <v>5</v>
      </c>
      <c r="G2615" s="1393">
        <f>SUM(G2616,G2619,G2625,G2632,G2638,G2640,G2643,G2645,G2648,G2650)</f>
        <v>10000000</v>
      </c>
      <c r="H2615" s="1393">
        <f>SUM(H2616,H2619,H2625,H2632,H2638,H2640,H2643,H2645,H2648,H2650)</f>
        <v>1217996.96</v>
      </c>
      <c r="I2615" s="76"/>
    </row>
    <row r="2616" spans="1:12" ht="47.25">
      <c r="A2616" s="68">
        <v>220201</v>
      </c>
      <c r="B2616" s="68"/>
      <c r="C2616" s="68"/>
      <c r="D2616" s="68"/>
      <c r="E2616" s="68"/>
      <c r="F2616" s="91" t="s">
        <v>107</v>
      </c>
      <c r="G2616" s="1393">
        <f>SUM(G2617:G2618)</f>
        <v>0</v>
      </c>
      <c r="H2616" s="1393">
        <f>SUM(H2617:H2618)</f>
        <v>0</v>
      </c>
      <c r="I2616" s="76"/>
    </row>
    <row r="2617" spans="1:12" ht="45">
      <c r="A2617" s="149">
        <v>22020101</v>
      </c>
      <c r="B2617" s="149"/>
      <c r="C2617" s="149"/>
      <c r="D2617" s="149"/>
      <c r="E2617" s="149"/>
      <c r="F2617" s="71" t="s">
        <v>108</v>
      </c>
      <c r="G2617" s="1394"/>
      <c r="H2617" s="1394"/>
      <c r="I2617" s="90"/>
    </row>
    <row r="2618" spans="1:12" ht="45">
      <c r="A2618" s="149">
        <v>22020102</v>
      </c>
      <c r="B2618" s="149"/>
      <c r="C2618" s="149"/>
      <c r="D2618" s="149"/>
      <c r="E2618" s="149"/>
      <c r="F2618" s="71" t="s">
        <v>109</v>
      </c>
      <c r="G2618" s="1394"/>
      <c r="H2618" s="1394"/>
      <c r="I2618" s="90"/>
    </row>
    <row r="2619" spans="1:12" ht="15.75">
      <c r="A2619" s="68">
        <v>220202</v>
      </c>
      <c r="B2619" s="68"/>
      <c r="C2619" s="68"/>
      <c r="D2619" s="68"/>
      <c r="E2619" s="68"/>
      <c r="F2619" s="91" t="s">
        <v>112</v>
      </c>
      <c r="G2619" s="1393">
        <f>SUM(G2620:G2624)</f>
        <v>2000000</v>
      </c>
      <c r="H2619" s="1393">
        <f>SUM(H2620:H2624)</f>
        <v>0</v>
      </c>
      <c r="I2619" s="76"/>
    </row>
    <row r="2620" spans="1:12" ht="30">
      <c r="A2620" s="149">
        <v>22020201</v>
      </c>
      <c r="B2620" s="149">
        <v>70435</v>
      </c>
      <c r="C2620" s="149"/>
      <c r="D2620" s="149"/>
      <c r="E2620" s="149">
        <v>50610801</v>
      </c>
      <c r="F2620" s="71" t="s">
        <v>113</v>
      </c>
      <c r="G2620" s="1394">
        <v>500000</v>
      </c>
      <c r="H2620" s="1394"/>
      <c r="I2620" s="90"/>
    </row>
    <row r="2621" spans="1:12" ht="30">
      <c r="A2621" s="149">
        <v>22020202</v>
      </c>
      <c r="B2621" s="149">
        <v>70460</v>
      </c>
      <c r="C2621" s="149"/>
      <c r="D2621" s="149"/>
      <c r="E2621" s="149">
        <v>50610801</v>
      </c>
      <c r="F2621" s="71" t="s">
        <v>114</v>
      </c>
      <c r="G2621" s="1394">
        <v>500000</v>
      </c>
      <c r="H2621" s="1394"/>
      <c r="I2621" s="90"/>
    </row>
    <row r="2622" spans="1:12" ht="30">
      <c r="A2622" s="149">
        <v>22020203</v>
      </c>
      <c r="B2622" s="149">
        <v>704460</v>
      </c>
      <c r="C2622" s="149"/>
      <c r="D2622" s="149"/>
      <c r="E2622" s="149">
        <v>50610801</v>
      </c>
      <c r="F2622" s="71" t="s">
        <v>115</v>
      </c>
      <c r="G2622" s="1394">
        <v>500000</v>
      </c>
      <c r="H2622" s="1394"/>
      <c r="I2622" s="90"/>
    </row>
    <row r="2623" spans="1:12" ht="15">
      <c r="A2623" s="149">
        <v>22020205</v>
      </c>
      <c r="B2623" s="149"/>
      <c r="C2623" s="149"/>
      <c r="D2623" s="149"/>
      <c r="E2623" s="149"/>
      <c r="F2623" s="71" t="s">
        <v>117</v>
      </c>
      <c r="G2623" s="1394"/>
      <c r="H2623" s="1394"/>
      <c r="I2623" s="90"/>
    </row>
    <row r="2624" spans="1:12" ht="30">
      <c r="A2624" s="149">
        <v>22020206</v>
      </c>
      <c r="B2624" s="149">
        <v>70133</v>
      </c>
      <c r="C2624" s="149"/>
      <c r="D2624" s="149"/>
      <c r="E2624" s="149">
        <v>50610801</v>
      </c>
      <c r="F2624" s="71" t="s">
        <v>118</v>
      </c>
      <c r="G2624" s="1394">
        <v>500000</v>
      </c>
      <c r="H2624" s="1394"/>
      <c r="I2624" s="90"/>
    </row>
    <row r="2625" spans="1:9" ht="47.25">
      <c r="A2625" s="68">
        <v>220203</v>
      </c>
      <c r="B2625" s="68"/>
      <c r="C2625" s="68"/>
      <c r="D2625" s="68"/>
      <c r="E2625" s="68"/>
      <c r="F2625" s="91" t="s">
        <v>121</v>
      </c>
      <c r="G2625" s="1393">
        <f>SUM(G2626:G2631)</f>
        <v>1000000</v>
      </c>
      <c r="H2625" s="1393">
        <f>SUM(H2626:H2631)</f>
        <v>1217996.96</v>
      </c>
      <c r="I2625" s="76"/>
    </row>
    <row r="2626" spans="1:9" ht="60">
      <c r="A2626" s="149">
        <v>22020301</v>
      </c>
      <c r="B2626" s="149">
        <v>70133</v>
      </c>
      <c r="C2626" s="149"/>
      <c r="D2626" s="149"/>
      <c r="E2626" s="149">
        <v>50610801</v>
      </c>
      <c r="F2626" s="71" t="s">
        <v>122</v>
      </c>
      <c r="G2626" s="1394">
        <v>500000</v>
      </c>
      <c r="H2626" s="1394">
        <v>1217996.96</v>
      </c>
      <c r="I2626" s="90"/>
    </row>
    <row r="2627" spans="1:9" ht="15">
      <c r="A2627" s="149">
        <v>22020303</v>
      </c>
      <c r="B2627" s="149">
        <v>70460</v>
      </c>
      <c r="C2627" s="149"/>
      <c r="D2627" s="149"/>
      <c r="E2627" s="149">
        <v>50610801</v>
      </c>
      <c r="F2627" s="71" t="s">
        <v>124</v>
      </c>
      <c r="G2627" s="1394">
        <v>500000</v>
      </c>
      <c r="H2627" s="1394"/>
      <c r="I2627" s="90"/>
    </row>
    <row r="2628" spans="1:9" ht="30">
      <c r="A2628" s="149">
        <v>22020304</v>
      </c>
      <c r="B2628" s="149"/>
      <c r="C2628" s="149"/>
      <c r="D2628" s="149"/>
      <c r="E2628" s="149"/>
      <c r="F2628" s="71" t="s">
        <v>125</v>
      </c>
      <c r="G2628" s="1394"/>
      <c r="H2628" s="1394"/>
      <c r="I2628" s="90"/>
    </row>
    <row r="2629" spans="1:9" ht="45">
      <c r="A2629" s="149">
        <v>22020305</v>
      </c>
      <c r="B2629" s="149"/>
      <c r="C2629" s="149"/>
      <c r="D2629" s="149"/>
      <c r="E2629" s="149"/>
      <c r="F2629" s="71" t="s">
        <v>126</v>
      </c>
      <c r="G2629" s="1394"/>
      <c r="H2629" s="1394"/>
      <c r="I2629" s="90"/>
    </row>
    <row r="2630" spans="1:9" ht="30">
      <c r="A2630" s="149">
        <v>22020309</v>
      </c>
      <c r="B2630" s="149"/>
      <c r="C2630" s="149"/>
      <c r="D2630" s="149"/>
      <c r="E2630" s="149"/>
      <c r="F2630" s="71" t="s">
        <v>130</v>
      </c>
      <c r="G2630" s="1394"/>
      <c r="H2630" s="1394"/>
      <c r="I2630" s="90"/>
    </row>
    <row r="2631" spans="1:9" ht="60">
      <c r="A2631" s="149">
        <v>22020311</v>
      </c>
      <c r="B2631" s="149"/>
      <c r="C2631" s="149"/>
      <c r="D2631" s="149"/>
      <c r="E2631" s="149"/>
      <c r="F2631" s="71" t="s">
        <v>132</v>
      </c>
      <c r="G2631" s="1394"/>
      <c r="H2631" s="1394"/>
      <c r="I2631" s="90"/>
    </row>
    <row r="2632" spans="1:9" ht="47.25">
      <c r="A2632" s="68">
        <v>220204</v>
      </c>
      <c r="B2632" s="68"/>
      <c r="C2632" s="68"/>
      <c r="D2632" s="68"/>
      <c r="E2632" s="68"/>
      <c r="F2632" s="91" t="s">
        <v>133</v>
      </c>
      <c r="G2632" s="1393">
        <f>SUM(G2633:G2637)</f>
        <v>3000000</v>
      </c>
      <c r="H2632" s="1393">
        <f>SUM(H2633:H2637)</f>
        <v>0</v>
      </c>
      <c r="I2632" s="76"/>
    </row>
    <row r="2633" spans="1:9" ht="60">
      <c r="A2633" s="149">
        <v>22020401</v>
      </c>
      <c r="B2633" s="149">
        <v>70451</v>
      </c>
      <c r="C2633" s="149"/>
      <c r="D2633" s="149"/>
      <c r="E2633" s="149">
        <v>50610801</v>
      </c>
      <c r="F2633" s="71" t="s">
        <v>134</v>
      </c>
      <c r="G2633" s="1394">
        <v>1000000</v>
      </c>
      <c r="H2633" s="1394"/>
      <c r="I2633" s="90"/>
    </row>
    <row r="2634" spans="1:9" ht="45">
      <c r="A2634" s="149">
        <v>22020403</v>
      </c>
      <c r="B2634" s="149"/>
      <c r="C2634" s="149"/>
      <c r="D2634" s="149"/>
      <c r="E2634" s="149"/>
      <c r="F2634" s="71" t="s">
        <v>136</v>
      </c>
      <c r="G2634" s="1394"/>
      <c r="H2634" s="1394"/>
      <c r="I2634" s="90"/>
    </row>
    <row r="2635" spans="1:9" ht="19.5" customHeight="1">
      <c r="A2635" s="149">
        <v>22020404</v>
      </c>
      <c r="B2635" s="149">
        <v>70133</v>
      </c>
      <c r="C2635" s="149"/>
      <c r="D2635" s="149"/>
      <c r="E2635" s="149">
        <v>50610801</v>
      </c>
      <c r="F2635" s="71" t="s">
        <v>137</v>
      </c>
      <c r="G2635" s="1394">
        <v>1000000</v>
      </c>
      <c r="H2635" s="1394"/>
      <c r="I2635" s="90"/>
    </row>
    <row r="2636" spans="1:9" ht="45">
      <c r="A2636" s="149">
        <v>22020405</v>
      </c>
      <c r="B2636" s="149">
        <v>70133</v>
      </c>
      <c r="C2636" s="149"/>
      <c r="D2636" s="149"/>
      <c r="E2636" s="149">
        <v>50610801</v>
      </c>
      <c r="F2636" s="71" t="s">
        <v>138</v>
      </c>
      <c r="G2636" s="1394">
        <v>1000000</v>
      </c>
      <c r="H2636" s="1394"/>
      <c r="I2636" s="90"/>
    </row>
    <row r="2637" spans="1:9" ht="18" customHeight="1">
      <c r="A2637" s="149">
        <v>22020406</v>
      </c>
      <c r="B2637" s="149"/>
      <c r="C2637" s="149"/>
      <c r="D2637" s="149"/>
      <c r="E2637" s="149"/>
      <c r="F2637" s="71" t="s">
        <v>139</v>
      </c>
      <c r="G2637" s="1395"/>
      <c r="H2637" s="1395"/>
      <c r="I2637" s="90"/>
    </row>
    <row r="2638" spans="1:9" ht="31.5">
      <c r="A2638" s="68">
        <v>220205</v>
      </c>
      <c r="B2638" s="68"/>
      <c r="C2638" s="68"/>
      <c r="D2638" s="68"/>
      <c r="E2638" s="68"/>
      <c r="F2638" s="91" t="s">
        <v>145</v>
      </c>
      <c r="G2638" s="1393">
        <f>SUM(G2639:G2639)</f>
        <v>0</v>
      </c>
      <c r="H2638" s="1393">
        <f>SUM(H2639:H2639)</f>
        <v>0</v>
      </c>
      <c r="I2638" s="76"/>
    </row>
    <row r="2639" spans="1:9" ht="15">
      <c r="A2639" s="149">
        <v>22020501</v>
      </c>
      <c r="B2639" s="149"/>
      <c r="C2639" s="149"/>
      <c r="D2639" s="149"/>
      <c r="E2639" s="149"/>
      <c r="F2639" s="71" t="s">
        <v>146</v>
      </c>
      <c r="G2639" s="1394"/>
      <c r="H2639" s="1394"/>
      <c r="I2639" s="11"/>
    </row>
    <row r="2640" spans="1:9" ht="31.5">
      <c r="A2640" s="68">
        <v>220206</v>
      </c>
      <c r="B2640" s="68"/>
      <c r="C2640" s="68"/>
      <c r="D2640" s="68"/>
      <c r="E2640" s="68"/>
      <c r="F2640" s="91" t="s">
        <v>148</v>
      </c>
      <c r="G2640" s="1393">
        <f>SUM(G2641:G2642)</f>
        <v>500000</v>
      </c>
      <c r="H2640" s="1393">
        <f>SUM(H2641:H2642)</f>
        <v>0</v>
      </c>
      <c r="I2640" s="76"/>
    </row>
    <row r="2641" spans="1:9" ht="15">
      <c r="A2641" s="149">
        <v>22020601</v>
      </c>
      <c r="B2641" s="149"/>
      <c r="C2641" s="149"/>
      <c r="D2641" s="149"/>
      <c r="E2641" s="149"/>
      <c r="F2641" s="71" t="s">
        <v>149</v>
      </c>
      <c r="G2641" s="1394"/>
      <c r="H2641" s="1394"/>
      <c r="I2641" s="90"/>
    </row>
    <row r="2642" spans="1:9" ht="45">
      <c r="A2642" s="149">
        <v>22020605</v>
      </c>
      <c r="B2642" s="149">
        <v>70133</v>
      </c>
      <c r="C2642" s="149"/>
      <c r="D2642" s="149"/>
      <c r="E2642" s="149">
        <v>50610801</v>
      </c>
      <c r="F2642" s="71" t="s">
        <v>153</v>
      </c>
      <c r="G2642" s="1394">
        <v>500000</v>
      </c>
      <c r="H2642" s="1394"/>
      <c r="I2642" s="90"/>
    </row>
    <row r="2643" spans="1:9" ht="63">
      <c r="A2643" s="68">
        <v>220207</v>
      </c>
      <c r="B2643" s="68"/>
      <c r="C2643" s="68"/>
      <c r="D2643" s="68"/>
      <c r="E2643" s="68"/>
      <c r="F2643" s="91" t="s">
        <v>154</v>
      </c>
      <c r="G2643" s="1393">
        <f>SUM(G2644:G2644)</f>
        <v>0</v>
      </c>
      <c r="H2643" s="1393">
        <f>SUM(H2644:H2644)</f>
        <v>0</v>
      </c>
      <c r="I2643" s="76"/>
    </row>
    <row r="2644" spans="1:9" ht="30">
      <c r="A2644" s="149">
        <v>22020701</v>
      </c>
      <c r="B2644" s="149"/>
      <c r="C2644" s="149"/>
      <c r="D2644" s="149"/>
      <c r="E2644" s="149"/>
      <c r="F2644" s="71" t="s">
        <v>155</v>
      </c>
      <c r="G2644" s="1394"/>
      <c r="H2644" s="1394"/>
      <c r="I2644" s="90"/>
    </row>
    <row r="2645" spans="1:9" ht="47.25">
      <c r="A2645" s="68">
        <v>220208</v>
      </c>
      <c r="B2645" s="68"/>
      <c r="C2645" s="68"/>
      <c r="D2645" s="68"/>
      <c r="E2645" s="68"/>
      <c r="F2645" s="91" t="s">
        <v>163</v>
      </c>
      <c r="G2645" s="1393">
        <f>SUM(G2646:G2647)</f>
        <v>1000000</v>
      </c>
      <c r="H2645" s="1393">
        <f>SUM(H2646:H2647)</f>
        <v>0</v>
      </c>
      <c r="I2645" s="76"/>
    </row>
    <row r="2646" spans="1:9" ht="20.25" customHeight="1">
      <c r="A2646" s="149">
        <v>22020801</v>
      </c>
      <c r="B2646" s="149">
        <v>70434</v>
      </c>
      <c r="C2646" s="149"/>
      <c r="D2646" s="149"/>
      <c r="E2646" s="149">
        <v>50610801</v>
      </c>
      <c r="F2646" s="71" t="s">
        <v>164</v>
      </c>
      <c r="G2646" s="1394">
        <v>500000</v>
      </c>
      <c r="H2646" s="1394"/>
      <c r="I2646" s="11"/>
    </row>
    <row r="2647" spans="1:9" ht="30">
      <c r="A2647" s="149">
        <v>22020803</v>
      </c>
      <c r="B2647" s="149">
        <v>70434</v>
      </c>
      <c r="C2647" s="149"/>
      <c r="D2647" s="149"/>
      <c r="E2647" s="149">
        <v>50610801</v>
      </c>
      <c r="F2647" s="71" t="s">
        <v>166</v>
      </c>
      <c r="G2647" s="1394">
        <v>500000</v>
      </c>
      <c r="H2647" s="1394"/>
      <c r="I2647" s="11"/>
    </row>
    <row r="2648" spans="1:9" ht="47.25">
      <c r="A2648" s="68">
        <v>220209</v>
      </c>
      <c r="B2648" s="68"/>
      <c r="C2648" s="68"/>
      <c r="D2648" s="68"/>
      <c r="E2648" s="68"/>
      <c r="F2648" s="91" t="s">
        <v>169</v>
      </c>
      <c r="G2648" s="1393">
        <f>SUM(G2649:G2649)</f>
        <v>0</v>
      </c>
      <c r="H2648" s="1393">
        <f>SUM(H2649:H2649)</f>
        <v>0</v>
      </c>
      <c r="I2648" s="76"/>
    </row>
    <row r="2649" spans="1:9" ht="45">
      <c r="A2649" s="149">
        <v>22020901</v>
      </c>
      <c r="B2649" s="149"/>
      <c r="C2649" s="149"/>
      <c r="D2649" s="149"/>
      <c r="E2649" s="149"/>
      <c r="F2649" s="71" t="s">
        <v>170</v>
      </c>
      <c r="G2649" s="1394"/>
      <c r="H2649" s="1394"/>
      <c r="I2649" s="90"/>
    </row>
    <row r="2650" spans="1:9" ht="47.25">
      <c r="A2650" s="68">
        <v>220210</v>
      </c>
      <c r="B2650" s="68"/>
      <c r="C2650" s="68"/>
      <c r="D2650" s="68"/>
      <c r="E2650" s="68"/>
      <c r="F2650" s="91" t="s">
        <v>173</v>
      </c>
      <c r="G2650" s="1393">
        <f>SUM(G2651:G2654)</f>
        <v>2500000</v>
      </c>
      <c r="H2650" s="1393">
        <f>SUM(H2651:H2654)</f>
        <v>0</v>
      </c>
      <c r="I2650" s="76"/>
    </row>
    <row r="2651" spans="1:9" ht="30">
      <c r="A2651" s="149">
        <v>22021001</v>
      </c>
      <c r="B2651" s="149">
        <v>70133</v>
      </c>
      <c r="C2651" s="149"/>
      <c r="D2651" s="149"/>
      <c r="E2651" s="149">
        <v>50610801</v>
      </c>
      <c r="F2651" s="71" t="s">
        <v>174</v>
      </c>
      <c r="G2651" s="1394">
        <v>500000</v>
      </c>
      <c r="H2651" s="1394"/>
      <c r="I2651" s="90"/>
    </row>
    <row r="2652" spans="1:9" ht="30">
      <c r="A2652" s="149">
        <v>22021003</v>
      </c>
      <c r="B2652" s="149"/>
      <c r="C2652" s="149"/>
      <c r="D2652" s="149"/>
      <c r="E2652" s="149"/>
      <c r="F2652" s="71" t="s">
        <v>176</v>
      </c>
      <c r="G2652" s="1394"/>
      <c r="H2652" s="1394"/>
      <c r="I2652" s="90"/>
    </row>
    <row r="2653" spans="1:9" ht="30">
      <c r="A2653" s="149">
        <v>22021006</v>
      </c>
      <c r="B2653" s="149"/>
      <c r="C2653" s="149"/>
      <c r="D2653" s="149"/>
      <c r="E2653" s="149"/>
      <c r="F2653" s="71" t="s">
        <v>178</v>
      </c>
      <c r="G2653" s="1394"/>
      <c r="H2653" s="1394"/>
      <c r="I2653" s="90"/>
    </row>
    <row r="2654" spans="1:9" ht="30">
      <c r="A2654" s="149">
        <v>22021007</v>
      </c>
      <c r="B2654" s="149">
        <v>70133</v>
      </c>
      <c r="C2654" s="149"/>
      <c r="D2654" s="149"/>
      <c r="E2654" s="149">
        <v>50610801</v>
      </c>
      <c r="F2654" s="71" t="s">
        <v>179</v>
      </c>
      <c r="G2654" s="1394">
        <v>2000000</v>
      </c>
      <c r="H2654" s="1394"/>
      <c r="I2654" s="90"/>
    </row>
    <row r="2655" spans="1:9" ht="15">
      <c r="A2655" s="33"/>
      <c r="B2655" s="33"/>
      <c r="C2655" s="33"/>
      <c r="D2655" s="33"/>
      <c r="E2655" s="33"/>
      <c r="F2655" s="42"/>
      <c r="G2655" s="1350"/>
      <c r="H2655" s="1350"/>
      <c r="I2655" s="11"/>
    </row>
    <row r="2656" spans="1:9" ht="15">
      <c r="A2656" s="33"/>
      <c r="B2656" s="33"/>
      <c r="C2656" s="33"/>
      <c r="D2656" s="33"/>
      <c r="E2656" s="33"/>
      <c r="F2656" s="42"/>
      <c r="G2656" s="33"/>
      <c r="H2656" s="33"/>
      <c r="I2656" s="11"/>
    </row>
    <row r="2657" spans="1:10" ht="15">
      <c r="A2657" s="1505" t="s">
        <v>284</v>
      </c>
      <c r="B2657" s="1505"/>
      <c r="C2657" s="1505"/>
      <c r="D2657" s="1505"/>
      <c r="E2657" s="1505"/>
      <c r="F2657" s="1505"/>
      <c r="G2657" s="1505"/>
      <c r="H2657" s="1505"/>
      <c r="I2657" s="1505"/>
    </row>
    <row r="2658" spans="1:10">
      <c r="A2658" s="33"/>
      <c r="B2658" s="33"/>
      <c r="C2658" s="33"/>
      <c r="D2658" s="33"/>
      <c r="E2658" s="33"/>
      <c r="F2658" s="42" t="s">
        <v>4</v>
      </c>
      <c r="G2658" s="55"/>
      <c r="H2658" s="55"/>
      <c r="I2658" s="55"/>
    </row>
    <row r="2659" spans="1:10">
      <c r="A2659" s="33"/>
      <c r="B2659" s="33"/>
      <c r="C2659" s="33"/>
      <c r="D2659" s="33"/>
      <c r="E2659" s="33"/>
      <c r="F2659" s="42" t="s">
        <v>5</v>
      </c>
      <c r="G2659" s="1350">
        <f>G2615</f>
        <v>10000000</v>
      </c>
      <c r="H2659" s="1350">
        <f>H2615</f>
        <v>1217996.96</v>
      </c>
      <c r="I2659" s="55">
        <f>I2615</f>
        <v>0</v>
      </c>
    </row>
    <row r="2660" spans="1:10">
      <c r="A2660" s="33"/>
      <c r="B2660" s="33"/>
      <c r="C2660" s="33"/>
      <c r="D2660" s="33"/>
      <c r="E2660" s="33"/>
      <c r="F2660" s="42" t="s">
        <v>285</v>
      </c>
      <c r="G2660" s="1350"/>
      <c r="H2660" s="1350"/>
      <c r="I2660" s="33"/>
    </row>
    <row r="2661" spans="1:10">
      <c r="A2661" s="33"/>
      <c r="B2661" s="33"/>
      <c r="C2661" s="33"/>
      <c r="D2661" s="33"/>
      <c r="E2661" s="33"/>
      <c r="F2661" s="42" t="s">
        <v>198</v>
      </c>
      <c r="G2661" s="1350"/>
      <c r="H2661" s="1350"/>
      <c r="I2661" s="55"/>
    </row>
    <row r="2662" spans="1:10" ht="15">
      <c r="A2662" s="33"/>
      <c r="B2662" s="33"/>
      <c r="C2662" s="33"/>
      <c r="D2662" s="33"/>
      <c r="E2662" s="33"/>
      <c r="F2662" s="60" t="s">
        <v>3</v>
      </c>
      <c r="G2662" s="1347">
        <f>SUM(G2658:G2661)</f>
        <v>10000000</v>
      </c>
      <c r="H2662" s="1347">
        <f>SUM(H2658:H2661)</f>
        <v>1217996.96</v>
      </c>
      <c r="I2662" s="64">
        <f>SUM(I2658:I2661)</f>
        <v>0</v>
      </c>
    </row>
    <row r="2663" spans="1:10" ht="15">
      <c r="A2663" s="149"/>
      <c r="B2663" s="149"/>
      <c r="C2663" s="149"/>
      <c r="D2663" s="149"/>
      <c r="E2663" s="149"/>
      <c r="F2663" s="71"/>
      <c r="G2663" s="11"/>
      <c r="H2663" s="11"/>
      <c r="I2663" s="11"/>
    </row>
    <row r="2664" spans="1:10" ht="15">
      <c r="A2664" s="33"/>
      <c r="B2664" s="33"/>
      <c r="C2664" s="33"/>
      <c r="D2664" s="33"/>
      <c r="E2664" s="33"/>
      <c r="F2664" s="42"/>
      <c r="G2664" s="64"/>
      <c r="H2664" s="64"/>
      <c r="I2664" s="64"/>
    </row>
    <row r="2665" spans="1:10">
      <c r="A2665" s="30"/>
      <c r="B2665" s="30"/>
      <c r="C2665" s="30"/>
      <c r="D2665" s="30"/>
      <c r="E2665" s="30"/>
      <c r="F2665" s="39"/>
      <c r="G2665" s="30"/>
      <c r="H2665" s="30"/>
      <c r="I2665" s="30"/>
    </row>
    <row r="2666" spans="1:10" ht="23.25">
      <c r="A2666" s="1502" t="s">
        <v>0</v>
      </c>
      <c r="B2666" s="1502"/>
      <c r="C2666" s="1502"/>
      <c r="D2666" s="1502"/>
      <c r="E2666" s="1502"/>
      <c r="F2666" s="1502"/>
      <c r="G2666" s="1502"/>
      <c r="H2666" s="1502"/>
      <c r="I2666" s="1502"/>
    </row>
    <row r="2667" spans="1:10" ht="23.25">
      <c r="A2667" s="1502" t="s">
        <v>535</v>
      </c>
      <c r="B2667" s="1502"/>
      <c r="C2667" s="1502"/>
      <c r="D2667" s="1502"/>
      <c r="E2667" s="1502"/>
      <c r="F2667" s="1502"/>
      <c r="G2667" s="1502"/>
      <c r="H2667" s="1502"/>
      <c r="I2667" s="1502"/>
    </row>
    <row r="2668" spans="1:10" ht="25.5">
      <c r="A2668" s="433" t="s">
        <v>6</v>
      </c>
      <c r="B2668" s="433" t="s">
        <v>514</v>
      </c>
      <c r="C2668" s="433" t="s">
        <v>559</v>
      </c>
      <c r="D2668" s="433" t="s">
        <v>560</v>
      </c>
      <c r="E2668" s="432" t="s">
        <v>515</v>
      </c>
      <c r="F2668" s="433" t="s">
        <v>7</v>
      </c>
      <c r="G2668" s="433" t="s">
        <v>1011</v>
      </c>
      <c r="H2668" s="856" t="s">
        <v>1353</v>
      </c>
      <c r="I2668" s="433"/>
      <c r="J2668" s="435"/>
    </row>
    <row r="2669" spans="1:10">
      <c r="A2669" s="950">
        <v>2202</v>
      </c>
      <c r="B2669" s="950"/>
      <c r="C2669" s="950"/>
      <c r="D2669" s="950"/>
      <c r="E2669" s="950"/>
      <c r="F2669" s="951" t="s">
        <v>5</v>
      </c>
      <c r="G2669" s="1045">
        <f>SUM(G2670,G2673,G2679,G2686,G2692,G2694,G2697,G2699,G2702,G2704)</f>
        <v>10000000</v>
      </c>
      <c r="H2669" s="1045">
        <f>SUM(H2670,H2673,H2679,H2686,H2692,H2694,H2697,H2699,H2702,H2704)</f>
        <v>1217996.96</v>
      </c>
      <c r="I2669" s="955"/>
      <c r="J2669" s="435"/>
    </row>
    <row r="2670" spans="1:10" ht="25.5">
      <c r="A2670" s="950">
        <v>220201</v>
      </c>
      <c r="B2670" s="950"/>
      <c r="C2670" s="950"/>
      <c r="D2670" s="950"/>
      <c r="E2670" s="950"/>
      <c r="F2670" s="951" t="s">
        <v>107</v>
      </c>
      <c r="G2670" s="1045">
        <f>SUM(G2671:G2672)</f>
        <v>0</v>
      </c>
      <c r="H2670" s="1045">
        <f>SUM(H2671:H2672)</f>
        <v>0</v>
      </c>
      <c r="I2670" s="955"/>
      <c r="J2670" s="435"/>
    </row>
    <row r="2671" spans="1:10" ht="25.5">
      <c r="A2671" s="953">
        <v>22020101</v>
      </c>
      <c r="B2671" s="953"/>
      <c r="C2671" s="953"/>
      <c r="D2671" s="953"/>
      <c r="E2671" s="953"/>
      <c r="F2671" s="731" t="s">
        <v>108</v>
      </c>
      <c r="G2671" s="1046"/>
      <c r="H2671" s="1046"/>
      <c r="I2671" s="1077"/>
      <c r="J2671" s="435"/>
    </row>
    <row r="2672" spans="1:10" ht="25.5">
      <c r="A2672" s="953">
        <v>22020102</v>
      </c>
      <c r="B2672" s="953"/>
      <c r="C2672" s="953"/>
      <c r="D2672" s="953"/>
      <c r="E2672" s="953"/>
      <c r="F2672" s="731" t="s">
        <v>109</v>
      </c>
      <c r="G2672" s="1046"/>
      <c r="H2672" s="1046"/>
      <c r="I2672" s="1077"/>
      <c r="J2672" s="435"/>
    </row>
    <row r="2673" spans="1:10">
      <c r="A2673" s="950">
        <v>220202</v>
      </c>
      <c r="B2673" s="950"/>
      <c r="C2673" s="950"/>
      <c r="D2673" s="950"/>
      <c r="E2673" s="950"/>
      <c r="F2673" s="951" t="s">
        <v>112</v>
      </c>
      <c r="G2673" s="1045">
        <f>SUM(G2674:G2678)</f>
        <v>2000000</v>
      </c>
      <c r="H2673" s="1045">
        <f>SUM(H2674:H2678)</f>
        <v>0</v>
      </c>
      <c r="I2673" s="955"/>
      <c r="J2673" s="435"/>
    </row>
    <row r="2674" spans="1:10">
      <c r="A2674" s="953">
        <v>22020201</v>
      </c>
      <c r="B2674" s="953">
        <v>70435</v>
      </c>
      <c r="C2674" s="953"/>
      <c r="D2674" s="953"/>
      <c r="E2674" s="953">
        <v>50610801</v>
      </c>
      <c r="F2674" s="731" t="s">
        <v>113</v>
      </c>
      <c r="G2674" s="1046">
        <v>500000</v>
      </c>
      <c r="H2674" s="1046"/>
      <c r="I2674" s="1077"/>
      <c r="J2674" s="435"/>
    </row>
    <row r="2675" spans="1:10">
      <c r="A2675" s="953">
        <v>22020202</v>
      </c>
      <c r="B2675" s="953">
        <v>70460</v>
      </c>
      <c r="C2675" s="953"/>
      <c r="D2675" s="953"/>
      <c r="E2675" s="953">
        <v>50610801</v>
      </c>
      <c r="F2675" s="731" t="s">
        <v>114</v>
      </c>
      <c r="G2675" s="1046">
        <v>500000</v>
      </c>
      <c r="H2675" s="1046"/>
      <c r="I2675" s="1077"/>
      <c r="J2675" s="435"/>
    </row>
    <row r="2676" spans="1:10">
      <c r="A2676" s="953">
        <v>22020203</v>
      </c>
      <c r="B2676" s="953">
        <v>704460</v>
      </c>
      <c r="C2676" s="953"/>
      <c r="D2676" s="953"/>
      <c r="E2676" s="953">
        <v>50610801</v>
      </c>
      <c r="F2676" s="731" t="s">
        <v>115</v>
      </c>
      <c r="G2676" s="1046">
        <v>500000</v>
      </c>
      <c r="H2676" s="1046"/>
      <c r="I2676" s="1077"/>
      <c r="J2676" s="435"/>
    </row>
    <row r="2677" spans="1:10">
      <c r="A2677" s="953">
        <v>22020205</v>
      </c>
      <c r="B2677" s="953"/>
      <c r="C2677" s="953"/>
      <c r="D2677" s="953"/>
      <c r="E2677" s="953"/>
      <c r="F2677" s="731" t="s">
        <v>117</v>
      </c>
      <c r="G2677" s="1046"/>
      <c r="H2677" s="1046"/>
      <c r="I2677" s="1077"/>
      <c r="J2677" s="435"/>
    </row>
    <row r="2678" spans="1:10">
      <c r="A2678" s="953">
        <v>22020206</v>
      </c>
      <c r="B2678" s="953">
        <v>70133</v>
      </c>
      <c r="C2678" s="953"/>
      <c r="D2678" s="953"/>
      <c r="E2678" s="953">
        <v>50610801</v>
      </c>
      <c r="F2678" s="731" t="s">
        <v>118</v>
      </c>
      <c r="G2678" s="1046">
        <v>500000</v>
      </c>
      <c r="H2678" s="1046"/>
      <c r="I2678" s="1077"/>
      <c r="J2678" s="435"/>
    </row>
    <row r="2679" spans="1:10" ht="25.5">
      <c r="A2679" s="950">
        <v>220203</v>
      </c>
      <c r="B2679" s="950"/>
      <c r="C2679" s="950"/>
      <c r="D2679" s="950"/>
      <c r="E2679" s="950"/>
      <c r="F2679" s="951" t="s">
        <v>121</v>
      </c>
      <c r="G2679" s="1045">
        <f>SUM(G2680:G2685)</f>
        <v>1500000</v>
      </c>
      <c r="H2679" s="1045">
        <f>SUM(H2680:H2685)</f>
        <v>1217996.96</v>
      </c>
      <c r="I2679" s="955"/>
      <c r="J2679" s="435"/>
    </row>
    <row r="2680" spans="1:10" ht="25.5">
      <c r="A2680" s="953">
        <v>22020301</v>
      </c>
      <c r="B2680" s="953">
        <v>70133</v>
      </c>
      <c r="C2680" s="953"/>
      <c r="D2680" s="953"/>
      <c r="E2680" s="953">
        <v>50610801</v>
      </c>
      <c r="F2680" s="731" t="s">
        <v>122</v>
      </c>
      <c r="G2680" s="1046">
        <v>1000000</v>
      </c>
      <c r="H2680" s="1046">
        <v>1217996.96</v>
      </c>
      <c r="I2680" s="1077"/>
      <c r="J2680" s="435"/>
    </row>
    <row r="2681" spans="1:10">
      <c r="A2681" s="953">
        <v>22020303</v>
      </c>
      <c r="B2681" s="953">
        <v>70460</v>
      </c>
      <c r="C2681" s="953"/>
      <c r="D2681" s="953"/>
      <c r="E2681" s="953">
        <v>50610801</v>
      </c>
      <c r="F2681" s="731" t="s">
        <v>124</v>
      </c>
      <c r="G2681" s="1046">
        <v>500000</v>
      </c>
      <c r="H2681" s="1046"/>
      <c r="I2681" s="1077"/>
      <c r="J2681" s="435"/>
    </row>
    <row r="2682" spans="1:10">
      <c r="A2682" s="953">
        <v>22020304</v>
      </c>
      <c r="B2682" s="953"/>
      <c r="C2682" s="953"/>
      <c r="D2682" s="953"/>
      <c r="E2682" s="953"/>
      <c r="F2682" s="731" t="s">
        <v>125</v>
      </c>
      <c r="G2682" s="1046"/>
      <c r="H2682" s="1046"/>
      <c r="I2682" s="1077"/>
      <c r="J2682" s="435"/>
    </row>
    <row r="2683" spans="1:10" ht="25.5">
      <c r="A2683" s="953">
        <v>22020305</v>
      </c>
      <c r="B2683" s="953"/>
      <c r="C2683" s="953"/>
      <c r="D2683" s="953"/>
      <c r="E2683" s="953"/>
      <c r="F2683" s="731" t="s">
        <v>126</v>
      </c>
      <c r="G2683" s="1046"/>
      <c r="H2683" s="1046"/>
      <c r="I2683" s="1077"/>
      <c r="J2683" s="435"/>
    </row>
    <row r="2684" spans="1:10" ht="25.5">
      <c r="A2684" s="953">
        <v>22020309</v>
      </c>
      <c r="B2684" s="953"/>
      <c r="C2684" s="953"/>
      <c r="D2684" s="953"/>
      <c r="E2684" s="953"/>
      <c r="F2684" s="731" t="s">
        <v>130</v>
      </c>
      <c r="G2684" s="1046"/>
      <c r="H2684" s="1046"/>
      <c r="I2684" s="1077"/>
      <c r="J2684" s="435"/>
    </row>
    <row r="2685" spans="1:10" ht="25.5">
      <c r="A2685" s="953">
        <v>22020311</v>
      </c>
      <c r="B2685" s="953"/>
      <c r="C2685" s="953"/>
      <c r="D2685" s="953"/>
      <c r="E2685" s="953"/>
      <c r="F2685" s="731" t="s">
        <v>132</v>
      </c>
      <c r="G2685" s="1046"/>
      <c r="H2685" s="1046"/>
      <c r="I2685" s="1077"/>
      <c r="J2685" s="435"/>
    </row>
    <row r="2686" spans="1:10" ht="25.5">
      <c r="A2686" s="950">
        <v>220204</v>
      </c>
      <c r="B2686" s="950"/>
      <c r="C2686" s="950"/>
      <c r="D2686" s="950"/>
      <c r="E2686" s="950"/>
      <c r="F2686" s="951" t="s">
        <v>133</v>
      </c>
      <c r="G2686" s="1045">
        <f>SUM(G2687:G2691)</f>
        <v>3500000</v>
      </c>
      <c r="H2686" s="1045"/>
      <c r="I2686" s="955"/>
      <c r="J2686" s="435"/>
    </row>
    <row r="2687" spans="1:10" ht="38.25">
      <c r="A2687" s="953">
        <v>22020401</v>
      </c>
      <c r="B2687" s="953">
        <v>70451</v>
      </c>
      <c r="C2687" s="953"/>
      <c r="D2687" s="953"/>
      <c r="E2687" s="953">
        <v>50610801</v>
      </c>
      <c r="F2687" s="731" t="s">
        <v>134</v>
      </c>
      <c r="G2687" s="1046">
        <v>1500000</v>
      </c>
      <c r="H2687" s="1046"/>
      <c r="I2687" s="1077"/>
      <c r="J2687" s="435"/>
    </row>
    <row r="2688" spans="1:10" ht="25.5">
      <c r="A2688" s="953">
        <v>22020403</v>
      </c>
      <c r="B2688" s="953"/>
      <c r="C2688" s="953"/>
      <c r="D2688" s="953"/>
      <c r="E2688" s="953"/>
      <c r="F2688" s="731" t="s">
        <v>136</v>
      </c>
      <c r="G2688" s="1046"/>
      <c r="H2688" s="1046"/>
      <c r="I2688" s="1077"/>
      <c r="J2688" s="435"/>
    </row>
    <row r="2689" spans="1:10" ht="25.5">
      <c r="A2689" s="953">
        <v>22020404</v>
      </c>
      <c r="B2689" s="953">
        <v>70133</v>
      </c>
      <c r="C2689" s="953"/>
      <c r="D2689" s="953"/>
      <c r="E2689" s="953">
        <v>50610801</v>
      </c>
      <c r="F2689" s="731" t="s">
        <v>137</v>
      </c>
      <c r="G2689" s="1046">
        <v>1000000</v>
      </c>
      <c r="H2689" s="1046"/>
      <c r="I2689" s="1077"/>
      <c r="J2689" s="435"/>
    </row>
    <row r="2690" spans="1:10" ht="25.5">
      <c r="A2690" s="953">
        <v>22020405</v>
      </c>
      <c r="B2690" s="953">
        <v>70133</v>
      </c>
      <c r="C2690" s="953"/>
      <c r="D2690" s="953"/>
      <c r="E2690" s="953">
        <v>50610801</v>
      </c>
      <c r="F2690" s="731" t="s">
        <v>138</v>
      </c>
      <c r="G2690" s="1046">
        <v>1000000</v>
      </c>
      <c r="H2690" s="1046"/>
      <c r="I2690" s="1077"/>
      <c r="J2690" s="435"/>
    </row>
    <row r="2691" spans="1:10" ht="25.5">
      <c r="A2691" s="953">
        <v>22020406</v>
      </c>
      <c r="B2691" s="953"/>
      <c r="C2691" s="953"/>
      <c r="D2691" s="953"/>
      <c r="E2691" s="953"/>
      <c r="F2691" s="731" t="s">
        <v>139</v>
      </c>
      <c r="G2691" s="1396"/>
      <c r="H2691" s="1396"/>
      <c r="I2691" s="1077"/>
      <c r="J2691" s="435"/>
    </row>
    <row r="2692" spans="1:10">
      <c r="A2692" s="950">
        <v>220205</v>
      </c>
      <c r="B2692" s="950"/>
      <c r="C2692" s="950"/>
      <c r="D2692" s="950"/>
      <c r="E2692" s="950"/>
      <c r="F2692" s="951" t="s">
        <v>145</v>
      </c>
      <c r="G2692" s="1045">
        <f>SUM(G2693:G2693)</f>
        <v>0</v>
      </c>
      <c r="H2692" s="1045">
        <f>SUM(H2693:H2693)</f>
        <v>0</v>
      </c>
      <c r="I2692" s="955"/>
      <c r="J2692" s="435"/>
    </row>
    <row r="2693" spans="1:10">
      <c r="A2693" s="953">
        <v>22020501</v>
      </c>
      <c r="B2693" s="953"/>
      <c r="C2693" s="953"/>
      <c r="D2693" s="953"/>
      <c r="E2693" s="953"/>
      <c r="F2693" s="731" t="s">
        <v>146</v>
      </c>
      <c r="G2693" s="1046"/>
      <c r="H2693" s="1046"/>
      <c r="I2693" s="956"/>
      <c r="J2693" s="435"/>
    </row>
    <row r="2694" spans="1:10">
      <c r="A2694" s="950">
        <v>220206</v>
      </c>
      <c r="B2694" s="950"/>
      <c r="C2694" s="950"/>
      <c r="D2694" s="950"/>
      <c r="E2694" s="950"/>
      <c r="F2694" s="951" t="s">
        <v>148</v>
      </c>
      <c r="G2694" s="1045">
        <f>SUM(G2695:G2696)</f>
        <v>500000</v>
      </c>
      <c r="H2694" s="1045">
        <f>SUM(H2695:H2696)</f>
        <v>0</v>
      </c>
      <c r="I2694" s="955"/>
      <c r="J2694" s="435"/>
    </row>
    <row r="2695" spans="1:10">
      <c r="A2695" s="953">
        <v>22020601</v>
      </c>
      <c r="B2695" s="953"/>
      <c r="C2695" s="953"/>
      <c r="D2695" s="953"/>
      <c r="E2695" s="953"/>
      <c r="F2695" s="731" t="s">
        <v>149</v>
      </c>
      <c r="G2695" s="1046"/>
      <c r="H2695" s="1046"/>
      <c r="I2695" s="1077"/>
      <c r="J2695" s="435"/>
    </row>
    <row r="2696" spans="1:10" ht="25.5">
      <c r="A2696" s="953">
        <v>22020605</v>
      </c>
      <c r="B2696" s="953">
        <v>70133</v>
      </c>
      <c r="C2696" s="953"/>
      <c r="D2696" s="953"/>
      <c r="E2696" s="953">
        <v>50610801</v>
      </c>
      <c r="F2696" s="731" t="s">
        <v>153</v>
      </c>
      <c r="G2696" s="1046">
        <v>500000</v>
      </c>
      <c r="H2696" s="1046"/>
      <c r="I2696" s="1077"/>
      <c r="J2696" s="435"/>
    </row>
    <row r="2697" spans="1:10" ht="38.25">
      <c r="A2697" s="950">
        <v>220207</v>
      </c>
      <c r="B2697" s="950"/>
      <c r="C2697" s="950"/>
      <c r="D2697" s="950"/>
      <c r="E2697" s="950"/>
      <c r="F2697" s="951" t="s">
        <v>154</v>
      </c>
      <c r="G2697" s="1045">
        <f>SUM(G2698:G2698)</f>
        <v>0</v>
      </c>
      <c r="H2697" s="1045">
        <f>SUM(H2698:H2698)</f>
        <v>0</v>
      </c>
      <c r="I2697" s="955"/>
      <c r="J2697" s="435"/>
    </row>
    <row r="2698" spans="1:10">
      <c r="A2698" s="953">
        <v>22020701</v>
      </c>
      <c r="B2698" s="953"/>
      <c r="C2698" s="953"/>
      <c r="D2698" s="953"/>
      <c r="E2698" s="953"/>
      <c r="F2698" s="731" t="s">
        <v>155</v>
      </c>
      <c r="G2698" s="1046"/>
      <c r="H2698" s="1046"/>
      <c r="I2698" s="1077"/>
      <c r="J2698" s="435"/>
    </row>
    <row r="2699" spans="1:10">
      <c r="A2699" s="950">
        <v>220208</v>
      </c>
      <c r="B2699" s="950"/>
      <c r="C2699" s="950"/>
      <c r="D2699" s="950"/>
      <c r="E2699" s="950"/>
      <c r="F2699" s="951" t="s">
        <v>163</v>
      </c>
      <c r="G2699" s="1045">
        <f>SUM(G2700:G2701)</f>
        <v>1000000</v>
      </c>
      <c r="H2699" s="1045">
        <f>SUM(H2700:H2701)</f>
        <v>0</v>
      </c>
      <c r="I2699" s="955"/>
      <c r="J2699" s="435"/>
    </row>
    <row r="2700" spans="1:10">
      <c r="A2700" s="953">
        <v>22020801</v>
      </c>
      <c r="B2700" s="953">
        <v>70434</v>
      </c>
      <c r="C2700" s="953"/>
      <c r="D2700" s="953"/>
      <c r="E2700" s="953">
        <v>50610801</v>
      </c>
      <c r="F2700" s="731" t="s">
        <v>164</v>
      </c>
      <c r="G2700" s="1046">
        <v>500000</v>
      </c>
      <c r="H2700" s="1046"/>
      <c r="I2700" s="956"/>
      <c r="J2700" s="435"/>
    </row>
    <row r="2701" spans="1:10" ht="25.5">
      <c r="A2701" s="953">
        <v>22020803</v>
      </c>
      <c r="B2701" s="953">
        <v>70434</v>
      </c>
      <c r="C2701" s="953"/>
      <c r="D2701" s="953"/>
      <c r="E2701" s="953">
        <v>50610801</v>
      </c>
      <c r="F2701" s="731" t="s">
        <v>166</v>
      </c>
      <c r="G2701" s="1046">
        <v>500000</v>
      </c>
      <c r="H2701" s="1046"/>
      <c r="I2701" s="956"/>
      <c r="J2701" s="435"/>
    </row>
    <row r="2702" spans="1:10" ht="16.5" customHeight="1">
      <c r="A2702" s="950">
        <v>220209</v>
      </c>
      <c r="B2702" s="950"/>
      <c r="C2702" s="950"/>
      <c r="D2702" s="950"/>
      <c r="E2702" s="950"/>
      <c r="F2702" s="951" t="s">
        <v>169</v>
      </c>
      <c r="G2702" s="1045">
        <f>SUM(G2703:G2703)</f>
        <v>0</v>
      </c>
      <c r="H2702" s="1045">
        <f>SUM(H2703:H2703)</f>
        <v>0</v>
      </c>
      <c r="I2702" s="955"/>
      <c r="J2702" s="435"/>
    </row>
    <row r="2703" spans="1:10" ht="25.5">
      <c r="A2703" s="953">
        <v>22020901</v>
      </c>
      <c r="B2703" s="953"/>
      <c r="C2703" s="953"/>
      <c r="D2703" s="953"/>
      <c r="E2703" s="953"/>
      <c r="F2703" s="731" t="s">
        <v>170</v>
      </c>
      <c r="G2703" s="1046"/>
      <c r="H2703" s="1046"/>
      <c r="I2703" s="1077"/>
      <c r="J2703" s="435"/>
    </row>
    <row r="2704" spans="1:10" ht="25.5">
      <c r="A2704" s="950">
        <v>220210</v>
      </c>
      <c r="B2704" s="950"/>
      <c r="C2704" s="950"/>
      <c r="D2704" s="950"/>
      <c r="E2704" s="950"/>
      <c r="F2704" s="951" t="s">
        <v>173</v>
      </c>
      <c r="G2704" s="1045">
        <f>SUM(G2705:G2708)</f>
        <v>1500000</v>
      </c>
      <c r="H2704" s="1045">
        <f>SUM(H2705:H2708)</f>
        <v>0</v>
      </c>
      <c r="I2704" s="955"/>
      <c r="J2704" s="435"/>
    </row>
    <row r="2705" spans="1:10">
      <c r="A2705" s="953">
        <v>22021001</v>
      </c>
      <c r="B2705" s="953">
        <v>70133</v>
      </c>
      <c r="C2705" s="953"/>
      <c r="D2705" s="953"/>
      <c r="E2705" s="953">
        <v>50610801</v>
      </c>
      <c r="F2705" s="731" t="s">
        <v>174</v>
      </c>
      <c r="G2705" s="1046">
        <v>500000</v>
      </c>
      <c r="H2705" s="1046"/>
      <c r="I2705" s="1077"/>
      <c r="J2705" s="435"/>
    </row>
    <row r="2706" spans="1:10">
      <c r="A2706" s="953">
        <v>22021003</v>
      </c>
      <c r="B2706" s="953"/>
      <c r="C2706" s="953"/>
      <c r="D2706" s="953"/>
      <c r="E2706" s="953"/>
      <c r="F2706" s="731" t="s">
        <v>176</v>
      </c>
      <c r="G2706" s="1046"/>
      <c r="H2706" s="1046"/>
      <c r="I2706" s="1077"/>
      <c r="J2706" s="435"/>
    </row>
    <row r="2707" spans="1:10" ht="25.5">
      <c r="A2707" s="953">
        <v>22021006</v>
      </c>
      <c r="B2707" s="953"/>
      <c r="C2707" s="953"/>
      <c r="D2707" s="953"/>
      <c r="E2707" s="953"/>
      <c r="F2707" s="731" t="s">
        <v>178</v>
      </c>
      <c r="G2707" s="1046"/>
      <c r="H2707" s="1046"/>
      <c r="I2707" s="1077"/>
      <c r="J2707" s="435"/>
    </row>
    <row r="2708" spans="1:10">
      <c r="A2708" s="953">
        <v>22021007</v>
      </c>
      <c r="B2708" s="953">
        <v>70133</v>
      </c>
      <c r="C2708" s="953"/>
      <c r="D2708" s="953"/>
      <c r="E2708" s="953">
        <v>50610801</v>
      </c>
      <c r="F2708" s="731" t="s">
        <v>179</v>
      </c>
      <c r="G2708" s="1046">
        <v>1000000</v>
      </c>
      <c r="H2708" s="1046"/>
      <c r="I2708" s="1077"/>
      <c r="J2708" s="435"/>
    </row>
    <row r="2709" spans="1:10">
      <c r="A2709" s="432"/>
      <c r="B2709" s="432"/>
      <c r="C2709" s="432"/>
      <c r="D2709" s="432"/>
      <c r="E2709" s="432"/>
      <c r="F2709" s="433"/>
      <c r="G2709" s="1042"/>
      <c r="H2709" s="1042"/>
      <c r="I2709" s="956"/>
      <c r="J2709" s="435"/>
    </row>
    <row r="2710" spans="1:10">
      <c r="A2710" s="432"/>
      <c r="B2710" s="432"/>
      <c r="C2710" s="432"/>
      <c r="D2710" s="432"/>
      <c r="E2710" s="432"/>
      <c r="F2710" s="433"/>
      <c r="G2710" s="432"/>
      <c r="H2710" s="432"/>
      <c r="I2710" s="956"/>
      <c r="J2710" s="435"/>
    </row>
    <row r="2711" spans="1:10">
      <c r="A2711" s="1511" t="s">
        <v>284</v>
      </c>
      <c r="B2711" s="1511"/>
      <c r="C2711" s="1511"/>
      <c r="D2711" s="1511"/>
      <c r="E2711" s="1511"/>
      <c r="F2711" s="1511"/>
      <c r="G2711" s="1511"/>
      <c r="H2711" s="1511"/>
      <c r="I2711" s="1511"/>
      <c r="J2711" s="435"/>
    </row>
    <row r="2712" spans="1:10">
      <c r="A2712" s="432"/>
      <c r="B2712" s="432"/>
      <c r="C2712" s="432"/>
      <c r="D2712" s="432"/>
      <c r="E2712" s="432"/>
      <c r="F2712" s="433" t="s">
        <v>4</v>
      </c>
      <c r="G2712" s="434"/>
      <c r="H2712" s="434"/>
      <c r="I2712" s="434"/>
      <c r="J2712" s="435"/>
    </row>
    <row r="2713" spans="1:10">
      <c r="A2713" s="432"/>
      <c r="B2713" s="432"/>
      <c r="C2713" s="432"/>
      <c r="D2713" s="432"/>
      <c r="E2713" s="432"/>
      <c r="F2713" s="433" t="s">
        <v>5</v>
      </c>
      <c r="G2713" s="1042">
        <f>G2669</f>
        <v>10000000</v>
      </c>
      <c r="H2713" s="1042">
        <f>H2669</f>
        <v>1217996.96</v>
      </c>
      <c r="I2713" s="434">
        <f>I2669</f>
        <v>0</v>
      </c>
      <c r="J2713" s="435"/>
    </row>
    <row r="2714" spans="1:10">
      <c r="A2714" s="432"/>
      <c r="B2714" s="432"/>
      <c r="C2714" s="432"/>
      <c r="D2714" s="432"/>
      <c r="E2714" s="432"/>
      <c r="F2714" s="433" t="s">
        <v>285</v>
      </c>
      <c r="G2714" s="1042"/>
      <c r="H2714" s="1042"/>
      <c r="I2714" s="432"/>
      <c r="J2714" s="435"/>
    </row>
    <row r="2715" spans="1:10">
      <c r="A2715" s="432"/>
      <c r="B2715" s="432"/>
      <c r="C2715" s="432"/>
      <c r="D2715" s="432"/>
      <c r="E2715" s="432"/>
      <c r="F2715" s="433" t="s">
        <v>198</v>
      </c>
      <c r="G2715" s="1042"/>
      <c r="H2715" s="1042"/>
      <c r="I2715" s="434"/>
      <c r="J2715" s="435"/>
    </row>
    <row r="2716" spans="1:10">
      <c r="A2716" s="432"/>
      <c r="B2716" s="432"/>
      <c r="C2716" s="432"/>
      <c r="D2716" s="432"/>
      <c r="E2716" s="432"/>
      <c r="F2716" s="430" t="s">
        <v>3</v>
      </c>
      <c r="G2716" s="1302">
        <f>SUM(G2712:G2715)</f>
        <v>10000000</v>
      </c>
      <c r="H2716" s="1302">
        <f>SUM(H2712:H2715)</f>
        <v>1217996.96</v>
      </c>
      <c r="I2716" s="439">
        <f>SUM(I2712:I2715)</f>
        <v>0</v>
      </c>
      <c r="J2716" s="435"/>
    </row>
    <row r="2717" spans="1:10" ht="15">
      <c r="A2717" s="30"/>
      <c r="B2717" s="30"/>
      <c r="C2717" s="30"/>
      <c r="D2717" s="30"/>
      <c r="E2717" s="30"/>
      <c r="F2717" s="39"/>
      <c r="G2717" s="30"/>
      <c r="H2717" s="30"/>
      <c r="I2717" s="11"/>
    </row>
    <row r="2718" spans="1:10">
      <c r="A2718" s="30"/>
      <c r="B2718" s="30"/>
      <c r="C2718" s="30"/>
      <c r="D2718" s="30"/>
      <c r="E2718" s="30"/>
      <c r="F2718" s="39"/>
      <c r="G2718" s="30"/>
      <c r="H2718" s="30"/>
      <c r="I2718" s="30"/>
    </row>
  </sheetData>
  <mergeCells count="100">
    <mergeCell ref="A2080:L2080"/>
    <mergeCell ref="A1694:I1694"/>
    <mergeCell ref="A1687:I1687"/>
    <mergeCell ref="A1693:I1693"/>
    <mergeCell ref="A1824:M1824"/>
    <mergeCell ref="A1823:M1823"/>
    <mergeCell ref="A1815:I1815"/>
    <mergeCell ref="A1738:I1738"/>
    <mergeCell ref="A2711:I2711"/>
    <mergeCell ref="A2513:M2513"/>
    <mergeCell ref="A1746:L1746"/>
    <mergeCell ref="A1745:L1745"/>
    <mergeCell ref="A1962:M1962"/>
    <mergeCell ref="A1961:M1961"/>
    <mergeCell ref="A1916:M1916"/>
    <mergeCell ref="A1915:M1915"/>
    <mergeCell ref="A2493:I2493"/>
    <mergeCell ref="A2372:M2372"/>
    <mergeCell ref="A2030:I2030"/>
    <mergeCell ref="A1963:M1963"/>
    <mergeCell ref="A2266:M2266"/>
    <mergeCell ref="A2265:M2265"/>
    <mergeCell ref="A2197:L2197"/>
    <mergeCell ref="A2198:J2198"/>
    <mergeCell ref="A1644:I1644"/>
    <mergeCell ref="A1303:M1303"/>
    <mergeCell ref="A1393:I1393"/>
    <mergeCell ref="A2512:M2512"/>
    <mergeCell ref="A2667:I2667"/>
    <mergeCell ref="A2605:I2605"/>
    <mergeCell ref="A2551:I2551"/>
    <mergeCell ref="A2657:I2657"/>
    <mergeCell ref="A2558:I2558"/>
    <mergeCell ref="A2666:I2666"/>
    <mergeCell ref="A2613:I2613"/>
    <mergeCell ref="A2612:I2612"/>
    <mergeCell ref="K2559:L2559"/>
    <mergeCell ref="A2031:M2031"/>
    <mergeCell ref="A2079:M2079"/>
    <mergeCell ref="A2373:M2373"/>
    <mergeCell ref="A1121:M1121"/>
    <mergeCell ref="A1492:M1492"/>
    <mergeCell ref="A1493:J1493"/>
    <mergeCell ref="A1491:M1491"/>
    <mergeCell ref="A1403:M1403"/>
    <mergeCell ref="A1402:M1402"/>
    <mergeCell ref="A1188:M1188"/>
    <mergeCell ref="A1189:M1189"/>
    <mergeCell ref="A1237:I1237"/>
    <mergeCell ref="A1247:M1247"/>
    <mergeCell ref="A1248:M1248"/>
    <mergeCell ref="A1304:M1304"/>
    <mergeCell ref="A1643:I1643"/>
    <mergeCell ref="A1531:L1531"/>
    <mergeCell ref="A1532:M1532"/>
    <mergeCell ref="A355:M355"/>
    <mergeCell ref="A470:I470"/>
    <mergeCell ref="A1005:M1005"/>
    <mergeCell ref="D876:D877"/>
    <mergeCell ref="E876:E877"/>
    <mergeCell ref="A944:L944"/>
    <mergeCell ref="A957:I957"/>
    <mergeCell ref="A822:M822"/>
    <mergeCell ref="A821:M821"/>
    <mergeCell ref="A956:I956"/>
    <mergeCell ref="A998:I998"/>
    <mergeCell ref="A863:L863"/>
    <mergeCell ref="A862:L862"/>
    <mergeCell ref="A310:M310"/>
    <mergeCell ref="A311:M311"/>
    <mergeCell ref="A1120:M1120"/>
    <mergeCell ref="A721:K721"/>
    <mergeCell ref="A1079:M1079"/>
    <mergeCell ref="A647:M647"/>
    <mergeCell ref="A480:M480"/>
    <mergeCell ref="A479:M479"/>
    <mergeCell ref="A559:L559"/>
    <mergeCell ref="A560:J560"/>
    <mergeCell ref="A646:M646"/>
    <mergeCell ref="A1078:M1078"/>
    <mergeCell ref="A1109:I1109"/>
    <mergeCell ref="A720:L720"/>
    <mergeCell ref="B710:F710"/>
    <mergeCell ref="A1006:L1006"/>
    <mergeCell ref="A1:M1"/>
    <mergeCell ref="A2:M2"/>
    <mergeCell ref="A272:M272"/>
    <mergeCell ref="A271:M271"/>
    <mergeCell ref="A638:I638"/>
    <mergeCell ref="A151:H151"/>
    <mergeCell ref="A304:I304"/>
    <mergeCell ref="A157:M157"/>
    <mergeCell ref="A156:M156"/>
    <mergeCell ref="A125:I125"/>
    <mergeCell ref="A126:I126"/>
    <mergeCell ref="A416:M416"/>
    <mergeCell ref="A417:M417"/>
    <mergeCell ref="A82:M82"/>
    <mergeCell ref="A81:M81"/>
    <mergeCell ref="A356:M356"/>
  </mergeCells>
  <printOptions horizontalCentered="1" verticalCentered="1" gridLines="1"/>
  <pageMargins left="0" right="0" top="0.5" bottom="0.5" header="0.3" footer="0.3"/>
  <pageSetup paperSize="9" scale="60" fitToHeight="0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63"/>
  <sheetViews>
    <sheetView topLeftCell="A1476" zoomScale="110" zoomScaleNormal="110" workbookViewId="0">
      <selection activeCell="F1483" sqref="F1483"/>
    </sheetView>
  </sheetViews>
  <sheetFormatPr defaultColWidth="9.140625" defaultRowHeight="16.5"/>
  <cols>
    <col min="1" max="1" width="13.42578125" style="50" customWidth="1"/>
    <col min="2" max="2" width="12.5703125" style="52" customWidth="1"/>
    <col min="3" max="4" width="9.85546875" style="50" customWidth="1"/>
    <col min="5" max="5" width="13.7109375" style="50" customWidth="1"/>
    <col min="6" max="6" width="22.5703125" style="52" customWidth="1"/>
    <col min="7" max="7" width="22.85546875" style="53" customWidth="1"/>
    <col min="8" max="8" width="21.7109375" style="50" customWidth="1"/>
    <col min="9" max="10" width="21.140625" style="50" customWidth="1"/>
    <col min="11" max="11" width="22.42578125" style="50" customWidth="1"/>
    <col min="12" max="12" width="22.140625" style="50" customWidth="1"/>
    <col min="13" max="13" width="16.140625" style="50" customWidth="1"/>
    <col min="14" max="14" width="8.42578125" style="50" customWidth="1"/>
    <col min="15" max="16384" width="9.140625" style="50"/>
  </cols>
  <sheetData>
    <row r="1" spans="1:13">
      <c r="A1" s="33" t="s">
        <v>602</v>
      </c>
      <c r="B1" s="35"/>
      <c r="C1" s="33"/>
      <c r="D1" s="33"/>
      <c r="E1" s="33"/>
      <c r="F1" s="35"/>
      <c r="G1" s="54"/>
      <c r="H1" s="33"/>
      <c r="I1" s="33"/>
      <c r="J1" s="33"/>
      <c r="K1" s="33"/>
    </row>
    <row r="2" spans="1:13" ht="23.25">
      <c r="A2" s="1546" t="s">
        <v>0</v>
      </c>
      <c r="B2" s="1546"/>
      <c r="C2" s="1546"/>
      <c r="D2" s="1546"/>
      <c r="E2" s="1546"/>
      <c r="F2" s="1546"/>
      <c r="G2" s="1546"/>
      <c r="H2" s="1546"/>
      <c r="I2" s="1546"/>
      <c r="J2" s="1546"/>
      <c r="K2" s="1546"/>
      <c r="L2" s="1546"/>
      <c r="M2" s="1546"/>
    </row>
    <row r="3" spans="1:13" ht="21">
      <c r="A3" s="1548" t="s">
        <v>1203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  <c r="L3" s="1548"/>
      <c r="M3" s="1548"/>
    </row>
    <row r="4" spans="1:13" ht="51">
      <c r="A4" s="1057" t="s">
        <v>518</v>
      </c>
      <c r="B4" s="1057" t="s">
        <v>514</v>
      </c>
      <c r="C4" s="1057" t="s">
        <v>559</v>
      </c>
      <c r="D4" s="1057" t="s">
        <v>560</v>
      </c>
      <c r="E4" s="1057" t="s">
        <v>515</v>
      </c>
      <c r="F4" s="478" t="s">
        <v>483</v>
      </c>
      <c r="G4" s="1057" t="s">
        <v>1064</v>
      </c>
      <c r="H4" s="1057" t="s">
        <v>657</v>
      </c>
      <c r="I4" s="1057" t="s">
        <v>997</v>
      </c>
      <c r="J4" s="1157"/>
      <c r="K4" s="1057" t="s">
        <v>658</v>
      </c>
      <c r="L4" s="1057" t="s">
        <v>970</v>
      </c>
      <c r="M4" s="426" t="s">
        <v>999</v>
      </c>
    </row>
    <row r="5" spans="1:13" ht="14.25">
      <c r="A5" s="442">
        <v>1</v>
      </c>
      <c r="B5" s="442"/>
      <c r="C5" s="442"/>
      <c r="D5" s="442"/>
      <c r="E5" s="442"/>
      <c r="F5" s="478" t="s">
        <v>8</v>
      </c>
      <c r="G5" s="404">
        <v>500000</v>
      </c>
      <c r="H5" s="404">
        <v>500000</v>
      </c>
      <c r="I5" s="404">
        <v>500000</v>
      </c>
      <c r="J5" s="404"/>
      <c r="K5" s="404">
        <f>SUM(H5,I5)</f>
        <v>1000000</v>
      </c>
      <c r="L5" s="334"/>
      <c r="M5" s="334"/>
    </row>
    <row r="6" spans="1:13" ht="14.25">
      <c r="A6" s="442">
        <v>2</v>
      </c>
      <c r="B6" s="442"/>
      <c r="C6" s="442"/>
      <c r="D6" s="442"/>
      <c r="E6" s="442"/>
      <c r="F6" s="1057" t="s">
        <v>90</v>
      </c>
      <c r="G6" s="328">
        <f t="shared" ref="G6:M6" si="0">SUM(G7,G13,G79)</f>
        <v>1330677632</v>
      </c>
      <c r="H6" s="328">
        <f t="shared" si="0"/>
        <v>1330677632</v>
      </c>
      <c r="I6" s="328">
        <f t="shared" si="0"/>
        <v>1330677632</v>
      </c>
      <c r="J6" s="328"/>
      <c r="K6" s="328">
        <f t="shared" si="0"/>
        <v>3905032896</v>
      </c>
      <c r="L6" s="328">
        <f t="shared" si="0"/>
        <v>1754257070</v>
      </c>
      <c r="M6" s="328">
        <f t="shared" si="0"/>
        <v>57925968</v>
      </c>
    </row>
    <row r="7" spans="1:13" ht="14.25">
      <c r="A7" s="442">
        <v>21</v>
      </c>
      <c r="B7" s="442"/>
      <c r="C7" s="442"/>
      <c r="D7" s="442"/>
      <c r="E7" s="442"/>
      <c r="F7" s="443" t="s">
        <v>4</v>
      </c>
      <c r="G7" s="328">
        <f>SUM(G8:G9)</f>
        <v>132677632</v>
      </c>
      <c r="H7" s="328">
        <f>SUM(H8:H9)</f>
        <v>132677632</v>
      </c>
      <c r="I7" s="328">
        <f>SUM(I8:I9)</f>
        <v>132677632</v>
      </c>
      <c r="J7" s="328"/>
      <c r="K7" s="328">
        <f>SUM(K8:K9)</f>
        <v>398032896</v>
      </c>
      <c r="L7" s="328">
        <f>SUM(L8:L9)</f>
        <v>32347070</v>
      </c>
      <c r="M7" s="328">
        <v>23331968</v>
      </c>
    </row>
    <row r="8" spans="1:13" ht="14.25">
      <c r="A8" s="1059">
        <v>21010101</v>
      </c>
      <c r="B8" s="1059"/>
      <c r="C8" s="1059"/>
      <c r="D8" s="1059"/>
      <c r="E8" s="1059"/>
      <c r="F8" s="324" t="s">
        <v>91</v>
      </c>
      <c r="G8" s="328">
        <v>113639158</v>
      </c>
      <c r="H8" s="328">
        <f>G8</f>
        <v>113639158</v>
      </c>
      <c r="I8" s="328">
        <f>H8</f>
        <v>113639158</v>
      </c>
      <c r="J8" s="328"/>
      <c r="K8" s="328">
        <f>SUM(G8:I8)</f>
        <v>340917474</v>
      </c>
      <c r="L8" s="328">
        <v>22447607</v>
      </c>
      <c r="M8" s="328"/>
    </row>
    <row r="9" spans="1:13" ht="27.75" customHeight="1">
      <c r="A9" s="442">
        <v>2102</v>
      </c>
      <c r="B9" s="442"/>
      <c r="C9" s="442"/>
      <c r="D9" s="442"/>
      <c r="E9" s="442"/>
      <c r="F9" s="443" t="s">
        <v>664</v>
      </c>
      <c r="G9" s="328">
        <f>G10</f>
        <v>19038474</v>
      </c>
      <c r="H9" s="328">
        <f>H10</f>
        <v>19038474</v>
      </c>
      <c r="I9" s="328">
        <f>I10</f>
        <v>19038474</v>
      </c>
      <c r="J9" s="328"/>
      <c r="K9" s="328">
        <f>SUM(K11,K12)</f>
        <v>57115422</v>
      </c>
      <c r="L9" s="328">
        <v>9899463</v>
      </c>
      <c r="M9" s="328"/>
    </row>
    <row r="10" spans="1:13" ht="18.600000000000001" customHeight="1">
      <c r="A10" s="442">
        <v>210201</v>
      </c>
      <c r="B10" s="442"/>
      <c r="C10" s="442"/>
      <c r="D10" s="442"/>
      <c r="E10" s="442"/>
      <c r="F10" s="443" t="s">
        <v>95</v>
      </c>
      <c r="G10" s="328">
        <f>SUM(G11:G12)</f>
        <v>19038474</v>
      </c>
      <c r="H10" s="328">
        <f>SUM(H11:H12)</f>
        <v>19038474</v>
      </c>
      <c r="I10" s="328">
        <f>SUM(I11:I12)</f>
        <v>19038474</v>
      </c>
      <c r="J10" s="328"/>
      <c r="K10" s="328">
        <f>SUM(G10:I10)</f>
        <v>57115422</v>
      </c>
      <c r="L10" s="328">
        <v>9899463</v>
      </c>
      <c r="M10" s="328">
        <v>884361</v>
      </c>
    </row>
    <row r="11" spans="1:13" ht="12.75" customHeight="1">
      <c r="A11" s="1059">
        <v>21020101</v>
      </c>
      <c r="B11" s="1059"/>
      <c r="C11" s="1059"/>
      <c r="D11" s="1059"/>
      <c r="E11" s="1059"/>
      <c r="F11" s="324" t="s">
        <v>96</v>
      </c>
      <c r="G11" s="637">
        <v>15829752</v>
      </c>
      <c r="H11" s="637">
        <f>G11</f>
        <v>15829752</v>
      </c>
      <c r="I11" s="328">
        <f>H11</f>
        <v>15829752</v>
      </c>
      <c r="J11" s="328"/>
      <c r="K11" s="637">
        <f>SUM(G11:I11)</f>
        <v>47489256</v>
      </c>
      <c r="L11" s="637">
        <v>9015102</v>
      </c>
      <c r="M11" s="328"/>
    </row>
    <row r="12" spans="1:13" ht="14.25" customHeight="1">
      <c r="A12" s="1059">
        <v>21020102</v>
      </c>
      <c r="B12" s="1059"/>
      <c r="C12" s="1059"/>
      <c r="D12" s="1059"/>
      <c r="E12" s="1059"/>
      <c r="F12" s="324" t="s">
        <v>482</v>
      </c>
      <c r="G12" s="637">
        <v>3208722</v>
      </c>
      <c r="H12" s="637">
        <f>G12</f>
        <v>3208722</v>
      </c>
      <c r="I12" s="328">
        <f>H12</f>
        <v>3208722</v>
      </c>
      <c r="J12" s="328"/>
      <c r="K12" s="328">
        <f>G12+H12+I12</f>
        <v>9626166</v>
      </c>
      <c r="L12" s="637">
        <v>884361</v>
      </c>
      <c r="M12" s="637">
        <v>510000</v>
      </c>
    </row>
    <row r="13" spans="1:13" ht="14.25">
      <c r="A13" s="442">
        <v>2202</v>
      </c>
      <c r="B13" s="442"/>
      <c r="C13" s="442"/>
      <c r="D13" s="442"/>
      <c r="E13" s="442"/>
      <c r="F13" s="443" t="s">
        <v>5</v>
      </c>
      <c r="G13" s="328">
        <f>SUM(G14,G19,G26,G35,G42,G45,G53,G56,G58,G75)</f>
        <v>618000000</v>
      </c>
      <c r="H13" s="328">
        <f>SUM(H14,H19,H26,H35,H42,H45,H53,H56,H58,H75)</f>
        <v>618000000</v>
      </c>
      <c r="I13" s="328">
        <f>SUM(I14,I19,I26,I35,I42,I45,I53,I56,I58,I75)</f>
        <v>618000000</v>
      </c>
      <c r="J13" s="328"/>
      <c r="K13" s="328">
        <f>SUM(K14,K19,K26,K35,K42,K45,K53,K56,K58,K75)</f>
        <v>1824000000</v>
      </c>
      <c r="L13" s="328">
        <f>SUM(L14,L19,L26,L35,L42,L45,L53,L56,L58,L75)</f>
        <v>1560350000</v>
      </c>
      <c r="M13" s="328">
        <v>34594000</v>
      </c>
    </row>
    <row r="14" spans="1:13" ht="25.5">
      <c r="A14" s="442">
        <v>220201</v>
      </c>
      <c r="B14" s="442"/>
      <c r="C14" s="442"/>
      <c r="D14" s="442"/>
      <c r="E14" s="442"/>
      <c r="F14" s="443" t="s">
        <v>661</v>
      </c>
      <c r="G14" s="328">
        <f>SUM(G15:G18)</f>
        <v>33000000</v>
      </c>
      <c r="H14" s="328">
        <f>SUM(H15:H18)</f>
        <v>33000000</v>
      </c>
      <c r="I14" s="328">
        <f>SUM(I15:I18)</f>
        <v>33000000</v>
      </c>
      <c r="J14" s="328"/>
      <c r="K14" s="328">
        <f>SUM(K15:K16)</f>
        <v>69000000</v>
      </c>
      <c r="L14" s="328">
        <f>SUM(L15:L16)</f>
        <v>15000000</v>
      </c>
      <c r="M14" s="328">
        <f>SUM(M15:M16)</f>
        <v>0</v>
      </c>
    </row>
    <row r="15" spans="1:13" ht="25.5">
      <c r="A15" s="1059">
        <v>22020101</v>
      </c>
      <c r="B15" s="1059"/>
      <c r="C15" s="1059"/>
      <c r="D15" s="444" t="s">
        <v>561</v>
      </c>
      <c r="E15" s="1059"/>
      <c r="F15" s="324" t="s">
        <v>108</v>
      </c>
      <c r="G15" s="637">
        <v>16000000</v>
      </c>
      <c r="H15" s="637">
        <v>16000000</v>
      </c>
      <c r="I15" s="637">
        <v>16000000</v>
      </c>
      <c r="J15" s="637"/>
      <c r="K15" s="637">
        <f>G15+H15+I15</f>
        <v>48000000</v>
      </c>
      <c r="L15" s="637">
        <v>10000000</v>
      </c>
      <c r="M15" s="711"/>
    </row>
    <row r="16" spans="1:13" ht="25.5">
      <c r="A16" s="1059">
        <v>22020102</v>
      </c>
      <c r="B16" s="1059">
        <v>70133</v>
      </c>
      <c r="C16" s="1059"/>
      <c r="D16" s="444" t="s">
        <v>561</v>
      </c>
      <c r="E16" s="1059">
        <v>50610801</v>
      </c>
      <c r="F16" s="324" t="s">
        <v>109</v>
      </c>
      <c r="G16" s="637">
        <v>7000000</v>
      </c>
      <c r="H16" s="637">
        <v>7000000</v>
      </c>
      <c r="I16" s="637">
        <v>7000000</v>
      </c>
      <c r="J16" s="637"/>
      <c r="K16" s="637">
        <f>G16+H16+I16</f>
        <v>21000000</v>
      </c>
      <c r="L16" s="637">
        <v>5000000</v>
      </c>
      <c r="M16" s="711"/>
    </row>
    <row r="17" spans="1:13" ht="25.5">
      <c r="A17" s="1059">
        <v>22020103</v>
      </c>
      <c r="B17" s="1059">
        <v>70133</v>
      </c>
      <c r="C17" s="1059"/>
      <c r="D17" s="444">
        <v>2101</v>
      </c>
      <c r="E17" s="1059">
        <v>50610801</v>
      </c>
      <c r="F17" s="324" t="s">
        <v>1204</v>
      </c>
      <c r="G17" s="637">
        <v>10000000</v>
      </c>
      <c r="H17" s="637">
        <v>10000000</v>
      </c>
      <c r="I17" s="637">
        <v>10000000</v>
      </c>
      <c r="J17" s="637"/>
      <c r="K17" s="637">
        <f>G17+H17+I17</f>
        <v>30000000</v>
      </c>
      <c r="L17" s="328"/>
      <c r="M17" s="711"/>
    </row>
    <row r="18" spans="1:13" ht="25.5">
      <c r="A18" s="1059">
        <v>22020104</v>
      </c>
      <c r="B18" s="1059">
        <v>70133</v>
      </c>
      <c r="C18" s="1059"/>
      <c r="D18" s="444"/>
      <c r="E18" s="1059">
        <v>50610801</v>
      </c>
      <c r="F18" s="324" t="s">
        <v>1205</v>
      </c>
      <c r="G18" s="637"/>
      <c r="H18" s="637"/>
      <c r="I18" s="637"/>
      <c r="J18" s="637"/>
      <c r="K18" s="328"/>
      <c r="L18" s="328"/>
      <c r="M18" s="711"/>
    </row>
    <row r="19" spans="1:13" ht="14.25">
      <c r="A19" s="442">
        <v>220202</v>
      </c>
      <c r="B19" s="442"/>
      <c r="C19" s="442"/>
      <c r="D19" s="444" t="s">
        <v>561</v>
      </c>
      <c r="E19" s="442"/>
      <c r="F19" s="443" t="s">
        <v>666</v>
      </c>
      <c r="G19" s="328">
        <f t="shared" ref="G19:M19" si="1">SUM(G20:G25)</f>
        <v>2970000</v>
      </c>
      <c r="H19" s="328">
        <f t="shared" si="1"/>
        <v>2970000</v>
      </c>
      <c r="I19" s="328">
        <f t="shared" si="1"/>
        <v>2970000</v>
      </c>
      <c r="J19" s="328"/>
      <c r="K19" s="328">
        <f t="shared" si="1"/>
        <v>8910000</v>
      </c>
      <c r="L19" s="328">
        <f t="shared" si="1"/>
        <v>4100000</v>
      </c>
      <c r="M19" s="328">
        <f t="shared" si="1"/>
        <v>0</v>
      </c>
    </row>
    <row r="20" spans="1:13" ht="14.25">
      <c r="A20" s="1059">
        <v>22020201</v>
      </c>
      <c r="B20" s="1059">
        <v>70133</v>
      </c>
      <c r="C20" s="1059"/>
      <c r="D20" s="444" t="s">
        <v>561</v>
      </c>
      <c r="E20" s="1059">
        <v>50610801</v>
      </c>
      <c r="F20" s="324" t="s">
        <v>113</v>
      </c>
      <c r="G20" s="637">
        <v>1650000</v>
      </c>
      <c r="H20" s="637">
        <v>1650000</v>
      </c>
      <c r="I20" s="637">
        <v>1650000</v>
      </c>
      <c r="J20" s="637"/>
      <c r="K20" s="637">
        <f t="shared" ref="K20:K25" si="2">G20+H20+I20</f>
        <v>4950000</v>
      </c>
      <c r="L20" s="637">
        <v>300000</v>
      </c>
      <c r="M20" s="711"/>
    </row>
    <row r="21" spans="1:13" ht="14.25">
      <c r="A21" s="1059">
        <v>22020202</v>
      </c>
      <c r="B21" s="1059">
        <v>70133</v>
      </c>
      <c r="C21" s="1059"/>
      <c r="D21" s="444" t="s">
        <v>561</v>
      </c>
      <c r="E21" s="1059">
        <v>50610801</v>
      </c>
      <c r="F21" s="324" t="s">
        <v>114</v>
      </c>
      <c r="G21" s="637">
        <v>50000</v>
      </c>
      <c r="H21" s="637">
        <v>50000</v>
      </c>
      <c r="I21" s="637">
        <v>50000</v>
      </c>
      <c r="J21" s="637"/>
      <c r="K21" s="637">
        <f t="shared" si="2"/>
        <v>150000</v>
      </c>
      <c r="L21" s="637">
        <v>200000</v>
      </c>
      <c r="M21" s="711"/>
    </row>
    <row r="22" spans="1:13" ht="14.25">
      <c r="A22" s="1059">
        <v>22020203</v>
      </c>
      <c r="B22" s="1059">
        <v>70133</v>
      </c>
      <c r="C22" s="1059"/>
      <c r="D22" s="444" t="s">
        <v>561</v>
      </c>
      <c r="E22" s="1059"/>
      <c r="F22" s="324" t="s">
        <v>115</v>
      </c>
      <c r="G22" s="637">
        <v>250000</v>
      </c>
      <c r="H22" s="637">
        <v>250000</v>
      </c>
      <c r="I22" s="637">
        <v>250000</v>
      </c>
      <c r="J22" s="637"/>
      <c r="K22" s="637">
        <f t="shared" si="2"/>
        <v>750000</v>
      </c>
      <c r="L22" s="637">
        <v>100000</v>
      </c>
      <c r="M22" s="711"/>
    </row>
    <row r="23" spans="1:13" ht="14.25">
      <c r="A23" s="1059">
        <v>22020204</v>
      </c>
      <c r="B23" s="1059">
        <v>70133</v>
      </c>
      <c r="C23" s="1059"/>
      <c r="D23" s="444" t="s">
        <v>561</v>
      </c>
      <c r="E23" s="1059"/>
      <c r="F23" s="324" t="s">
        <v>1206</v>
      </c>
      <c r="G23" s="637">
        <v>120000</v>
      </c>
      <c r="H23" s="637">
        <v>120000</v>
      </c>
      <c r="I23" s="637">
        <v>120000</v>
      </c>
      <c r="J23" s="637"/>
      <c r="K23" s="637">
        <f t="shared" si="2"/>
        <v>360000</v>
      </c>
      <c r="L23" s="637">
        <v>500000</v>
      </c>
      <c r="M23" s="711"/>
    </row>
    <row r="24" spans="1:13" ht="14.25">
      <c r="A24" s="1059">
        <v>22020206</v>
      </c>
      <c r="B24" s="1059">
        <v>70133</v>
      </c>
      <c r="C24" s="1059"/>
      <c r="D24" s="444">
        <v>2101</v>
      </c>
      <c r="E24" s="1059"/>
      <c r="F24" s="324" t="s">
        <v>1207</v>
      </c>
      <c r="G24" s="637">
        <v>300000</v>
      </c>
      <c r="H24" s="637">
        <v>300000</v>
      </c>
      <c r="I24" s="637">
        <v>300000</v>
      </c>
      <c r="J24" s="637"/>
      <c r="K24" s="637">
        <f t="shared" si="2"/>
        <v>900000</v>
      </c>
      <c r="L24" s="637">
        <v>3000000</v>
      </c>
      <c r="M24" s="711"/>
    </row>
    <row r="25" spans="1:13" ht="14.25">
      <c r="A25" s="1059">
        <v>22020209</v>
      </c>
      <c r="B25" s="1059">
        <v>70133</v>
      </c>
      <c r="C25" s="1059"/>
      <c r="D25" s="444" t="s">
        <v>561</v>
      </c>
      <c r="E25" s="1059">
        <v>50610801</v>
      </c>
      <c r="F25" s="324" t="s">
        <v>1154</v>
      </c>
      <c r="G25" s="637">
        <v>600000</v>
      </c>
      <c r="H25" s="637">
        <v>600000</v>
      </c>
      <c r="I25" s="637">
        <v>600000</v>
      </c>
      <c r="J25" s="637"/>
      <c r="K25" s="637">
        <f t="shared" si="2"/>
        <v>1800000</v>
      </c>
      <c r="L25" s="637"/>
      <c r="M25" s="711"/>
    </row>
    <row r="26" spans="1:13" ht="25.5">
      <c r="A26" s="442">
        <v>220203</v>
      </c>
      <c r="B26" s="442"/>
      <c r="C26" s="442"/>
      <c r="D26" s="444" t="s">
        <v>561</v>
      </c>
      <c r="E26" s="442"/>
      <c r="F26" s="443" t="s">
        <v>663</v>
      </c>
      <c r="G26" s="328">
        <f>SUM(G27:G31)</f>
        <v>5309000</v>
      </c>
      <c r="H26" s="328">
        <f>SUM(H27:H31)</f>
        <v>5309000</v>
      </c>
      <c r="I26" s="328">
        <f>SUM(I27:I31)</f>
        <v>5309000</v>
      </c>
      <c r="J26" s="328"/>
      <c r="K26" s="328">
        <f>SUM(K27:K31)</f>
        <v>15927000</v>
      </c>
      <c r="L26" s="328">
        <f>SUM(L27:L34)</f>
        <v>9560000</v>
      </c>
      <c r="M26" s="328">
        <f>SUM(M27:M31)</f>
        <v>0</v>
      </c>
    </row>
    <row r="27" spans="1:13" ht="25.5">
      <c r="A27" s="1059">
        <v>22020301</v>
      </c>
      <c r="B27" s="1059">
        <v>70133</v>
      </c>
      <c r="C27" s="1059"/>
      <c r="D27" s="444" t="s">
        <v>561</v>
      </c>
      <c r="E27" s="1059">
        <v>50610801</v>
      </c>
      <c r="F27" s="324" t="s">
        <v>122</v>
      </c>
      <c r="G27" s="637">
        <v>3500000</v>
      </c>
      <c r="H27" s="637">
        <v>3500000</v>
      </c>
      <c r="I27" s="637">
        <v>3500000</v>
      </c>
      <c r="J27" s="637"/>
      <c r="K27" s="637">
        <f>G27+H27+I27</f>
        <v>10500000</v>
      </c>
      <c r="L27" s="637">
        <v>2000000</v>
      </c>
      <c r="M27" s="711"/>
    </row>
    <row r="28" spans="1:13" ht="14.25">
      <c r="A28" s="1059">
        <v>22020302</v>
      </c>
      <c r="B28" s="1059"/>
      <c r="C28" s="1059"/>
      <c r="D28" s="444" t="s">
        <v>561</v>
      </c>
      <c r="E28" s="1059"/>
      <c r="F28" s="324" t="s">
        <v>123</v>
      </c>
      <c r="G28" s="637">
        <v>350000</v>
      </c>
      <c r="H28" s="637">
        <v>350000</v>
      </c>
      <c r="I28" s="637">
        <v>350000</v>
      </c>
      <c r="J28" s="637"/>
      <c r="K28" s="637">
        <f>G28+H28+I28</f>
        <v>1050000</v>
      </c>
      <c r="L28" s="637">
        <f>100000+60000</f>
        <v>160000</v>
      </c>
      <c r="M28" s="711"/>
    </row>
    <row r="29" spans="1:13" ht="14.25">
      <c r="A29" s="1059">
        <v>22020303</v>
      </c>
      <c r="B29" s="1059"/>
      <c r="C29" s="1059"/>
      <c r="D29" s="444" t="s">
        <v>561</v>
      </c>
      <c r="E29" s="1059">
        <v>50610801</v>
      </c>
      <c r="F29" s="324" t="s">
        <v>124</v>
      </c>
      <c r="G29" s="637">
        <v>194000</v>
      </c>
      <c r="H29" s="637">
        <v>194000</v>
      </c>
      <c r="I29" s="637">
        <v>194000</v>
      </c>
      <c r="J29" s="637"/>
      <c r="K29" s="637">
        <f>G29+H29+I29</f>
        <v>582000</v>
      </c>
      <c r="L29" s="637">
        <v>100000</v>
      </c>
      <c r="M29" s="711"/>
    </row>
    <row r="30" spans="1:13" ht="14.25">
      <c r="A30" s="1059">
        <v>22020304</v>
      </c>
      <c r="B30" s="1059">
        <v>70133</v>
      </c>
      <c r="C30" s="1059"/>
      <c r="D30" s="444" t="s">
        <v>561</v>
      </c>
      <c r="E30" s="1059">
        <v>50610801</v>
      </c>
      <c r="F30" s="324" t="s">
        <v>125</v>
      </c>
      <c r="G30" s="637">
        <v>590000</v>
      </c>
      <c r="H30" s="637">
        <v>590000</v>
      </c>
      <c r="I30" s="637">
        <v>590000</v>
      </c>
      <c r="J30" s="637"/>
      <c r="K30" s="637">
        <f>G30+H30+I30</f>
        <v>1770000</v>
      </c>
      <c r="L30" s="637">
        <v>1000000</v>
      </c>
      <c r="M30" s="711"/>
    </row>
    <row r="31" spans="1:13" ht="25.5">
      <c r="A31" s="1059">
        <v>22020305</v>
      </c>
      <c r="B31" s="1059"/>
      <c r="C31" s="1059"/>
      <c r="D31" s="444" t="s">
        <v>561</v>
      </c>
      <c r="E31" s="1059"/>
      <c r="F31" s="324" t="s">
        <v>605</v>
      </c>
      <c r="G31" s="637">
        <v>675000</v>
      </c>
      <c r="H31" s="637">
        <v>675000</v>
      </c>
      <c r="I31" s="637">
        <v>675000</v>
      </c>
      <c r="J31" s="637"/>
      <c r="K31" s="637">
        <f>G31+H31+I31</f>
        <v>2025000</v>
      </c>
      <c r="L31" s="637">
        <v>2000000</v>
      </c>
      <c r="M31" s="711"/>
    </row>
    <row r="32" spans="1:13" ht="14.25">
      <c r="A32" s="1059">
        <v>22020306</v>
      </c>
      <c r="B32" s="1059"/>
      <c r="C32" s="1059"/>
      <c r="D32" s="444" t="s">
        <v>561</v>
      </c>
      <c r="E32" s="1059"/>
      <c r="F32" s="838" t="s">
        <v>127</v>
      </c>
      <c r="G32" s="435"/>
      <c r="H32" s="637"/>
      <c r="I32" s="637"/>
      <c r="J32" s="637"/>
      <c r="K32" s="637"/>
      <c r="L32" s="837">
        <v>2000000</v>
      </c>
      <c r="M32" s="711"/>
    </row>
    <row r="33" spans="1:13" ht="14.25">
      <c r="A33" s="1059">
        <v>22020309</v>
      </c>
      <c r="B33" s="435"/>
      <c r="C33" s="435"/>
      <c r="D33" s="444" t="s">
        <v>561</v>
      </c>
      <c r="E33" s="435"/>
      <c r="F33" s="1100" t="s">
        <v>130</v>
      </c>
      <c r="G33" s="435"/>
      <c r="H33" s="435"/>
      <c r="I33" s="637"/>
      <c r="J33" s="637"/>
      <c r="K33" s="637"/>
      <c r="L33" s="1101">
        <v>300000</v>
      </c>
      <c r="M33" s="711"/>
    </row>
    <row r="34" spans="1:13" ht="14.25">
      <c r="A34" s="1059">
        <v>22020311</v>
      </c>
      <c r="B34" s="435"/>
      <c r="C34" s="435"/>
      <c r="D34" s="444" t="s">
        <v>561</v>
      </c>
      <c r="E34" s="435"/>
      <c r="F34" s="1100" t="s">
        <v>1335</v>
      </c>
      <c r="G34" s="435"/>
      <c r="H34" s="435"/>
      <c r="I34" s="637"/>
      <c r="J34" s="637"/>
      <c r="K34" s="637"/>
      <c r="L34" s="1101">
        <v>2000000</v>
      </c>
      <c r="M34" s="711"/>
    </row>
    <row r="35" spans="1:13" ht="25.5">
      <c r="A35" s="442">
        <v>220204</v>
      </c>
      <c r="B35" s="442"/>
      <c r="C35" s="442"/>
      <c r="D35" s="444" t="s">
        <v>561</v>
      </c>
      <c r="E35" s="442"/>
      <c r="F35" s="443" t="s">
        <v>645</v>
      </c>
      <c r="G35" s="328">
        <f t="shared" ref="G35:M35" si="3">SUM(G36:G41)</f>
        <v>5951000</v>
      </c>
      <c r="H35" s="328">
        <f t="shared" si="3"/>
        <v>5951000</v>
      </c>
      <c r="I35" s="328">
        <f t="shared" si="3"/>
        <v>5951000</v>
      </c>
      <c r="J35" s="328"/>
      <c r="K35" s="328">
        <f t="shared" si="3"/>
        <v>17853000</v>
      </c>
      <c r="L35" s="328">
        <f t="shared" si="3"/>
        <v>31000000</v>
      </c>
      <c r="M35" s="328">
        <f t="shared" si="3"/>
        <v>0</v>
      </c>
    </row>
    <row r="36" spans="1:13" ht="38.25">
      <c r="A36" s="1059">
        <v>22020401</v>
      </c>
      <c r="B36" s="1059">
        <v>70415</v>
      </c>
      <c r="C36" s="1059"/>
      <c r="D36" s="444" t="s">
        <v>561</v>
      </c>
      <c r="E36" s="1059">
        <v>50610801</v>
      </c>
      <c r="F36" s="324" t="s">
        <v>134</v>
      </c>
      <c r="G36" s="637">
        <v>900000</v>
      </c>
      <c r="H36" s="637">
        <v>900000</v>
      </c>
      <c r="I36" s="637">
        <v>900000</v>
      </c>
      <c r="J36" s="637"/>
      <c r="K36" s="637">
        <f>G36+H36+I36</f>
        <v>2700000</v>
      </c>
      <c r="L36" s="637">
        <v>1000000</v>
      </c>
      <c r="M36" s="711"/>
    </row>
    <row r="37" spans="1:13" ht="25.5">
      <c r="A37" s="1059">
        <v>22020402</v>
      </c>
      <c r="B37" s="1059">
        <v>70415</v>
      </c>
      <c r="C37" s="1059"/>
      <c r="D37" s="444" t="s">
        <v>561</v>
      </c>
      <c r="E37" s="1059">
        <v>50610801</v>
      </c>
      <c r="F37" s="324" t="s">
        <v>135</v>
      </c>
      <c r="G37" s="637">
        <v>1500000</v>
      </c>
      <c r="H37" s="637">
        <v>1500000</v>
      </c>
      <c r="I37" s="637">
        <v>1500000</v>
      </c>
      <c r="J37" s="637"/>
      <c r="K37" s="637">
        <f>G37+H37+I37</f>
        <v>4500000</v>
      </c>
      <c r="L37" s="637">
        <v>2500000</v>
      </c>
      <c r="M37" s="711"/>
    </row>
    <row r="38" spans="1:13" ht="25.5">
      <c r="A38" s="1059">
        <v>22020404</v>
      </c>
      <c r="B38" s="1059">
        <v>70415</v>
      </c>
      <c r="C38" s="1059"/>
      <c r="D38" s="444" t="s">
        <v>561</v>
      </c>
      <c r="E38" s="1059">
        <v>50610801</v>
      </c>
      <c r="F38" s="324" t="s">
        <v>137</v>
      </c>
      <c r="G38" s="637">
        <v>1400000</v>
      </c>
      <c r="H38" s="637">
        <v>1400000</v>
      </c>
      <c r="I38" s="637">
        <v>1400000</v>
      </c>
      <c r="J38" s="637"/>
      <c r="K38" s="637">
        <f>G38+H38+I38</f>
        <v>4200000</v>
      </c>
      <c r="L38" s="637">
        <v>5000000</v>
      </c>
      <c r="M38" s="711"/>
    </row>
    <row r="39" spans="1:13" ht="38.25">
      <c r="A39" s="1059">
        <v>22020403</v>
      </c>
      <c r="B39" s="1059">
        <v>70415</v>
      </c>
      <c r="C39" s="1059"/>
      <c r="D39" s="444" t="s">
        <v>561</v>
      </c>
      <c r="E39" s="1059">
        <v>50610801</v>
      </c>
      <c r="F39" s="324" t="s">
        <v>136</v>
      </c>
      <c r="G39" s="637"/>
      <c r="H39" s="637"/>
      <c r="I39" s="637"/>
      <c r="J39" s="637"/>
      <c r="K39" s="637"/>
      <c r="L39" s="637">
        <v>20000000</v>
      </c>
      <c r="M39" s="711"/>
    </row>
    <row r="40" spans="1:13" ht="25.5">
      <c r="A40" s="1059">
        <v>22020405</v>
      </c>
      <c r="B40" s="1059">
        <v>70415</v>
      </c>
      <c r="C40" s="1059"/>
      <c r="D40" s="444" t="s">
        <v>561</v>
      </c>
      <c r="E40" s="1059">
        <v>50610801</v>
      </c>
      <c r="F40" s="324" t="s">
        <v>138</v>
      </c>
      <c r="G40" s="637">
        <v>1151000</v>
      </c>
      <c r="H40" s="637">
        <v>1151000</v>
      </c>
      <c r="I40" s="637">
        <v>1151000</v>
      </c>
      <c r="J40" s="637"/>
      <c r="K40" s="637">
        <f>G40+H40+I40</f>
        <v>3453000</v>
      </c>
      <c r="L40" s="637">
        <v>1500000</v>
      </c>
      <c r="M40" s="711"/>
    </row>
    <row r="41" spans="1:13" ht="25.5">
      <c r="A41" s="1059">
        <v>22020406</v>
      </c>
      <c r="B41" s="1059">
        <v>70415</v>
      </c>
      <c r="C41" s="1059"/>
      <c r="D41" s="444" t="s">
        <v>561</v>
      </c>
      <c r="E41" s="1059">
        <v>50610801</v>
      </c>
      <c r="F41" s="324" t="s">
        <v>139</v>
      </c>
      <c r="G41" s="637">
        <v>1000000</v>
      </c>
      <c r="H41" s="637">
        <v>1000000</v>
      </c>
      <c r="I41" s="637">
        <v>1000000</v>
      </c>
      <c r="J41" s="637"/>
      <c r="K41" s="637">
        <f>G41+H41+I41</f>
        <v>3000000</v>
      </c>
      <c r="L41" s="637">
        <v>1000000</v>
      </c>
      <c r="M41" s="711"/>
    </row>
    <row r="42" spans="1:13" ht="14.25">
      <c r="A42" s="442">
        <v>220205</v>
      </c>
      <c r="B42" s="442"/>
      <c r="C42" s="442"/>
      <c r="D42" s="444" t="s">
        <v>561</v>
      </c>
      <c r="E42" s="442"/>
      <c r="F42" s="443" t="s">
        <v>662</v>
      </c>
      <c r="G42" s="328">
        <f>SUM(G43:G44)</f>
        <v>221500000</v>
      </c>
      <c r="H42" s="328">
        <f>SUM(H43:H44)</f>
        <v>221500000</v>
      </c>
      <c r="I42" s="328">
        <f>SUM(I43:I44)</f>
        <v>221500000</v>
      </c>
      <c r="J42" s="328"/>
      <c r="K42" s="328">
        <f>SUM(K43:K44)</f>
        <v>664500000</v>
      </c>
      <c r="L42" s="328">
        <f>SUM(L43:L44)</f>
        <v>1081490000</v>
      </c>
      <c r="M42" s="328">
        <f>SUM(M43:M44)</f>
        <v>75000000</v>
      </c>
    </row>
    <row r="43" spans="1:13" ht="16.5" customHeight="1">
      <c r="A43" s="1059">
        <v>22020501</v>
      </c>
      <c r="B43" s="1059">
        <v>70950</v>
      </c>
      <c r="C43" s="1059"/>
      <c r="D43" s="444" t="s">
        <v>561</v>
      </c>
      <c r="E43" s="1059">
        <v>50610801</v>
      </c>
      <c r="F43" s="324" t="s">
        <v>146</v>
      </c>
      <c r="G43" s="637">
        <v>211500000</v>
      </c>
      <c r="H43" s="637">
        <v>211500000</v>
      </c>
      <c r="I43" s="637">
        <v>211500000</v>
      </c>
      <c r="J43" s="637"/>
      <c r="K43" s="637">
        <f>G43+H43+I43</f>
        <v>634500000</v>
      </c>
      <c r="L43" s="637">
        <v>981490000</v>
      </c>
      <c r="M43" s="735">
        <v>75000000</v>
      </c>
    </row>
    <row r="44" spans="1:13" ht="18" customHeight="1">
      <c r="A44" s="1059">
        <v>22020502</v>
      </c>
      <c r="B44" s="1059">
        <v>70950</v>
      </c>
      <c r="C44" s="1059">
        <v>80000020102</v>
      </c>
      <c r="D44" s="444" t="s">
        <v>561</v>
      </c>
      <c r="E44" s="1059">
        <v>50610801</v>
      </c>
      <c r="F44" s="324" t="s">
        <v>147</v>
      </c>
      <c r="G44" s="637">
        <v>10000000</v>
      </c>
      <c r="H44" s="637">
        <v>10000000</v>
      </c>
      <c r="I44" s="637">
        <v>10000000</v>
      </c>
      <c r="J44" s="637"/>
      <c r="K44" s="637">
        <f>G44+H44+I44</f>
        <v>30000000</v>
      </c>
      <c r="L44" s="637">
        <v>100000000</v>
      </c>
      <c r="M44" s="711"/>
    </row>
    <row r="45" spans="1:13" ht="14.25">
      <c r="A45" s="442">
        <v>220206</v>
      </c>
      <c r="B45" s="442"/>
      <c r="C45" s="442"/>
      <c r="D45" s="444" t="s">
        <v>561</v>
      </c>
      <c r="E45" s="442"/>
      <c r="F45" s="443" t="s">
        <v>643</v>
      </c>
      <c r="G45" s="328">
        <f t="shared" ref="G45:M45" si="4">SUM(G46:G48)</f>
        <v>16500000</v>
      </c>
      <c r="H45" s="328">
        <f t="shared" si="4"/>
        <v>16500000</v>
      </c>
      <c r="I45" s="328">
        <f t="shared" si="4"/>
        <v>16500000</v>
      </c>
      <c r="J45" s="328"/>
      <c r="K45" s="328">
        <f t="shared" si="4"/>
        <v>49500000</v>
      </c>
      <c r="L45" s="328">
        <f t="shared" si="4"/>
        <v>15500000</v>
      </c>
      <c r="M45" s="328">
        <f t="shared" si="4"/>
        <v>0</v>
      </c>
    </row>
    <row r="46" spans="1:13" ht="14.25">
      <c r="A46" s="1059">
        <v>22020601</v>
      </c>
      <c r="B46" s="1059">
        <v>70133</v>
      </c>
      <c r="C46" s="1059"/>
      <c r="D46" s="444" t="s">
        <v>561</v>
      </c>
      <c r="E46" s="1059">
        <v>50610801</v>
      </c>
      <c r="F46" s="324" t="s">
        <v>149</v>
      </c>
      <c r="G46" s="637">
        <v>3000000</v>
      </c>
      <c r="H46" s="637">
        <v>3000000</v>
      </c>
      <c r="I46" s="637">
        <v>3000000</v>
      </c>
      <c r="J46" s="637"/>
      <c r="K46" s="637">
        <f>G46+H46+I46</f>
        <v>9000000</v>
      </c>
      <c r="L46" s="637">
        <v>10000000</v>
      </c>
      <c r="M46" s="711"/>
    </row>
    <row r="47" spans="1:13" ht="14.25">
      <c r="A47" s="1059">
        <v>22020602</v>
      </c>
      <c r="B47" s="1059">
        <v>70133</v>
      </c>
      <c r="C47" s="1059"/>
      <c r="D47" s="444" t="s">
        <v>561</v>
      </c>
      <c r="E47" s="1059">
        <v>50610801</v>
      </c>
      <c r="F47" s="324" t="s">
        <v>150</v>
      </c>
      <c r="G47" s="637">
        <v>13000000</v>
      </c>
      <c r="H47" s="637">
        <v>13000000</v>
      </c>
      <c r="I47" s="637">
        <v>13000000</v>
      </c>
      <c r="J47" s="637"/>
      <c r="K47" s="637">
        <f>G47+H47+I47</f>
        <v>39000000</v>
      </c>
      <c r="L47" s="637">
        <v>5000000</v>
      </c>
      <c r="M47" s="711"/>
    </row>
    <row r="48" spans="1:13" ht="25.5">
      <c r="A48" s="1059">
        <v>22020605</v>
      </c>
      <c r="B48" s="1059">
        <v>70560</v>
      </c>
      <c r="C48" s="1059"/>
      <c r="D48" s="444" t="s">
        <v>561</v>
      </c>
      <c r="E48" s="1059">
        <v>50610801</v>
      </c>
      <c r="F48" s="324" t="s">
        <v>153</v>
      </c>
      <c r="G48" s="637">
        <v>500000</v>
      </c>
      <c r="H48" s="637">
        <v>500000</v>
      </c>
      <c r="I48" s="637">
        <v>500000</v>
      </c>
      <c r="J48" s="637"/>
      <c r="K48" s="637">
        <f>G48+H48+I48</f>
        <v>1500000</v>
      </c>
      <c r="L48" s="637">
        <v>500000</v>
      </c>
      <c r="M48" s="711"/>
    </row>
    <row r="49" spans="1:13" ht="38.25">
      <c r="A49" s="442">
        <v>220207</v>
      </c>
      <c r="B49" s="442"/>
      <c r="C49" s="442"/>
      <c r="D49" s="442"/>
      <c r="E49" s="442"/>
      <c r="F49" s="443" t="s">
        <v>1336</v>
      </c>
      <c r="G49" s="435"/>
      <c r="H49" s="637"/>
      <c r="I49" s="637"/>
      <c r="J49" s="637"/>
      <c r="K49" s="637"/>
      <c r="L49" s="328">
        <f>SUM(L50:L52)</f>
        <v>102000000</v>
      </c>
      <c r="M49" s="711"/>
    </row>
    <row r="50" spans="1:13" ht="25.5">
      <c r="A50" s="1059">
        <v>22020702</v>
      </c>
      <c r="B50" s="1059">
        <v>70133</v>
      </c>
      <c r="C50" s="1059"/>
      <c r="D50" s="444" t="s">
        <v>561</v>
      </c>
      <c r="E50" s="1059">
        <v>50610801</v>
      </c>
      <c r="F50" s="324" t="s">
        <v>156</v>
      </c>
      <c r="G50" s="435"/>
      <c r="H50" s="637"/>
      <c r="I50" s="637"/>
      <c r="J50" s="637"/>
      <c r="K50" s="637"/>
      <c r="L50" s="637">
        <v>50000000</v>
      </c>
      <c r="M50" s="711"/>
    </row>
    <row r="51" spans="1:13" ht="14.25">
      <c r="A51" s="1059">
        <v>22020703</v>
      </c>
      <c r="B51" s="1059">
        <v>70133</v>
      </c>
      <c r="C51" s="1059"/>
      <c r="D51" s="444" t="s">
        <v>561</v>
      </c>
      <c r="E51" s="1059">
        <v>50610801</v>
      </c>
      <c r="F51" s="324" t="s">
        <v>157</v>
      </c>
      <c r="G51" s="435"/>
      <c r="H51" s="637"/>
      <c r="I51" s="637"/>
      <c r="J51" s="637"/>
      <c r="K51" s="637"/>
      <c r="L51" s="637">
        <v>2000000</v>
      </c>
      <c r="M51" s="711"/>
    </row>
    <row r="52" spans="1:13" ht="18" customHeight="1">
      <c r="A52" s="1059">
        <v>22020707</v>
      </c>
      <c r="B52" s="1059">
        <v>70560</v>
      </c>
      <c r="C52" s="1059"/>
      <c r="D52" s="444" t="s">
        <v>561</v>
      </c>
      <c r="E52" s="1059">
        <v>50610801</v>
      </c>
      <c r="F52" s="324" t="s">
        <v>161</v>
      </c>
      <c r="G52" s="435"/>
      <c r="H52" s="637"/>
      <c r="I52" s="637"/>
      <c r="J52" s="637"/>
      <c r="K52" s="637"/>
      <c r="L52" s="637">
        <v>50000000</v>
      </c>
      <c r="M52" s="711"/>
    </row>
    <row r="53" spans="1:13" ht="32.25" customHeight="1">
      <c r="A53" s="442">
        <v>220208</v>
      </c>
      <c r="B53" s="442"/>
      <c r="C53" s="442"/>
      <c r="D53" s="444" t="s">
        <v>561</v>
      </c>
      <c r="E53" s="442"/>
      <c r="F53" s="443" t="s">
        <v>644</v>
      </c>
      <c r="G53" s="328">
        <f>SUM(G54:G55)</f>
        <v>4200000</v>
      </c>
      <c r="H53" s="328">
        <f>SUM(H54:H55)</f>
        <v>4200000</v>
      </c>
      <c r="I53" s="328">
        <f>SUM(I54:I55)</f>
        <v>4200000</v>
      </c>
      <c r="J53" s="328"/>
      <c r="K53" s="637">
        <f>SUM(K54:K55)</f>
        <v>12600000</v>
      </c>
      <c r="L53" s="328">
        <f>SUM(L54:L55)</f>
        <v>5000000</v>
      </c>
      <c r="M53" s="328">
        <f>SUM(M54:M55)</f>
        <v>0</v>
      </c>
    </row>
    <row r="54" spans="1:13" ht="25.5">
      <c r="A54" s="1059">
        <v>22020801</v>
      </c>
      <c r="B54" s="1059">
        <v>70432</v>
      </c>
      <c r="C54" s="1059"/>
      <c r="D54" s="444" t="s">
        <v>561</v>
      </c>
      <c r="E54" s="1059">
        <v>50610801</v>
      </c>
      <c r="F54" s="324" t="s">
        <v>164</v>
      </c>
      <c r="G54" s="637">
        <v>500000</v>
      </c>
      <c r="H54" s="637">
        <v>500000</v>
      </c>
      <c r="I54" s="637">
        <v>500000</v>
      </c>
      <c r="J54" s="637"/>
      <c r="K54" s="637">
        <f>G54+H54+I54</f>
        <v>1500000</v>
      </c>
      <c r="L54" s="637">
        <v>2000000</v>
      </c>
      <c r="M54" s="711"/>
    </row>
    <row r="55" spans="1:13" ht="27.75" customHeight="1">
      <c r="A55" s="1059">
        <v>22020803</v>
      </c>
      <c r="B55" s="1059">
        <v>70432</v>
      </c>
      <c r="C55" s="1059"/>
      <c r="D55" s="444" t="s">
        <v>561</v>
      </c>
      <c r="E55" s="1059">
        <v>50610801</v>
      </c>
      <c r="F55" s="324" t="s">
        <v>166</v>
      </c>
      <c r="G55" s="637">
        <v>3700000</v>
      </c>
      <c r="H55" s="637">
        <v>3700000</v>
      </c>
      <c r="I55" s="637">
        <v>3700000</v>
      </c>
      <c r="J55" s="637"/>
      <c r="K55" s="637">
        <f>G55+H55+I55</f>
        <v>11100000</v>
      </c>
      <c r="L55" s="637">
        <f>2000000+1000000</f>
        <v>3000000</v>
      </c>
      <c r="M55" s="711"/>
    </row>
    <row r="56" spans="1:13" ht="25.5">
      <c r="A56" s="442">
        <v>220209</v>
      </c>
      <c r="B56" s="442"/>
      <c r="C56" s="442"/>
      <c r="D56" s="444" t="s">
        <v>561</v>
      </c>
      <c r="E56" s="442"/>
      <c r="F56" s="443" t="s">
        <v>646</v>
      </c>
      <c r="G56" s="328">
        <f t="shared" ref="G56:M56" si="5">SUM(G57:G57)</f>
        <v>120000</v>
      </c>
      <c r="H56" s="328">
        <f t="shared" si="5"/>
        <v>120000</v>
      </c>
      <c r="I56" s="328">
        <f t="shared" si="5"/>
        <v>120000</v>
      </c>
      <c r="J56" s="328"/>
      <c r="K56" s="637">
        <f t="shared" si="5"/>
        <v>360000</v>
      </c>
      <c r="L56" s="328">
        <f t="shared" si="5"/>
        <v>100000</v>
      </c>
      <c r="M56" s="328">
        <f t="shared" si="5"/>
        <v>0</v>
      </c>
    </row>
    <row r="57" spans="1:13" ht="25.5">
      <c r="A57" s="1059">
        <v>22020901</v>
      </c>
      <c r="B57" s="1059">
        <v>70133</v>
      </c>
      <c r="C57" s="1059"/>
      <c r="D57" s="444" t="s">
        <v>561</v>
      </c>
      <c r="E57" s="1059">
        <v>50610801</v>
      </c>
      <c r="F57" s="324" t="s">
        <v>170</v>
      </c>
      <c r="G57" s="637">
        <v>120000</v>
      </c>
      <c r="H57" s="637">
        <v>120000</v>
      </c>
      <c r="I57" s="637">
        <v>120000</v>
      </c>
      <c r="J57" s="637"/>
      <c r="K57" s="637">
        <f>G57+H57+I57</f>
        <v>360000</v>
      </c>
      <c r="L57" s="637">
        <v>100000</v>
      </c>
      <c r="M57" s="711"/>
    </row>
    <row r="58" spans="1:13" ht="25.5">
      <c r="A58" s="442">
        <v>220210</v>
      </c>
      <c r="B58" s="442"/>
      <c r="C58" s="442"/>
      <c r="D58" s="444" t="s">
        <v>561</v>
      </c>
      <c r="E58" s="442"/>
      <c r="F58" s="443" t="s">
        <v>173</v>
      </c>
      <c r="G58" s="328">
        <f>SUM(G59:G73)</f>
        <v>318450000</v>
      </c>
      <c r="H58" s="328">
        <f>SUM(H59:H73)</f>
        <v>318450000</v>
      </c>
      <c r="I58" s="328">
        <f>SUM(I59:I73)</f>
        <v>318450000</v>
      </c>
      <c r="J58" s="328"/>
      <c r="K58" s="328">
        <f>SUM(K59:K73)</f>
        <v>955350000</v>
      </c>
      <c r="L58" s="328">
        <f>SUM(L59:L74)</f>
        <v>313600000</v>
      </c>
      <c r="M58" s="328">
        <f>SUM(M59:M74)</f>
        <v>0</v>
      </c>
    </row>
    <row r="59" spans="1:13" ht="14.25">
      <c r="A59" s="1059">
        <v>22021001</v>
      </c>
      <c r="B59" s="1059">
        <v>70133</v>
      </c>
      <c r="C59" s="1059"/>
      <c r="D59" s="444" t="s">
        <v>561</v>
      </c>
      <c r="E59" s="1059">
        <v>50610801</v>
      </c>
      <c r="F59" s="324" t="s">
        <v>174</v>
      </c>
      <c r="G59" s="637">
        <v>25100000</v>
      </c>
      <c r="H59" s="637">
        <v>25100000</v>
      </c>
      <c r="I59" s="637">
        <v>25100000</v>
      </c>
      <c r="J59" s="637"/>
      <c r="K59" s="328">
        <f t="shared" ref="K59:K74" si="6">G59+H59+I59</f>
        <v>75300000</v>
      </c>
      <c r="L59" s="637">
        <v>5000000</v>
      </c>
      <c r="M59" s="711"/>
    </row>
    <row r="60" spans="1:13" ht="25.5">
      <c r="A60" s="1059">
        <v>22021002</v>
      </c>
      <c r="B60" s="1059">
        <v>70133</v>
      </c>
      <c r="C60" s="1059"/>
      <c r="D60" s="444" t="s">
        <v>561</v>
      </c>
      <c r="E60" s="1059">
        <v>50610801</v>
      </c>
      <c r="F60" s="324" t="s">
        <v>175</v>
      </c>
      <c r="G60" s="637">
        <v>6000000</v>
      </c>
      <c r="H60" s="637">
        <v>6000000</v>
      </c>
      <c r="I60" s="637">
        <v>6000000</v>
      </c>
      <c r="J60" s="637"/>
      <c r="K60" s="637">
        <f t="shared" si="6"/>
        <v>18000000</v>
      </c>
      <c r="L60" s="637">
        <v>5000000</v>
      </c>
      <c r="M60" s="711"/>
    </row>
    <row r="61" spans="1:13" ht="25.5">
      <c r="A61" s="1059">
        <v>22021003</v>
      </c>
      <c r="B61" s="1059">
        <v>70133</v>
      </c>
      <c r="C61" s="1059"/>
      <c r="D61" s="444" t="s">
        <v>561</v>
      </c>
      <c r="E61" s="1059">
        <v>50610801</v>
      </c>
      <c r="F61" s="324" t="s">
        <v>176</v>
      </c>
      <c r="G61" s="637">
        <v>3100000</v>
      </c>
      <c r="H61" s="637">
        <v>3100000</v>
      </c>
      <c r="I61" s="637">
        <v>3100000</v>
      </c>
      <c r="J61" s="637"/>
      <c r="K61" s="637">
        <f t="shared" si="6"/>
        <v>9300000</v>
      </c>
      <c r="L61" s="637">
        <v>20000000</v>
      </c>
      <c r="M61" s="711"/>
    </row>
    <row r="62" spans="1:13" ht="18.75" customHeight="1">
      <c r="A62" s="435">
        <v>22021004</v>
      </c>
      <c r="B62" s="1059">
        <v>70133</v>
      </c>
      <c r="C62" s="1059"/>
      <c r="D62" s="444" t="s">
        <v>561</v>
      </c>
      <c r="E62" s="1059">
        <v>50610801</v>
      </c>
      <c r="F62" s="435" t="s">
        <v>1208</v>
      </c>
      <c r="G62" s="637">
        <v>600000</v>
      </c>
      <c r="H62" s="637">
        <v>600000</v>
      </c>
      <c r="I62" s="637">
        <v>600000</v>
      </c>
      <c r="J62" s="637"/>
      <c r="K62" s="637">
        <f t="shared" si="6"/>
        <v>1800000</v>
      </c>
      <c r="L62" s="637">
        <v>500000</v>
      </c>
      <c r="M62" s="711"/>
    </row>
    <row r="63" spans="1:13" ht="18.75" customHeight="1">
      <c r="A63" s="1059">
        <v>22021006</v>
      </c>
      <c r="B63" s="1059"/>
      <c r="C63" s="1059"/>
      <c r="D63" s="444"/>
      <c r="E63" s="1059"/>
      <c r="F63" s="324" t="s">
        <v>178</v>
      </c>
      <c r="G63" s="637">
        <v>400000</v>
      </c>
      <c r="H63" s="637">
        <v>400000</v>
      </c>
      <c r="I63" s="637">
        <v>400000</v>
      </c>
      <c r="J63" s="637"/>
      <c r="K63" s="637">
        <f t="shared" si="6"/>
        <v>1200000</v>
      </c>
      <c r="L63" s="637">
        <v>50000000</v>
      </c>
      <c r="M63" s="711"/>
    </row>
    <row r="64" spans="1:13" ht="14.25">
      <c r="A64" s="1059">
        <v>22021007</v>
      </c>
      <c r="B64" s="1059">
        <v>70133</v>
      </c>
      <c r="C64" s="1059"/>
      <c r="D64" s="444" t="s">
        <v>561</v>
      </c>
      <c r="E64" s="1059">
        <v>50610801</v>
      </c>
      <c r="F64" s="324" t="s">
        <v>179</v>
      </c>
      <c r="G64" s="637">
        <v>30450000</v>
      </c>
      <c r="H64" s="637">
        <v>30450000</v>
      </c>
      <c r="I64" s="637">
        <v>30450000</v>
      </c>
      <c r="J64" s="637"/>
      <c r="K64" s="637">
        <f t="shared" si="6"/>
        <v>91350000</v>
      </c>
      <c r="L64" s="637">
        <v>100000</v>
      </c>
      <c r="M64" s="711"/>
    </row>
    <row r="65" spans="1:13" ht="25.5">
      <c r="A65" s="1059">
        <v>22021008</v>
      </c>
      <c r="B65" s="1059">
        <v>70133</v>
      </c>
      <c r="C65" s="1059"/>
      <c r="D65" s="444">
        <v>2101</v>
      </c>
      <c r="E65" s="1059">
        <v>50610801</v>
      </c>
      <c r="F65" s="324" t="s">
        <v>1105</v>
      </c>
      <c r="G65" s="637">
        <v>600000</v>
      </c>
      <c r="H65" s="637">
        <v>600000</v>
      </c>
      <c r="I65" s="637">
        <v>600000</v>
      </c>
      <c r="J65" s="637"/>
      <c r="K65" s="637">
        <f t="shared" si="6"/>
        <v>1800000</v>
      </c>
      <c r="L65" s="637">
        <v>50000000</v>
      </c>
      <c r="M65" s="711"/>
    </row>
    <row r="66" spans="1:13" ht="14.25">
      <c r="A66" s="1059">
        <v>22021009</v>
      </c>
      <c r="B66" s="1059">
        <v>70133</v>
      </c>
      <c r="C66" s="1059"/>
      <c r="D66" s="444">
        <v>2101</v>
      </c>
      <c r="E66" s="1059">
        <v>50610801</v>
      </c>
      <c r="F66" s="324" t="s">
        <v>181</v>
      </c>
      <c r="G66" s="637">
        <v>129500000</v>
      </c>
      <c r="H66" s="637">
        <v>129500000</v>
      </c>
      <c r="I66" s="637">
        <v>129500000</v>
      </c>
      <c r="J66" s="637"/>
      <c r="K66" s="328">
        <f t="shared" si="6"/>
        <v>388500000</v>
      </c>
      <c r="L66" s="637">
        <v>5000000</v>
      </c>
      <c r="M66" s="711"/>
    </row>
    <row r="67" spans="1:13" ht="25.5">
      <c r="A67" s="1059">
        <v>22021014</v>
      </c>
      <c r="B67" s="1059">
        <v>70133</v>
      </c>
      <c r="C67" s="1059"/>
      <c r="D67" s="444" t="s">
        <v>561</v>
      </c>
      <c r="E67" s="1059">
        <v>50610801</v>
      </c>
      <c r="F67" s="324" t="s">
        <v>668</v>
      </c>
      <c r="G67" s="637">
        <v>1700000</v>
      </c>
      <c r="H67" s="637">
        <v>1700000</v>
      </c>
      <c r="I67" s="637">
        <v>1700000</v>
      </c>
      <c r="J67" s="637"/>
      <c r="K67" s="637">
        <f t="shared" si="6"/>
        <v>5100000</v>
      </c>
      <c r="L67" s="637">
        <v>50000000</v>
      </c>
      <c r="M67" s="711"/>
    </row>
    <row r="68" spans="1:13" ht="25.5">
      <c r="A68" s="1059">
        <v>22021021</v>
      </c>
      <c r="B68" s="1059">
        <v>70133</v>
      </c>
      <c r="C68" s="1059"/>
      <c r="D68" s="444" t="s">
        <v>561</v>
      </c>
      <c r="E68" s="1059">
        <v>50610801</v>
      </c>
      <c r="F68" s="324" t="s">
        <v>185</v>
      </c>
      <c r="G68" s="637">
        <v>30000000</v>
      </c>
      <c r="H68" s="637">
        <v>30000000</v>
      </c>
      <c r="I68" s="637">
        <v>30000000</v>
      </c>
      <c r="J68" s="637"/>
      <c r="K68" s="637">
        <f t="shared" si="6"/>
        <v>90000000</v>
      </c>
      <c r="L68" s="637">
        <v>20000000</v>
      </c>
      <c r="M68" s="711"/>
    </row>
    <row r="69" spans="1:13" ht="14.25">
      <c r="A69" s="1059">
        <v>22021024</v>
      </c>
      <c r="B69" s="1059">
        <v>70133</v>
      </c>
      <c r="C69" s="1059"/>
      <c r="D69" s="444" t="s">
        <v>561</v>
      </c>
      <c r="E69" s="1059">
        <v>50610801</v>
      </c>
      <c r="F69" s="324" t="s">
        <v>682</v>
      </c>
      <c r="G69" s="637">
        <v>5000000</v>
      </c>
      <c r="H69" s="637">
        <v>5000000</v>
      </c>
      <c r="I69" s="637">
        <v>5000000</v>
      </c>
      <c r="J69" s="637"/>
      <c r="K69" s="637">
        <f t="shared" si="6"/>
        <v>15000000</v>
      </c>
      <c r="L69" s="637">
        <v>15000000</v>
      </c>
      <c r="M69" s="711"/>
    </row>
    <row r="70" spans="1:13" ht="14.25">
      <c r="A70" s="1059">
        <v>22021026</v>
      </c>
      <c r="B70" s="1059">
        <v>70133</v>
      </c>
      <c r="C70" s="1059"/>
      <c r="D70" s="444" t="s">
        <v>561</v>
      </c>
      <c r="E70" s="1059">
        <v>50610801</v>
      </c>
      <c r="F70" s="324" t="s">
        <v>639</v>
      </c>
      <c r="G70" s="637">
        <v>31000000</v>
      </c>
      <c r="H70" s="637">
        <v>31000000</v>
      </c>
      <c r="I70" s="637">
        <v>31000000</v>
      </c>
      <c r="J70" s="637"/>
      <c r="K70" s="637">
        <f t="shared" si="6"/>
        <v>93000000</v>
      </c>
      <c r="L70" s="637">
        <v>3000000</v>
      </c>
      <c r="M70" s="711"/>
    </row>
    <row r="71" spans="1:13" ht="14.25">
      <c r="A71" s="1059">
        <v>22021028</v>
      </c>
      <c r="B71" s="1059">
        <v>70133</v>
      </c>
      <c r="C71" s="1059"/>
      <c r="D71" s="444" t="s">
        <v>561</v>
      </c>
      <c r="E71" s="1059">
        <v>50610801</v>
      </c>
      <c r="F71" s="324" t="s">
        <v>778</v>
      </c>
      <c r="G71" s="637">
        <v>20000000</v>
      </c>
      <c r="H71" s="637">
        <v>20000000</v>
      </c>
      <c r="I71" s="637">
        <v>20000000</v>
      </c>
      <c r="J71" s="637"/>
      <c r="K71" s="637">
        <f t="shared" si="6"/>
        <v>60000000</v>
      </c>
      <c r="L71" s="637">
        <v>50000000</v>
      </c>
      <c r="M71" s="711"/>
    </row>
    <row r="72" spans="1:13" ht="25.5">
      <c r="A72" s="1059">
        <v>22021033</v>
      </c>
      <c r="B72" s="1059">
        <v>70133</v>
      </c>
      <c r="C72" s="1059"/>
      <c r="D72" s="444" t="s">
        <v>561</v>
      </c>
      <c r="E72" s="1059">
        <v>50610801</v>
      </c>
      <c r="F72" s="324" t="s">
        <v>987</v>
      </c>
      <c r="G72" s="637">
        <v>30000000</v>
      </c>
      <c r="H72" s="637">
        <v>30000000</v>
      </c>
      <c r="I72" s="637">
        <v>30000000</v>
      </c>
      <c r="J72" s="637"/>
      <c r="K72" s="637">
        <f t="shared" si="6"/>
        <v>90000000</v>
      </c>
      <c r="L72" s="637">
        <v>20000000</v>
      </c>
      <c r="M72" s="711"/>
    </row>
    <row r="73" spans="1:13" ht="14.25">
      <c r="A73" s="1059">
        <v>22021036</v>
      </c>
      <c r="B73" s="1059">
        <v>70133</v>
      </c>
      <c r="C73" s="1059"/>
      <c r="D73" s="444" t="s">
        <v>561</v>
      </c>
      <c r="E73" s="1059">
        <v>50610801</v>
      </c>
      <c r="F73" s="324" t="s">
        <v>803</v>
      </c>
      <c r="G73" s="637">
        <v>5000000</v>
      </c>
      <c r="H73" s="637">
        <v>5000000</v>
      </c>
      <c r="I73" s="637">
        <v>5000000</v>
      </c>
      <c r="J73" s="637"/>
      <c r="K73" s="637">
        <f t="shared" si="6"/>
        <v>15000000</v>
      </c>
      <c r="L73" s="637">
        <v>20000000</v>
      </c>
      <c r="M73" s="711"/>
    </row>
    <row r="74" spans="1:13" ht="14.25">
      <c r="A74" s="435"/>
      <c r="B74" s="435"/>
      <c r="C74" s="435"/>
      <c r="D74" s="435"/>
      <c r="E74" s="435"/>
      <c r="F74" s="435" t="s">
        <v>702</v>
      </c>
      <c r="G74" s="447">
        <v>1000000</v>
      </c>
      <c r="H74" s="447">
        <v>1000000</v>
      </c>
      <c r="I74" s="447">
        <v>1000000</v>
      </c>
      <c r="J74" s="447"/>
      <c r="K74" s="637">
        <f t="shared" si="6"/>
        <v>3000000</v>
      </c>
      <c r="L74" s="435"/>
      <c r="M74" s="711"/>
    </row>
    <row r="75" spans="1:13" ht="36" customHeight="1">
      <c r="A75" s="442">
        <v>2204</v>
      </c>
      <c r="B75" s="442"/>
      <c r="C75" s="442"/>
      <c r="D75" s="442"/>
      <c r="E75" s="442"/>
      <c r="F75" s="443" t="s">
        <v>186</v>
      </c>
      <c r="G75" s="328">
        <f t="shared" ref="G75:K76" si="7">G76</f>
        <v>10000000</v>
      </c>
      <c r="H75" s="328">
        <f t="shared" si="7"/>
        <v>10000000</v>
      </c>
      <c r="I75" s="328">
        <f t="shared" si="7"/>
        <v>10000000</v>
      </c>
      <c r="J75" s="328"/>
      <c r="K75" s="328">
        <f t="shared" si="7"/>
        <v>30000000</v>
      </c>
      <c r="L75" s="328">
        <f>SUM(L76)</f>
        <v>85000000</v>
      </c>
      <c r="M75" s="328">
        <f>M76</f>
        <v>0</v>
      </c>
    </row>
    <row r="76" spans="1:13" ht="33" customHeight="1">
      <c r="A76" s="442">
        <v>220401</v>
      </c>
      <c r="B76" s="442">
        <v>71090</v>
      </c>
      <c r="C76" s="442"/>
      <c r="D76" s="442">
        <v>2101</v>
      </c>
      <c r="E76" s="442">
        <v>50610801</v>
      </c>
      <c r="F76" s="443" t="s">
        <v>187</v>
      </c>
      <c r="G76" s="328">
        <f t="shared" si="7"/>
        <v>10000000</v>
      </c>
      <c r="H76" s="328">
        <f t="shared" si="7"/>
        <v>10000000</v>
      </c>
      <c r="I76" s="328">
        <f t="shared" si="7"/>
        <v>10000000</v>
      </c>
      <c r="J76" s="328"/>
      <c r="K76" s="328">
        <f t="shared" si="7"/>
        <v>30000000</v>
      </c>
      <c r="L76" s="328">
        <f>SUM(L77)</f>
        <v>85000000</v>
      </c>
      <c r="M76" s="328">
        <f>SUM(M77:M77)</f>
        <v>0</v>
      </c>
    </row>
    <row r="77" spans="1:13" ht="27" customHeight="1">
      <c r="A77" s="1059">
        <v>22040109</v>
      </c>
      <c r="B77" s="1059">
        <v>71090</v>
      </c>
      <c r="C77" s="1059"/>
      <c r="D77" s="1059">
        <v>2101</v>
      </c>
      <c r="E77" s="1059">
        <v>50610801</v>
      </c>
      <c r="F77" s="324" t="s">
        <v>190</v>
      </c>
      <c r="G77" s="637">
        <v>10000000</v>
      </c>
      <c r="H77" s="637">
        <v>10000000</v>
      </c>
      <c r="I77" s="637">
        <v>10000000</v>
      </c>
      <c r="J77" s="637"/>
      <c r="K77" s="637">
        <f>G77+H77+I77</f>
        <v>30000000</v>
      </c>
      <c r="L77" s="637">
        <f>50000000+15000000+20000000</f>
        <v>85000000</v>
      </c>
      <c r="M77" s="711"/>
    </row>
    <row r="78" spans="1:13" ht="27" customHeight="1">
      <c r="A78" s="1059"/>
      <c r="B78" s="1059"/>
      <c r="C78" s="1059"/>
      <c r="D78" s="1059"/>
      <c r="E78" s="1059"/>
      <c r="F78" s="324"/>
      <c r="G78" s="637"/>
      <c r="H78" s="637"/>
      <c r="I78" s="637"/>
      <c r="J78" s="637"/>
      <c r="K78" s="328"/>
      <c r="L78" s="637"/>
      <c r="M78" s="711"/>
    </row>
    <row r="79" spans="1:13" ht="33.75" customHeight="1">
      <c r="A79" s="442">
        <v>23</v>
      </c>
      <c r="B79" s="442"/>
      <c r="C79" s="442"/>
      <c r="D79" s="442"/>
      <c r="E79" s="442"/>
      <c r="F79" s="443" t="s">
        <v>198</v>
      </c>
      <c r="G79" s="328">
        <f t="shared" ref="G79:M79" si="8">SUM(G80,G97,G101)</f>
        <v>580000000</v>
      </c>
      <c r="H79" s="328">
        <f t="shared" si="8"/>
        <v>580000000</v>
      </c>
      <c r="I79" s="328">
        <f t="shared" si="8"/>
        <v>580000000</v>
      </c>
      <c r="J79" s="328"/>
      <c r="K79" s="328">
        <f t="shared" si="8"/>
        <v>1683000000</v>
      </c>
      <c r="L79" s="328">
        <f>SUM(L80,L97,L105)</f>
        <v>161560000</v>
      </c>
      <c r="M79" s="322">
        <f t="shared" si="8"/>
        <v>0</v>
      </c>
    </row>
    <row r="80" spans="1:13" ht="24.75" customHeight="1">
      <c r="A80" s="442">
        <v>2301</v>
      </c>
      <c r="B80" s="442"/>
      <c r="C80" s="442"/>
      <c r="D80" s="442"/>
      <c r="E80" s="442"/>
      <c r="F80" s="443" t="s">
        <v>199</v>
      </c>
      <c r="G80" s="328">
        <f>G81</f>
        <v>86500000</v>
      </c>
      <c r="H80" s="328">
        <f>H81</f>
        <v>86500000</v>
      </c>
      <c r="I80" s="328">
        <f>I81</f>
        <v>86500000</v>
      </c>
      <c r="J80" s="328"/>
      <c r="K80" s="328">
        <f>K81</f>
        <v>259500000</v>
      </c>
      <c r="L80" s="328">
        <f>SUM(L81)</f>
        <v>46000000</v>
      </c>
      <c r="M80" s="322">
        <f>M81</f>
        <v>0</v>
      </c>
    </row>
    <row r="81" spans="1:13" ht="25.5">
      <c r="A81" s="442">
        <v>230101</v>
      </c>
      <c r="B81" s="442">
        <v>70160</v>
      </c>
      <c r="C81" s="442">
        <v>800000106</v>
      </c>
      <c r="D81" s="442"/>
      <c r="E81" s="442">
        <v>50610801</v>
      </c>
      <c r="F81" s="443" t="s">
        <v>200</v>
      </c>
      <c r="G81" s="328">
        <f t="shared" ref="G81:M81" si="9">SUM(G82:G96)</f>
        <v>86500000</v>
      </c>
      <c r="H81" s="328">
        <f t="shared" si="9"/>
        <v>86500000</v>
      </c>
      <c r="I81" s="328">
        <f t="shared" si="9"/>
        <v>86500000</v>
      </c>
      <c r="J81" s="328"/>
      <c r="K81" s="328">
        <f t="shared" si="9"/>
        <v>259500000</v>
      </c>
      <c r="L81" s="328">
        <f t="shared" si="9"/>
        <v>46000000</v>
      </c>
      <c r="M81" s="322">
        <f t="shared" si="9"/>
        <v>0</v>
      </c>
    </row>
    <row r="82" spans="1:13" ht="25.5">
      <c r="A82" s="1059">
        <v>23010112</v>
      </c>
      <c r="B82" s="1059">
        <v>70160</v>
      </c>
      <c r="C82" s="1059">
        <v>800000106</v>
      </c>
      <c r="D82" s="1059">
        <v>2101</v>
      </c>
      <c r="E82" s="1059">
        <v>50610801</v>
      </c>
      <c r="F82" s="324" t="s">
        <v>208</v>
      </c>
      <c r="G82" s="637">
        <v>22000000</v>
      </c>
      <c r="H82" s="637">
        <v>22000000</v>
      </c>
      <c r="I82" s="637">
        <v>22000000</v>
      </c>
      <c r="J82" s="637"/>
      <c r="K82" s="637">
        <f t="shared" ref="K82:K96" si="10">G82+H82+I82</f>
        <v>66000000</v>
      </c>
      <c r="L82" s="637">
        <v>10000000</v>
      </c>
      <c r="M82" s="325"/>
    </row>
    <row r="83" spans="1:13" ht="14.25">
      <c r="A83" s="1059">
        <v>23010113</v>
      </c>
      <c r="B83" s="1059">
        <v>70160</v>
      </c>
      <c r="C83" s="1059"/>
      <c r="D83" s="1059">
        <v>2101</v>
      </c>
      <c r="E83" s="1059">
        <v>50610801</v>
      </c>
      <c r="F83" s="324" t="s">
        <v>209</v>
      </c>
      <c r="G83" s="637">
        <v>7000000</v>
      </c>
      <c r="H83" s="637">
        <v>7000000</v>
      </c>
      <c r="I83" s="637">
        <v>7000000</v>
      </c>
      <c r="J83" s="637"/>
      <c r="K83" s="637">
        <f t="shared" si="10"/>
        <v>21000000</v>
      </c>
      <c r="L83" s="637">
        <v>1500000</v>
      </c>
      <c r="M83" s="325"/>
    </row>
    <row r="84" spans="1:13" ht="25.5">
      <c r="A84" s="1059">
        <v>23010114</v>
      </c>
      <c r="B84" s="1059"/>
      <c r="C84" s="1059"/>
      <c r="D84" s="1059">
        <v>2101</v>
      </c>
      <c r="E84" s="1059">
        <v>50610801</v>
      </c>
      <c r="F84" s="324" t="s">
        <v>210</v>
      </c>
      <c r="G84" s="637">
        <v>1500000</v>
      </c>
      <c r="H84" s="637">
        <v>1500000</v>
      </c>
      <c r="I84" s="637">
        <v>1500000</v>
      </c>
      <c r="J84" s="637"/>
      <c r="K84" s="637">
        <f t="shared" si="10"/>
        <v>4500000</v>
      </c>
      <c r="L84" s="637">
        <v>1500000</v>
      </c>
      <c r="M84" s="325"/>
    </row>
    <row r="85" spans="1:13" ht="25.5">
      <c r="A85" s="1059">
        <v>23010115</v>
      </c>
      <c r="B85" s="1059">
        <v>70130</v>
      </c>
      <c r="C85" s="1059">
        <v>800000106</v>
      </c>
      <c r="D85" s="1059">
        <v>2101</v>
      </c>
      <c r="E85" s="1059">
        <v>50610801</v>
      </c>
      <c r="F85" s="324" t="s">
        <v>211</v>
      </c>
      <c r="G85" s="637">
        <v>1230000</v>
      </c>
      <c r="H85" s="637">
        <v>1230000</v>
      </c>
      <c r="I85" s="637">
        <v>1230000</v>
      </c>
      <c r="J85" s="637"/>
      <c r="K85" s="637">
        <f t="shared" si="10"/>
        <v>3690000</v>
      </c>
      <c r="L85" s="637">
        <v>4000000</v>
      </c>
      <c r="M85" s="325"/>
    </row>
    <row r="86" spans="1:13" ht="25.5">
      <c r="A86" s="1059">
        <v>23010116</v>
      </c>
      <c r="B86" s="1059">
        <v>70130</v>
      </c>
      <c r="C86" s="1059"/>
      <c r="D86" s="1059">
        <v>2101</v>
      </c>
      <c r="E86" s="1059">
        <v>50610801</v>
      </c>
      <c r="F86" s="324" t="s">
        <v>212</v>
      </c>
      <c r="G86" s="637"/>
      <c r="H86" s="637"/>
      <c r="I86" s="637"/>
      <c r="J86" s="637"/>
      <c r="K86" s="637">
        <f t="shared" si="10"/>
        <v>0</v>
      </c>
      <c r="L86" s="637"/>
      <c r="M86" s="325"/>
    </row>
    <row r="87" spans="1:13" ht="25.5">
      <c r="A87" s="1059">
        <v>23010117</v>
      </c>
      <c r="B87" s="1059">
        <v>70130</v>
      </c>
      <c r="C87" s="1059"/>
      <c r="D87" s="1059">
        <v>2101</v>
      </c>
      <c r="E87" s="1059">
        <v>50610801</v>
      </c>
      <c r="F87" s="324" t="s">
        <v>213</v>
      </c>
      <c r="G87" s="637">
        <v>150000</v>
      </c>
      <c r="H87" s="637">
        <v>150000</v>
      </c>
      <c r="I87" s="637">
        <v>150000</v>
      </c>
      <c r="J87" s="637"/>
      <c r="K87" s="637">
        <f t="shared" si="10"/>
        <v>450000</v>
      </c>
      <c r="L87" s="637">
        <v>1000000</v>
      </c>
      <c r="M87" s="325"/>
    </row>
    <row r="88" spans="1:13" ht="14.25">
      <c r="A88" s="1059">
        <v>23010118</v>
      </c>
      <c r="B88" s="1059">
        <v>70130</v>
      </c>
      <c r="C88" s="1059"/>
      <c r="D88" s="1059">
        <v>2101</v>
      </c>
      <c r="E88" s="1059">
        <v>50610801</v>
      </c>
      <c r="F88" s="324" t="s">
        <v>214</v>
      </c>
      <c r="G88" s="637">
        <v>120000</v>
      </c>
      <c r="H88" s="637">
        <v>120000</v>
      </c>
      <c r="I88" s="637">
        <v>120000</v>
      </c>
      <c r="J88" s="637"/>
      <c r="K88" s="637">
        <f t="shared" si="10"/>
        <v>360000</v>
      </c>
      <c r="L88" s="637">
        <v>1000000</v>
      </c>
      <c r="M88" s="325"/>
    </row>
    <row r="89" spans="1:13" ht="25.5">
      <c r="A89" s="1059">
        <v>23010119</v>
      </c>
      <c r="B89" s="1059">
        <v>70130</v>
      </c>
      <c r="C89" s="1059"/>
      <c r="D89" s="1059">
        <v>2101</v>
      </c>
      <c r="E89" s="1059">
        <v>50610801</v>
      </c>
      <c r="F89" s="324" t="s">
        <v>215</v>
      </c>
      <c r="G89" s="637">
        <v>22000000</v>
      </c>
      <c r="H89" s="637">
        <v>22000000</v>
      </c>
      <c r="I89" s="637">
        <v>22000000</v>
      </c>
      <c r="J89" s="637"/>
      <c r="K89" s="637">
        <f t="shared" si="10"/>
        <v>66000000</v>
      </c>
      <c r="L89" s="637">
        <v>15000000</v>
      </c>
      <c r="M89" s="325"/>
    </row>
    <row r="90" spans="1:13" ht="25.5">
      <c r="A90" s="1059">
        <v>23010125</v>
      </c>
      <c r="B90" s="1059">
        <v>70130</v>
      </c>
      <c r="C90" s="1059"/>
      <c r="D90" s="1059">
        <v>2101</v>
      </c>
      <c r="E90" s="1059">
        <v>50610801</v>
      </c>
      <c r="F90" s="324" t="s">
        <v>221</v>
      </c>
      <c r="G90" s="637">
        <v>2500000</v>
      </c>
      <c r="H90" s="637">
        <v>2500000</v>
      </c>
      <c r="I90" s="637">
        <v>2500000</v>
      </c>
      <c r="J90" s="637"/>
      <c r="K90" s="637">
        <f t="shared" si="10"/>
        <v>7500000</v>
      </c>
      <c r="L90" s="637"/>
      <c r="M90" s="325"/>
    </row>
    <row r="91" spans="1:13" ht="25.5">
      <c r="A91" s="1059">
        <v>23010126</v>
      </c>
      <c r="B91" s="1059">
        <v>70130</v>
      </c>
      <c r="C91" s="1059"/>
      <c r="D91" s="1059">
        <v>2101</v>
      </c>
      <c r="E91" s="1059">
        <v>50610801</v>
      </c>
      <c r="F91" s="324" t="s">
        <v>1209</v>
      </c>
      <c r="G91" s="637">
        <v>30000000</v>
      </c>
      <c r="H91" s="637">
        <v>30000000</v>
      </c>
      <c r="I91" s="637">
        <v>30000000</v>
      </c>
      <c r="J91" s="637"/>
      <c r="K91" s="637">
        <f t="shared" si="10"/>
        <v>90000000</v>
      </c>
      <c r="L91" s="637">
        <v>10000000</v>
      </c>
      <c r="M91" s="325"/>
    </row>
    <row r="92" spans="1:13" ht="25.5">
      <c r="A92" s="1059">
        <v>23010140</v>
      </c>
      <c r="B92" s="1059">
        <v>70130</v>
      </c>
      <c r="C92" s="1059"/>
      <c r="D92" s="1059">
        <v>2101</v>
      </c>
      <c r="E92" s="1059">
        <v>50610801</v>
      </c>
      <c r="F92" s="324" t="s">
        <v>703</v>
      </c>
      <c r="G92" s="637"/>
      <c r="H92" s="637"/>
      <c r="I92" s="637"/>
      <c r="J92" s="637"/>
      <c r="K92" s="637">
        <f t="shared" si="10"/>
        <v>0</v>
      </c>
      <c r="L92" s="328"/>
      <c r="M92" s="325"/>
    </row>
    <row r="93" spans="1:13" ht="25.5">
      <c r="A93" s="1059">
        <v>23010123</v>
      </c>
      <c r="B93" s="1059">
        <v>70130</v>
      </c>
      <c r="C93" s="1059"/>
      <c r="D93" s="1059">
        <v>2101</v>
      </c>
      <c r="E93" s="1059">
        <v>50610801</v>
      </c>
      <c r="F93" s="324" t="s">
        <v>219</v>
      </c>
      <c r="G93" s="637"/>
      <c r="H93" s="637"/>
      <c r="I93" s="637"/>
      <c r="J93" s="637"/>
      <c r="K93" s="637">
        <f t="shared" si="10"/>
        <v>0</v>
      </c>
      <c r="L93" s="637">
        <v>500000</v>
      </c>
      <c r="M93" s="325"/>
    </row>
    <row r="94" spans="1:13" ht="25.5">
      <c r="A94" s="1059">
        <v>23010124</v>
      </c>
      <c r="B94" s="1059">
        <v>70130</v>
      </c>
      <c r="C94" s="1059"/>
      <c r="D94" s="1059">
        <v>2101</v>
      </c>
      <c r="E94" s="1059">
        <v>50610801</v>
      </c>
      <c r="F94" s="324" t="s">
        <v>220</v>
      </c>
      <c r="G94" s="328"/>
      <c r="H94" s="328"/>
      <c r="I94" s="328"/>
      <c r="J94" s="328"/>
      <c r="K94" s="637">
        <f t="shared" si="10"/>
        <v>0</v>
      </c>
      <c r="L94" s="328"/>
      <c r="M94" s="325"/>
    </row>
    <row r="95" spans="1:13" ht="25.5">
      <c r="A95" s="1059">
        <v>23010125</v>
      </c>
      <c r="B95" s="1059">
        <v>70130</v>
      </c>
      <c r="C95" s="1059"/>
      <c r="D95" s="1059">
        <v>2101</v>
      </c>
      <c r="E95" s="1059">
        <v>50610801</v>
      </c>
      <c r="F95" s="324" t="s">
        <v>221</v>
      </c>
      <c r="G95" s="637"/>
      <c r="H95" s="637"/>
      <c r="I95" s="637"/>
      <c r="J95" s="637"/>
      <c r="K95" s="637">
        <f t="shared" si="10"/>
        <v>0</v>
      </c>
      <c r="L95" s="637">
        <v>1000000</v>
      </c>
      <c r="M95" s="325"/>
    </row>
    <row r="96" spans="1:13" ht="25.5">
      <c r="A96" s="1059">
        <v>230101140</v>
      </c>
      <c r="B96" s="1059">
        <v>70130</v>
      </c>
      <c r="C96" s="1059"/>
      <c r="D96" s="1059">
        <v>2101</v>
      </c>
      <c r="E96" s="1059">
        <v>50610801</v>
      </c>
      <c r="F96" s="326" t="s">
        <v>703</v>
      </c>
      <c r="G96" s="637"/>
      <c r="H96" s="637"/>
      <c r="I96" s="637"/>
      <c r="J96" s="637"/>
      <c r="K96" s="637">
        <f t="shared" si="10"/>
        <v>0</v>
      </c>
      <c r="L96" s="637">
        <v>500000</v>
      </c>
      <c r="M96" s="325"/>
    </row>
    <row r="97" spans="1:13" ht="25.5">
      <c r="A97" s="442">
        <v>2302</v>
      </c>
      <c r="B97" s="442"/>
      <c r="C97" s="442"/>
      <c r="D97" s="442"/>
      <c r="E97" s="442"/>
      <c r="F97" s="325" t="s">
        <v>229</v>
      </c>
      <c r="G97" s="328">
        <f>G98</f>
        <v>456000000</v>
      </c>
      <c r="H97" s="328">
        <f>H98</f>
        <v>456000000</v>
      </c>
      <c r="I97" s="328">
        <f>I98</f>
        <v>456000000</v>
      </c>
      <c r="J97" s="328"/>
      <c r="K97" s="328">
        <f>K98</f>
        <v>1311000000</v>
      </c>
      <c r="L97" s="328"/>
      <c r="M97" s="322">
        <f>M98</f>
        <v>0</v>
      </c>
    </row>
    <row r="98" spans="1:13" ht="38.25">
      <c r="A98" s="442">
        <v>230201</v>
      </c>
      <c r="B98" s="442"/>
      <c r="C98" s="442"/>
      <c r="D98" s="442"/>
      <c r="E98" s="442"/>
      <c r="F98" s="325" t="s">
        <v>230</v>
      </c>
      <c r="G98" s="328">
        <f>SUM(G99:G100)</f>
        <v>456000000</v>
      </c>
      <c r="H98" s="328">
        <f>SUM(H99:H100)</f>
        <v>456000000</v>
      </c>
      <c r="I98" s="328">
        <f>SUM(I99:I100)</f>
        <v>456000000</v>
      </c>
      <c r="J98" s="328"/>
      <c r="K98" s="328">
        <f>SUM(K99:K99)</f>
        <v>1311000000</v>
      </c>
      <c r="L98" s="328"/>
      <c r="M98" s="322">
        <f>SUM(M99:M99)</f>
        <v>0</v>
      </c>
    </row>
    <row r="99" spans="1:13" ht="38.25">
      <c r="A99" s="1059">
        <v>23020112</v>
      </c>
      <c r="B99" s="1059"/>
      <c r="C99" s="1059"/>
      <c r="D99" s="1059">
        <v>2101</v>
      </c>
      <c r="E99" s="1059">
        <v>50610801</v>
      </c>
      <c r="F99" s="326" t="s">
        <v>240</v>
      </c>
      <c r="G99" s="637">
        <v>437000000</v>
      </c>
      <c r="H99" s="637">
        <v>437000000</v>
      </c>
      <c r="I99" s="637">
        <v>437000000</v>
      </c>
      <c r="J99" s="637"/>
      <c r="K99" s="637">
        <f t="shared" ref="K99:K104" si="11">G99+H99+I99</f>
        <v>1311000000</v>
      </c>
      <c r="L99" s="328"/>
      <c r="M99" s="325"/>
    </row>
    <row r="100" spans="1:13" ht="38.25">
      <c r="A100" s="1059">
        <v>23020118</v>
      </c>
      <c r="B100" s="1059"/>
      <c r="C100" s="1059"/>
      <c r="D100" s="1059">
        <v>2101</v>
      </c>
      <c r="E100" s="1059">
        <v>50610801</v>
      </c>
      <c r="F100" s="326" t="s">
        <v>1264</v>
      </c>
      <c r="G100" s="637">
        <v>19000000</v>
      </c>
      <c r="H100" s="637">
        <v>19000000</v>
      </c>
      <c r="I100" s="637">
        <v>19000000</v>
      </c>
      <c r="J100" s="637"/>
      <c r="K100" s="637">
        <f t="shared" si="11"/>
        <v>57000000</v>
      </c>
      <c r="L100" s="328"/>
      <c r="M100" s="325"/>
    </row>
    <row r="101" spans="1:13" ht="14.25">
      <c r="A101" s="442">
        <v>2303</v>
      </c>
      <c r="B101" s="442"/>
      <c r="C101" s="442"/>
      <c r="D101" s="442"/>
      <c r="E101" s="442"/>
      <c r="F101" s="443" t="s">
        <v>252</v>
      </c>
      <c r="G101" s="328">
        <f>G102</f>
        <v>37500000</v>
      </c>
      <c r="H101" s="328">
        <f t="shared" ref="H101:M101" si="12">H102</f>
        <v>37500000</v>
      </c>
      <c r="I101" s="328">
        <f t="shared" si="12"/>
        <v>37500000</v>
      </c>
      <c r="J101" s="328"/>
      <c r="K101" s="328">
        <f t="shared" si="11"/>
        <v>112500000</v>
      </c>
      <c r="L101" s="328">
        <v>5000000</v>
      </c>
      <c r="M101" s="322">
        <f t="shared" si="12"/>
        <v>0</v>
      </c>
    </row>
    <row r="102" spans="1:13" ht="38.25">
      <c r="A102" s="442">
        <v>230301</v>
      </c>
      <c r="B102" s="442"/>
      <c r="C102" s="442"/>
      <c r="D102" s="442"/>
      <c r="E102" s="442"/>
      <c r="F102" s="443" t="s">
        <v>253</v>
      </c>
      <c r="G102" s="328">
        <f>SUM(G103:G104)</f>
        <v>37500000</v>
      </c>
      <c r="H102" s="328">
        <f>SUM(H103:H104)</f>
        <v>37500000</v>
      </c>
      <c r="I102" s="328">
        <f>SUM(I103:I104)</f>
        <v>37500000</v>
      </c>
      <c r="J102" s="328"/>
      <c r="K102" s="328">
        <f t="shared" si="11"/>
        <v>112500000</v>
      </c>
      <c r="L102" s="328"/>
      <c r="M102" s="322">
        <f>SUM(M103:M103)</f>
        <v>0</v>
      </c>
    </row>
    <row r="103" spans="1:13" ht="25.5">
      <c r="A103" s="1059">
        <v>23030101</v>
      </c>
      <c r="B103" s="1059"/>
      <c r="C103" s="1059"/>
      <c r="D103" s="1059">
        <v>2101</v>
      </c>
      <c r="E103" s="1059">
        <v>50610801</v>
      </c>
      <c r="F103" s="326" t="s">
        <v>1265</v>
      </c>
      <c r="G103" s="637">
        <v>2500000</v>
      </c>
      <c r="H103" s="637">
        <v>2500000</v>
      </c>
      <c r="I103" s="637">
        <v>2500000</v>
      </c>
      <c r="J103" s="637"/>
      <c r="K103" s="637">
        <f t="shared" si="11"/>
        <v>7500000</v>
      </c>
      <c r="L103" s="637"/>
      <c r="M103" s="326"/>
    </row>
    <row r="104" spans="1:13" ht="25.5">
      <c r="A104" s="1059">
        <v>23030101</v>
      </c>
      <c r="B104" s="1059"/>
      <c r="C104" s="1059"/>
      <c r="D104" s="1059">
        <v>2101</v>
      </c>
      <c r="E104" s="1059">
        <v>50610801</v>
      </c>
      <c r="F104" s="326" t="s">
        <v>1266</v>
      </c>
      <c r="G104" s="637">
        <v>35000000</v>
      </c>
      <c r="H104" s="637">
        <v>35000000</v>
      </c>
      <c r="I104" s="637">
        <v>35000000</v>
      </c>
      <c r="J104" s="637"/>
      <c r="K104" s="637">
        <f t="shared" si="11"/>
        <v>105000000</v>
      </c>
      <c r="L104" s="637"/>
      <c r="M104" s="326"/>
    </row>
    <row r="105" spans="1:13" ht="14.25">
      <c r="A105" s="442">
        <v>2305</v>
      </c>
      <c r="B105" s="442"/>
      <c r="C105" s="442"/>
      <c r="D105" s="442"/>
      <c r="E105" s="442"/>
      <c r="F105" s="443" t="s">
        <v>274</v>
      </c>
      <c r="G105" s="435"/>
      <c r="H105" s="328"/>
      <c r="I105" s="637"/>
      <c r="J105" s="637"/>
      <c r="K105" s="637"/>
      <c r="L105" s="328">
        <f>L106</f>
        <v>115560000</v>
      </c>
      <c r="M105" s="326"/>
    </row>
    <row r="106" spans="1:13" ht="25.5">
      <c r="A106" s="442">
        <v>230501</v>
      </c>
      <c r="B106" s="442"/>
      <c r="C106" s="442"/>
      <c r="D106" s="442"/>
      <c r="E106" s="442"/>
      <c r="F106" s="443" t="s">
        <v>275</v>
      </c>
      <c r="G106" s="435"/>
      <c r="H106" s="328"/>
      <c r="I106" s="637"/>
      <c r="J106" s="637"/>
      <c r="K106" s="637"/>
      <c r="L106" s="328">
        <f>SUM(L107:L112)</f>
        <v>115560000</v>
      </c>
      <c r="M106" s="326"/>
    </row>
    <row r="107" spans="1:13" ht="25.5">
      <c r="A107" s="1059">
        <v>23050101</v>
      </c>
      <c r="B107" s="1059"/>
      <c r="C107" s="1059"/>
      <c r="D107" s="1059"/>
      <c r="E107" s="1059"/>
      <c r="F107" s="324" t="s">
        <v>276</v>
      </c>
      <c r="G107" s="435"/>
      <c r="H107" s="641"/>
      <c r="I107" s="637"/>
      <c r="J107" s="637"/>
      <c r="K107" s="637"/>
      <c r="L107" s="641">
        <v>500000</v>
      </c>
      <c r="M107" s="326"/>
    </row>
    <row r="108" spans="1:13" ht="25.5">
      <c r="A108" s="1059">
        <v>23050102</v>
      </c>
      <c r="B108" s="1059"/>
      <c r="C108" s="1059"/>
      <c r="D108" s="1059"/>
      <c r="E108" s="1059"/>
      <c r="F108" s="731" t="s">
        <v>277</v>
      </c>
      <c r="G108" s="435"/>
      <c r="H108" s="641"/>
      <c r="I108" s="637"/>
      <c r="J108" s="637"/>
      <c r="K108" s="637"/>
      <c r="L108" s="641"/>
      <c r="M108" s="326"/>
    </row>
    <row r="109" spans="1:13" ht="25.5">
      <c r="A109" s="1059">
        <v>23050103</v>
      </c>
      <c r="B109" s="1059"/>
      <c r="C109" s="1059"/>
      <c r="D109" s="1059"/>
      <c r="E109" s="1059"/>
      <c r="F109" s="324" t="s">
        <v>278</v>
      </c>
      <c r="G109" s="435"/>
      <c r="H109" s="641"/>
      <c r="I109" s="637"/>
      <c r="J109" s="637"/>
      <c r="K109" s="637"/>
      <c r="L109" s="641">
        <v>10000000</v>
      </c>
      <c r="M109" s="326"/>
    </row>
    <row r="110" spans="1:13" ht="25.5">
      <c r="A110" s="1059">
        <v>23050104</v>
      </c>
      <c r="B110" s="1059"/>
      <c r="C110" s="1059"/>
      <c r="D110" s="1059"/>
      <c r="E110" s="1059"/>
      <c r="F110" s="324" t="s">
        <v>279</v>
      </c>
      <c r="G110" s="435"/>
      <c r="H110" s="641"/>
      <c r="I110" s="637"/>
      <c r="J110" s="637"/>
      <c r="K110" s="637"/>
      <c r="L110" s="641">
        <v>100000000</v>
      </c>
      <c r="M110" s="326"/>
    </row>
    <row r="111" spans="1:13" ht="25.5">
      <c r="A111" s="1059">
        <v>23050107</v>
      </c>
      <c r="B111" s="1059"/>
      <c r="C111" s="1059"/>
      <c r="D111" s="1059"/>
      <c r="E111" s="1059"/>
      <c r="F111" s="326" t="s">
        <v>280</v>
      </c>
      <c r="G111" s="435"/>
      <c r="H111" s="637"/>
      <c r="I111" s="637"/>
      <c r="J111" s="637"/>
      <c r="K111" s="637"/>
      <c r="L111" s="637">
        <v>60000</v>
      </c>
      <c r="M111" s="326"/>
    </row>
    <row r="112" spans="1:13" ht="25.5">
      <c r="A112" s="1059">
        <v>23050111</v>
      </c>
      <c r="B112" s="1059"/>
      <c r="C112" s="1059"/>
      <c r="D112" s="1059"/>
      <c r="E112" s="1059"/>
      <c r="F112" s="324" t="s">
        <v>700</v>
      </c>
      <c r="G112" s="435"/>
      <c r="H112" s="637"/>
      <c r="I112" s="326"/>
      <c r="J112" s="326"/>
      <c r="K112" s="326"/>
      <c r="L112" s="637">
        <v>5000000</v>
      </c>
      <c r="M112" s="324"/>
    </row>
    <row r="113" spans="1:13" ht="14.25">
      <c r="A113" s="1059"/>
      <c r="B113" s="1059"/>
      <c r="C113" s="1059"/>
      <c r="D113" s="1059"/>
      <c r="E113" s="1059"/>
      <c r="F113" s="324"/>
      <c r="G113" s="637"/>
      <c r="H113" s="637"/>
      <c r="I113" s="326"/>
      <c r="J113" s="326"/>
      <c r="K113" s="326"/>
      <c r="L113" s="334"/>
      <c r="M113" s="324"/>
    </row>
    <row r="114" spans="1:13" ht="14.25">
      <c r="A114" s="1059"/>
      <c r="B114" s="1059"/>
      <c r="C114" s="1059"/>
      <c r="D114" s="1059"/>
      <c r="E114" s="1059"/>
      <c r="F114" s="324"/>
      <c r="G114" s="637"/>
      <c r="H114" s="637"/>
      <c r="I114" s="326"/>
      <c r="J114" s="326"/>
      <c r="K114" s="326"/>
      <c r="L114" s="334"/>
      <c r="M114" s="324"/>
    </row>
    <row r="115" spans="1:13" ht="14.25">
      <c r="A115" s="1059"/>
      <c r="B115" s="1059"/>
      <c r="C115" s="1059"/>
      <c r="D115" s="1059"/>
      <c r="E115" s="1059"/>
      <c r="F115" s="1059" t="s">
        <v>570</v>
      </c>
      <c r="G115" s="839"/>
      <c r="H115" s="1059"/>
      <c r="I115" s="1059"/>
      <c r="J115" s="1160"/>
      <c r="K115" s="1059"/>
      <c r="L115" s="839"/>
      <c r="M115" s="1059"/>
    </row>
    <row r="116" spans="1:13" ht="14.25">
      <c r="A116" s="442"/>
      <c r="B116" s="442"/>
      <c r="C116" s="442"/>
      <c r="D116" s="442"/>
      <c r="E116" s="442"/>
      <c r="F116" s="922"/>
      <c r="G116" s="322"/>
      <c r="H116" s="325"/>
      <c r="I116" s="325"/>
      <c r="J116" s="325"/>
      <c r="K116" s="325"/>
      <c r="L116" s="322"/>
      <c r="M116" s="443"/>
    </row>
    <row r="117" spans="1:13" ht="14.25">
      <c r="A117" s="442"/>
      <c r="B117" s="442"/>
      <c r="C117" s="442"/>
      <c r="D117" s="442"/>
      <c r="E117" s="442"/>
      <c r="F117" s="922" t="s">
        <v>519</v>
      </c>
      <c r="G117" s="328">
        <f>G7</f>
        <v>132677632</v>
      </c>
      <c r="H117" s="328">
        <f>H7</f>
        <v>132677632</v>
      </c>
      <c r="I117" s="328">
        <f>I7</f>
        <v>132677632</v>
      </c>
      <c r="J117" s="328"/>
      <c r="K117" s="328">
        <f>SUM(G117:I117)</f>
        <v>398032896</v>
      </c>
      <c r="L117" s="328">
        <f>L7</f>
        <v>32347070</v>
      </c>
      <c r="M117" s="328">
        <f>M7</f>
        <v>23331968</v>
      </c>
    </row>
    <row r="118" spans="1:13" ht="14.25">
      <c r="A118" s="442"/>
      <c r="B118" s="442"/>
      <c r="C118" s="442"/>
      <c r="D118" s="442"/>
      <c r="E118" s="442"/>
      <c r="F118" s="922" t="s">
        <v>520</v>
      </c>
      <c r="G118" s="332">
        <f>G13</f>
        <v>618000000</v>
      </c>
      <c r="H118" s="332">
        <f>H13</f>
        <v>618000000</v>
      </c>
      <c r="I118" s="332">
        <f>I13</f>
        <v>618000000</v>
      </c>
      <c r="J118" s="332"/>
      <c r="K118" s="328">
        <f>SUM(G118:I118)</f>
        <v>1854000000</v>
      </c>
      <c r="L118" s="332">
        <f>L13</f>
        <v>1560350000</v>
      </c>
      <c r="M118" s="332">
        <f>M13</f>
        <v>34594000</v>
      </c>
    </row>
    <row r="119" spans="1:13" ht="14.25">
      <c r="A119" s="442"/>
      <c r="B119" s="442"/>
      <c r="C119" s="442"/>
      <c r="D119" s="442"/>
      <c r="E119" s="442"/>
      <c r="F119" s="922" t="s">
        <v>198</v>
      </c>
      <c r="G119" s="332">
        <f>G79</f>
        <v>580000000</v>
      </c>
      <c r="H119" s="332">
        <f>H79</f>
        <v>580000000</v>
      </c>
      <c r="I119" s="332">
        <f>I79</f>
        <v>580000000</v>
      </c>
      <c r="J119" s="332"/>
      <c r="K119" s="328">
        <f>SUM(G119:I119)</f>
        <v>1740000000</v>
      </c>
      <c r="L119" s="332">
        <f>L79</f>
        <v>161560000</v>
      </c>
      <c r="M119" s="332">
        <f>M79</f>
        <v>0</v>
      </c>
    </row>
    <row r="120" spans="1:13" ht="14.25">
      <c r="A120" s="442"/>
      <c r="B120" s="442"/>
      <c r="C120" s="442"/>
      <c r="D120" s="442"/>
      <c r="E120" s="442"/>
      <c r="F120" s="922"/>
      <c r="G120" s="322"/>
      <c r="H120" s="322"/>
      <c r="I120" s="322"/>
      <c r="J120" s="322"/>
      <c r="K120" s="443"/>
      <c r="L120" s="322"/>
      <c r="M120" s="443"/>
    </row>
    <row r="121" spans="1:13" ht="14.25">
      <c r="A121" s="442"/>
      <c r="B121" s="442"/>
      <c r="C121" s="442"/>
      <c r="D121" s="442"/>
      <c r="E121" s="442"/>
      <c r="F121" s="922" t="s">
        <v>3</v>
      </c>
      <c r="G121" s="328">
        <f>SUM(G117:G120)</f>
        <v>1330677632</v>
      </c>
      <c r="H121" s="328">
        <f>SUM(H117:H120)</f>
        <v>1330677632</v>
      </c>
      <c r="I121" s="328">
        <f>SUM(I117:I120)</f>
        <v>1330677632</v>
      </c>
      <c r="J121" s="328"/>
      <c r="K121" s="328">
        <f>SUM(G121:I121)</f>
        <v>3992032896</v>
      </c>
      <c r="L121" s="328">
        <f>SUM(L117:L119)</f>
        <v>1754257070</v>
      </c>
      <c r="M121" s="328">
        <f>SUM(M117:M119)</f>
        <v>57925968</v>
      </c>
    </row>
    <row r="122" spans="1:13" ht="17.25">
      <c r="A122" s="256"/>
      <c r="B122" s="257"/>
      <c r="C122" s="258"/>
      <c r="D122" s="258"/>
      <c r="E122" s="258"/>
      <c r="F122" s="257"/>
      <c r="G122" s="259"/>
      <c r="H122" s="370"/>
      <c r="I122" s="256"/>
      <c r="J122" s="256"/>
      <c r="K122" s="128"/>
      <c r="L122" s="252"/>
      <c r="M122" s="252"/>
    </row>
    <row r="123" spans="1:13" ht="23.25">
      <c r="A123" s="1502" t="s">
        <v>0</v>
      </c>
      <c r="B123" s="1502"/>
      <c r="C123" s="1502"/>
      <c r="D123" s="1502"/>
      <c r="E123" s="1502"/>
      <c r="F123" s="1502"/>
      <c r="G123" s="1502"/>
      <c r="H123" s="1502"/>
      <c r="I123" s="1502"/>
      <c r="J123" s="1502"/>
      <c r="K123" s="1502"/>
      <c r="L123" s="1502"/>
      <c r="M123" s="1502"/>
    </row>
    <row r="124" spans="1:13" ht="20.25">
      <c r="A124" s="1489" t="s">
        <v>489</v>
      </c>
      <c r="B124" s="1489"/>
      <c r="C124" s="1489"/>
      <c r="D124" s="1489"/>
      <c r="E124" s="1489"/>
      <c r="F124" s="1489"/>
      <c r="G124" s="1489"/>
      <c r="H124" s="1489"/>
      <c r="I124" s="1489"/>
      <c r="J124" s="1489"/>
      <c r="K124" s="1489"/>
      <c r="L124" s="1489"/>
      <c r="M124" s="1489"/>
    </row>
    <row r="125" spans="1:13" ht="51">
      <c r="A125" s="539" t="s">
        <v>518</v>
      </c>
      <c r="B125" s="539"/>
      <c r="C125" s="539"/>
      <c r="D125" s="539"/>
      <c r="E125" s="539"/>
      <c r="F125" s="542" t="s">
        <v>667</v>
      </c>
      <c r="G125" s="543" t="s">
        <v>656</v>
      </c>
      <c r="H125" s="376" t="s">
        <v>657</v>
      </c>
      <c r="I125" s="543" t="s">
        <v>997</v>
      </c>
      <c r="J125" s="543"/>
      <c r="K125" s="543" t="s">
        <v>658</v>
      </c>
      <c r="L125" s="539" t="s">
        <v>970</v>
      </c>
      <c r="M125" s="306" t="s">
        <v>999</v>
      </c>
    </row>
    <row r="126" spans="1:13" ht="14.25">
      <c r="A126" s="442">
        <v>1</v>
      </c>
      <c r="B126" s="442"/>
      <c r="C126" s="442"/>
      <c r="D126" s="442"/>
      <c r="E126" s="442"/>
      <c r="F126" s="478" t="s">
        <v>8</v>
      </c>
      <c r="G126" s="1102">
        <f>SUM(G127)</f>
        <v>500000</v>
      </c>
      <c r="H126" s="1102">
        <f>SUM(H127)</f>
        <v>500000</v>
      </c>
      <c r="I126" s="1102">
        <f>SUM(I127)</f>
        <v>500000</v>
      </c>
      <c r="J126" s="1102"/>
      <c r="K126" s="1102">
        <f>SUM(K127)</f>
        <v>1500000</v>
      </c>
      <c r="L126" s="1102">
        <f>SUM(L127)</f>
        <v>500000</v>
      </c>
      <c r="M126" s="1102">
        <v>452000</v>
      </c>
    </row>
    <row r="127" spans="1:13" ht="14.25">
      <c r="A127" s="442">
        <v>12</v>
      </c>
      <c r="B127" s="442"/>
      <c r="C127" s="442"/>
      <c r="D127" s="442"/>
      <c r="E127" s="442"/>
      <c r="F127" s="443" t="s">
        <v>14</v>
      </c>
      <c r="G127" s="567">
        <f>G128</f>
        <v>500000</v>
      </c>
      <c r="H127" s="567">
        <f>H128</f>
        <v>500000</v>
      </c>
      <c r="I127" s="567">
        <f>I128</f>
        <v>500000</v>
      </c>
      <c r="J127" s="567"/>
      <c r="K127" s="567">
        <f>K128</f>
        <v>1500000</v>
      </c>
      <c r="L127" s="567">
        <f>L128</f>
        <v>500000</v>
      </c>
      <c r="M127" s="567">
        <v>452000</v>
      </c>
    </row>
    <row r="128" spans="1:13" ht="14.25">
      <c r="A128" s="478">
        <v>1202</v>
      </c>
      <c r="B128" s="478"/>
      <c r="C128" s="478"/>
      <c r="D128" s="478"/>
      <c r="E128" s="478"/>
      <c r="F128" s="443" t="s">
        <v>19</v>
      </c>
      <c r="G128" s="567">
        <v>500000</v>
      </c>
      <c r="H128" s="567">
        <v>500000</v>
      </c>
      <c r="I128" s="567">
        <f>SUM(I129,I131)</f>
        <v>500000</v>
      </c>
      <c r="J128" s="567"/>
      <c r="K128" s="567">
        <f>SUM(K129,K131)</f>
        <v>1500000</v>
      </c>
      <c r="L128" s="567">
        <f>SUM(L129,L131)</f>
        <v>500000</v>
      </c>
      <c r="M128" s="567">
        <v>452000</v>
      </c>
    </row>
    <row r="129" spans="1:13" ht="25.5">
      <c r="A129" s="442">
        <v>120208</v>
      </c>
      <c r="B129" s="442"/>
      <c r="C129" s="442"/>
      <c r="D129" s="442"/>
      <c r="E129" s="442"/>
      <c r="F129" s="443" t="s">
        <v>44</v>
      </c>
      <c r="G129" s="567">
        <f t="shared" ref="G129:L129" si="13">SUM(G130:G130)</f>
        <v>0</v>
      </c>
      <c r="H129" s="567">
        <f t="shared" si="13"/>
        <v>0</v>
      </c>
      <c r="I129" s="567">
        <f t="shared" si="13"/>
        <v>0</v>
      </c>
      <c r="J129" s="567"/>
      <c r="K129" s="567">
        <f t="shared" si="13"/>
        <v>0</v>
      </c>
      <c r="L129" s="567">
        <f t="shared" si="13"/>
        <v>0</v>
      </c>
      <c r="M129" s="567"/>
    </row>
    <row r="130" spans="1:13" ht="14.25">
      <c r="A130" s="1059">
        <v>12020803</v>
      </c>
      <c r="B130" s="1059"/>
      <c r="C130" s="1059"/>
      <c r="D130" s="1059"/>
      <c r="E130" s="1059"/>
      <c r="F130" s="324" t="s">
        <v>45</v>
      </c>
      <c r="G130" s="1102"/>
      <c r="H130" s="1102"/>
      <c r="I130" s="1102"/>
      <c r="J130" s="1102"/>
      <c r="K130" s="1102"/>
      <c r="L130" s="1102"/>
      <c r="M130" s="1102"/>
    </row>
    <row r="131" spans="1:13" ht="25.5">
      <c r="A131" s="442">
        <v>120209</v>
      </c>
      <c r="B131" s="442"/>
      <c r="C131" s="442"/>
      <c r="D131" s="442"/>
      <c r="E131" s="442"/>
      <c r="F131" s="443" t="s">
        <v>46</v>
      </c>
      <c r="G131" s="567">
        <f t="shared" ref="G131:M131" si="14">SUM(G132:G132)</f>
        <v>500000</v>
      </c>
      <c r="H131" s="567">
        <f t="shared" si="14"/>
        <v>500000</v>
      </c>
      <c r="I131" s="567">
        <f t="shared" si="14"/>
        <v>500000</v>
      </c>
      <c r="J131" s="567"/>
      <c r="K131" s="567">
        <f t="shared" si="14"/>
        <v>1500000</v>
      </c>
      <c r="L131" s="567">
        <f t="shared" si="14"/>
        <v>500000</v>
      </c>
      <c r="M131" s="567">
        <f t="shared" si="14"/>
        <v>452000</v>
      </c>
    </row>
    <row r="132" spans="1:13" ht="25.5">
      <c r="A132" s="1059">
        <v>12020906</v>
      </c>
      <c r="B132" s="1059"/>
      <c r="C132" s="1059"/>
      <c r="D132" s="1059"/>
      <c r="E132" s="1059"/>
      <c r="F132" s="324" t="s">
        <v>47</v>
      </c>
      <c r="G132" s="1102">
        <v>500000</v>
      </c>
      <c r="H132" s="1102">
        <v>500000</v>
      </c>
      <c r="I132" s="1102">
        <v>500000</v>
      </c>
      <c r="J132" s="1102"/>
      <c r="K132" s="1102">
        <v>1500000</v>
      </c>
      <c r="L132" s="1102">
        <v>500000</v>
      </c>
      <c r="M132" s="1102">
        <v>452000</v>
      </c>
    </row>
    <row r="133" spans="1:13" ht="14.25">
      <c r="A133" s="1059"/>
      <c r="B133" s="1059"/>
      <c r="C133" s="1059"/>
      <c r="D133" s="1059"/>
      <c r="E133" s="1059"/>
      <c r="F133" s="326"/>
      <c r="G133" s="1102"/>
      <c r="H133" s="1102"/>
      <c r="I133" s="1102"/>
      <c r="J133" s="1102"/>
      <c r="K133" s="1102"/>
      <c r="L133" s="1102"/>
      <c r="M133" s="1102"/>
    </row>
    <row r="134" spans="1:13" ht="14.25">
      <c r="A134" s="442">
        <v>2</v>
      </c>
      <c r="B134" s="442"/>
      <c r="C134" s="442"/>
      <c r="D134" s="442"/>
      <c r="E134" s="442"/>
      <c r="F134" s="1057" t="s">
        <v>90</v>
      </c>
      <c r="G134" s="567">
        <f>SUM(G135,G142)</f>
        <v>854366330</v>
      </c>
      <c r="H134" s="567">
        <f>SUM(H135,H142)</f>
        <v>854362330</v>
      </c>
      <c r="I134" s="567">
        <f>SUM(I135,I142)</f>
        <v>854362330</v>
      </c>
      <c r="J134" s="567"/>
      <c r="K134" s="567">
        <f>SUM(K135,K142)</f>
        <v>2513090990</v>
      </c>
      <c r="L134" s="567">
        <f>SUM(L135,L142)</f>
        <v>875205020</v>
      </c>
      <c r="M134" s="567">
        <f>SUM(M135,M142)</f>
        <v>230302000</v>
      </c>
    </row>
    <row r="135" spans="1:13" ht="14.25">
      <c r="A135" s="442">
        <v>21</v>
      </c>
      <c r="B135" s="442"/>
      <c r="C135" s="442"/>
      <c r="D135" s="442"/>
      <c r="E135" s="442"/>
      <c r="F135" s="443" t="s">
        <v>4</v>
      </c>
      <c r="G135" s="567">
        <f>SUM(G136,G138)</f>
        <v>474366330</v>
      </c>
      <c r="H135" s="567">
        <f>SUM(H136,H138)</f>
        <v>474362330</v>
      </c>
      <c r="I135" s="567">
        <f>SUM(I136,I138)</f>
        <v>474362330</v>
      </c>
      <c r="J135" s="567"/>
      <c r="K135" s="567">
        <f>SUM(K136,K138)</f>
        <v>1423090990</v>
      </c>
      <c r="L135" s="567">
        <f>SUM(L136,L138)</f>
        <v>445205020</v>
      </c>
      <c r="M135" s="567">
        <f>SUM(M136,M138)</f>
        <v>0</v>
      </c>
    </row>
    <row r="136" spans="1:13" ht="14.25">
      <c r="A136" s="1059">
        <v>21010101</v>
      </c>
      <c r="B136" s="1059"/>
      <c r="C136" s="1059"/>
      <c r="D136" s="1059"/>
      <c r="E136" s="1059"/>
      <c r="F136" s="324" t="s">
        <v>91</v>
      </c>
      <c r="G136" s="567">
        <v>464766330</v>
      </c>
      <c r="H136" s="567">
        <v>464762330</v>
      </c>
      <c r="I136" s="567">
        <f>H136</f>
        <v>464762330</v>
      </c>
      <c r="J136" s="567"/>
      <c r="K136" s="567">
        <f>SUM(G136:I136)</f>
        <v>1394290990</v>
      </c>
      <c r="L136" s="567">
        <v>432589896</v>
      </c>
      <c r="M136" s="567">
        <v>0</v>
      </c>
    </row>
    <row r="137" spans="1:13" ht="14.25">
      <c r="A137" s="1059">
        <v>21010102</v>
      </c>
      <c r="B137" s="1059"/>
      <c r="C137" s="1059"/>
      <c r="D137" s="1059"/>
      <c r="E137" s="1059"/>
      <c r="F137" s="324" t="s">
        <v>92</v>
      </c>
      <c r="G137" s="567"/>
      <c r="H137" s="567"/>
      <c r="I137" s="567"/>
      <c r="J137" s="567"/>
      <c r="K137" s="567"/>
      <c r="L137" s="567"/>
      <c r="M137" s="567"/>
    </row>
    <row r="138" spans="1:13" ht="25.5">
      <c r="A138" s="442">
        <v>2102</v>
      </c>
      <c r="B138" s="442"/>
      <c r="C138" s="442"/>
      <c r="D138" s="442"/>
      <c r="E138" s="442"/>
      <c r="F138" s="443" t="s">
        <v>664</v>
      </c>
      <c r="G138" s="567">
        <f>SUM(G139)</f>
        <v>9600000</v>
      </c>
      <c r="H138" s="567">
        <f>SUM(H139)</f>
        <v>9600000</v>
      </c>
      <c r="I138" s="567">
        <f>SUM(I139)</f>
        <v>9600000</v>
      </c>
      <c r="J138" s="567"/>
      <c r="K138" s="567">
        <f>SUM(K139)</f>
        <v>28800000</v>
      </c>
      <c r="L138" s="567">
        <f>SUM(L139)</f>
        <v>12615124</v>
      </c>
      <c r="M138" s="567">
        <f>SUM(M139)</f>
        <v>0</v>
      </c>
    </row>
    <row r="139" spans="1:13" ht="14.25">
      <c r="A139" s="442">
        <v>210201</v>
      </c>
      <c r="B139" s="442"/>
      <c r="C139" s="442"/>
      <c r="D139" s="442"/>
      <c r="E139" s="442"/>
      <c r="F139" s="443" t="s">
        <v>95</v>
      </c>
      <c r="G139" s="567">
        <f>SUM(G140:G141)</f>
        <v>9600000</v>
      </c>
      <c r="H139" s="567">
        <v>9600000</v>
      </c>
      <c r="I139" s="567">
        <v>9600000</v>
      </c>
      <c r="J139" s="567"/>
      <c r="K139" s="567">
        <f>SUM(K140:K141)</f>
        <v>28800000</v>
      </c>
      <c r="L139" s="567">
        <f>SUM(L140:L141)</f>
        <v>12615124</v>
      </c>
      <c r="M139" s="567">
        <f>SUM(M140:M141)</f>
        <v>0</v>
      </c>
    </row>
    <row r="140" spans="1:13" ht="25.5">
      <c r="A140" s="1059">
        <v>21020101</v>
      </c>
      <c r="B140" s="1059"/>
      <c r="C140" s="1059"/>
      <c r="D140" s="1059"/>
      <c r="E140" s="1059"/>
      <c r="F140" s="324" t="s">
        <v>96</v>
      </c>
      <c r="G140" s="567">
        <v>0</v>
      </c>
      <c r="H140" s="567">
        <v>0</v>
      </c>
      <c r="I140" s="567">
        <f>H140</f>
        <v>0</v>
      </c>
      <c r="J140" s="567"/>
      <c r="K140" s="567">
        <f>SUM(G140:I140)</f>
        <v>0</v>
      </c>
      <c r="L140" s="567">
        <v>2625124</v>
      </c>
      <c r="M140" s="567"/>
    </row>
    <row r="141" spans="1:13" ht="14.25">
      <c r="A141" s="1059">
        <v>21020102</v>
      </c>
      <c r="B141" s="1059"/>
      <c r="C141" s="1059"/>
      <c r="D141" s="1059"/>
      <c r="E141" s="1059"/>
      <c r="F141" s="324" t="s">
        <v>482</v>
      </c>
      <c r="G141" s="567">
        <v>9600000</v>
      </c>
      <c r="H141" s="567">
        <v>9600000</v>
      </c>
      <c r="I141" s="567">
        <f>H141</f>
        <v>9600000</v>
      </c>
      <c r="J141" s="567"/>
      <c r="K141" s="567">
        <f>SUM(G141:I141)</f>
        <v>28800000</v>
      </c>
      <c r="L141" s="567">
        <v>9990000</v>
      </c>
      <c r="M141" s="567"/>
    </row>
    <row r="142" spans="1:13" ht="14.25">
      <c r="A142" s="442">
        <v>2202</v>
      </c>
      <c r="B142" s="442">
        <v>70860</v>
      </c>
      <c r="C142" s="442"/>
      <c r="D142" s="442">
        <v>2101</v>
      </c>
      <c r="E142" s="442">
        <v>50610800</v>
      </c>
      <c r="F142" s="443" t="s">
        <v>5</v>
      </c>
      <c r="G142" s="567">
        <f>SUM(G143,G145,G147,G150)</f>
        <v>380000000</v>
      </c>
      <c r="H142" s="567">
        <f t="shared" ref="H142:M142" si="15">SUM(H147,H150)</f>
        <v>380000000</v>
      </c>
      <c r="I142" s="567">
        <f t="shared" si="15"/>
        <v>380000000</v>
      </c>
      <c r="J142" s="567"/>
      <c r="K142" s="567">
        <f t="shared" si="15"/>
        <v>1090000000</v>
      </c>
      <c r="L142" s="567">
        <f t="shared" si="15"/>
        <v>430000000</v>
      </c>
      <c r="M142" s="567">
        <f t="shared" si="15"/>
        <v>230302000</v>
      </c>
    </row>
    <row r="143" spans="1:13" ht="25.5">
      <c r="A143" s="442">
        <v>220201</v>
      </c>
      <c r="B143" s="442">
        <v>70860</v>
      </c>
      <c r="C143" s="442"/>
      <c r="D143" s="442">
        <v>2101</v>
      </c>
      <c r="E143" s="442">
        <v>50610800</v>
      </c>
      <c r="F143" s="443" t="s">
        <v>1349</v>
      </c>
      <c r="G143" s="567">
        <v>20000000</v>
      </c>
      <c r="H143" s="567">
        <f>SUM(H146:H146)</f>
        <v>8000000</v>
      </c>
      <c r="I143" s="567">
        <v>8000000</v>
      </c>
      <c r="J143" s="567"/>
      <c r="K143" s="567">
        <f>SUM(G143:I143)</f>
        <v>36000000</v>
      </c>
      <c r="L143" s="567">
        <v>2500000</v>
      </c>
      <c r="M143" s="567">
        <f>SUM(M146:M146)</f>
        <v>0</v>
      </c>
    </row>
    <row r="144" spans="1:13" ht="25.5">
      <c r="A144" s="1290">
        <v>22020102</v>
      </c>
      <c r="B144" s="442"/>
      <c r="C144" s="442"/>
      <c r="D144" s="442"/>
      <c r="E144" s="442"/>
      <c r="F144" s="443" t="s">
        <v>1350</v>
      </c>
      <c r="G144" s="567">
        <v>20000000</v>
      </c>
      <c r="H144" s="567"/>
      <c r="I144" s="567"/>
      <c r="J144" s="567"/>
      <c r="K144" s="567"/>
      <c r="L144" s="567"/>
      <c r="M144" s="567"/>
    </row>
    <row r="145" spans="1:13" ht="25.5">
      <c r="A145" s="1290">
        <v>220204</v>
      </c>
      <c r="B145" s="442"/>
      <c r="C145" s="442"/>
      <c r="D145" s="442"/>
      <c r="E145" s="442"/>
      <c r="F145" s="443" t="s">
        <v>1351</v>
      </c>
      <c r="G145" s="567">
        <v>5000000</v>
      </c>
      <c r="H145" s="567"/>
      <c r="I145" s="567"/>
      <c r="J145" s="567"/>
      <c r="K145" s="567"/>
      <c r="L145" s="567"/>
      <c r="M145" s="567"/>
    </row>
    <row r="146" spans="1:13" ht="14.25">
      <c r="A146" s="1290">
        <v>22020501</v>
      </c>
      <c r="B146" s="1290">
        <v>70860</v>
      </c>
      <c r="C146" s="1290"/>
      <c r="D146" s="1290">
        <v>2101</v>
      </c>
      <c r="E146" s="1290">
        <v>50610800</v>
      </c>
      <c r="F146" s="324" t="s">
        <v>1352</v>
      </c>
      <c r="G146" s="567">
        <v>5000000</v>
      </c>
      <c r="H146" s="567">
        <v>8000000</v>
      </c>
      <c r="I146" s="567">
        <v>8000000</v>
      </c>
      <c r="J146" s="567"/>
      <c r="K146" s="567">
        <f>SUM(G146:I146)</f>
        <v>21000000</v>
      </c>
      <c r="L146" s="567">
        <v>2500000</v>
      </c>
      <c r="M146" s="567"/>
    </row>
    <row r="147" spans="1:13" ht="14.25">
      <c r="A147" s="442">
        <v>220205</v>
      </c>
      <c r="B147" s="442">
        <v>70860</v>
      </c>
      <c r="C147" s="442"/>
      <c r="D147" s="442">
        <v>2101</v>
      </c>
      <c r="E147" s="442">
        <v>50610800</v>
      </c>
      <c r="F147" s="443" t="s">
        <v>662</v>
      </c>
      <c r="G147" s="567">
        <f>SUM(G148:G149)</f>
        <v>8000000</v>
      </c>
      <c r="H147" s="567">
        <f>SUM(H148:H149)</f>
        <v>8000000</v>
      </c>
      <c r="I147" s="567">
        <v>8000000</v>
      </c>
      <c r="J147" s="567"/>
      <c r="K147" s="567">
        <f>SUM(G147:I147)</f>
        <v>24000000</v>
      </c>
      <c r="L147" s="567">
        <v>2500000</v>
      </c>
      <c r="M147" s="567">
        <f>SUM(M148:M149)</f>
        <v>0</v>
      </c>
    </row>
    <row r="148" spans="1:13" ht="14.25">
      <c r="A148" s="1059">
        <v>22020501</v>
      </c>
      <c r="B148" s="1059">
        <v>70860</v>
      </c>
      <c r="C148" s="1059"/>
      <c r="D148" s="1059">
        <v>2101</v>
      </c>
      <c r="E148" s="1059">
        <v>50610800</v>
      </c>
      <c r="F148" s="324" t="s">
        <v>146</v>
      </c>
      <c r="G148" s="567">
        <v>8000000</v>
      </c>
      <c r="H148" s="567">
        <v>8000000</v>
      </c>
      <c r="I148" s="567">
        <v>8000000</v>
      </c>
      <c r="J148" s="567"/>
      <c r="K148" s="567">
        <f>SUM(G148:I148)</f>
        <v>24000000</v>
      </c>
      <c r="L148" s="567">
        <v>2500000</v>
      </c>
      <c r="M148" s="567"/>
    </row>
    <row r="149" spans="1:13" ht="14.25">
      <c r="A149" s="1059">
        <v>22020502</v>
      </c>
      <c r="B149" s="1059"/>
      <c r="C149" s="1059"/>
      <c r="D149" s="1059"/>
      <c r="E149" s="1059"/>
      <c r="F149" s="324" t="s">
        <v>147</v>
      </c>
      <c r="G149" s="567"/>
      <c r="H149" s="567"/>
      <c r="I149" s="567"/>
      <c r="J149" s="567"/>
      <c r="K149" s="567"/>
      <c r="L149" s="567"/>
      <c r="M149" s="567"/>
    </row>
    <row r="150" spans="1:13" ht="25.5">
      <c r="A150" s="442">
        <v>220210</v>
      </c>
      <c r="B150" s="442">
        <v>70860</v>
      </c>
      <c r="C150" s="442"/>
      <c r="D150" s="442">
        <v>2101</v>
      </c>
      <c r="E150" s="442">
        <v>50610800</v>
      </c>
      <c r="F150" s="443" t="s">
        <v>173</v>
      </c>
      <c r="G150" s="567">
        <f>SUM(G151:G156)</f>
        <v>347000000</v>
      </c>
      <c r="H150" s="567">
        <f>SUM(H151:H155)</f>
        <v>372000000</v>
      </c>
      <c r="I150" s="567">
        <f>SUM(I151:I155)</f>
        <v>372000000</v>
      </c>
      <c r="J150" s="567"/>
      <c r="K150" s="567">
        <f>SUM(K151:K155)</f>
        <v>1066000000</v>
      </c>
      <c r="L150" s="567">
        <f>SUM(L151:L155)</f>
        <v>427500000</v>
      </c>
      <c r="M150" s="567">
        <f>SUM(M151:M155)</f>
        <v>230302000</v>
      </c>
    </row>
    <row r="151" spans="1:13" ht="14.25">
      <c r="A151" s="1059">
        <v>22021001</v>
      </c>
      <c r="B151" s="1059">
        <v>70860</v>
      </c>
      <c r="C151" s="1059"/>
      <c r="D151" s="1059">
        <v>2101</v>
      </c>
      <c r="E151" s="1059">
        <v>50610800</v>
      </c>
      <c r="F151" s="324" t="s">
        <v>174</v>
      </c>
      <c r="G151" s="567">
        <v>10000000</v>
      </c>
      <c r="H151" s="567"/>
      <c r="I151" s="567"/>
      <c r="J151" s="567"/>
      <c r="K151" s="567"/>
      <c r="L151" s="567"/>
      <c r="M151" s="567"/>
    </row>
    <row r="152" spans="1:13" ht="25.5">
      <c r="A152" s="1059">
        <v>22021003</v>
      </c>
      <c r="B152" s="1059">
        <v>70860</v>
      </c>
      <c r="C152" s="1059"/>
      <c r="D152" s="1059">
        <v>2101</v>
      </c>
      <c r="E152" s="1059">
        <v>50610800</v>
      </c>
      <c r="F152" s="324" t="s">
        <v>176</v>
      </c>
      <c r="G152" s="567">
        <v>5000000</v>
      </c>
      <c r="H152" s="567"/>
      <c r="I152" s="567"/>
      <c r="J152" s="567"/>
      <c r="K152" s="567"/>
      <c r="L152" s="567"/>
      <c r="M152" s="567"/>
    </row>
    <row r="153" spans="1:13" ht="25.5">
      <c r="A153" s="1059">
        <v>22021006</v>
      </c>
      <c r="B153" s="1059">
        <v>70860</v>
      </c>
      <c r="C153" s="1059"/>
      <c r="D153" s="1059">
        <v>2101</v>
      </c>
      <c r="E153" s="1059">
        <v>50610800</v>
      </c>
      <c r="F153" s="324" t="s">
        <v>178</v>
      </c>
      <c r="G153" s="567"/>
      <c r="H153" s="567"/>
      <c r="I153" s="567"/>
      <c r="J153" s="567"/>
      <c r="K153" s="567"/>
      <c r="L153" s="567"/>
      <c r="M153" s="567"/>
    </row>
    <row r="154" spans="1:13" ht="14.25">
      <c r="A154" s="1059">
        <v>22021007</v>
      </c>
      <c r="B154" s="1059">
        <v>70860</v>
      </c>
      <c r="C154" s="1059"/>
      <c r="D154" s="1059">
        <v>2101</v>
      </c>
      <c r="E154" s="1059">
        <v>50610800</v>
      </c>
      <c r="F154" s="324" t="s">
        <v>179</v>
      </c>
      <c r="G154" s="567">
        <v>10000000</v>
      </c>
      <c r="H154" s="567">
        <v>7000000</v>
      </c>
      <c r="I154" s="567">
        <v>7000000</v>
      </c>
      <c r="J154" s="567"/>
      <c r="K154" s="567">
        <f>SUM(G154:I154)</f>
        <v>24000000</v>
      </c>
      <c r="L154" s="567">
        <v>2500000</v>
      </c>
      <c r="M154" s="567"/>
    </row>
    <row r="155" spans="1:13" ht="14.25">
      <c r="A155" s="1059">
        <v>22021009</v>
      </c>
      <c r="B155" s="1059">
        <v>70860</v>
      </c>
      <c r="C155" s="1059"/>
      <c r="D155" s="1059">
        <v>2101</v>
      </c>
      <c r="E155" s="1059">
        <v>50610800</v>
      </c>
      <c r="F155" s="324" t="s">
        <v>181</v>
      </c>
      <c r="G155" s="567">
        <v>312000000</v>
      </c>
      <c r="H155" s="567">
        <v>365000000</v>
      </c>
      <c r="I155" s="567">
        <v>365000000</v>
      </c>
      <c r="J155" s="567"/>
      <c r="K155" s="567">
        <f>SUM(G155:I155)</f>
        <v>1042000000</v>
      </c>
      <c r="L155" s="567">
        <v>425000000</v>
      </c>
      <c r="M155" s="567">
        <v>230302000</v>
      </c>
    </row>
    <row r="156" spans="1:13" ht="15.75">
      <c r="A156" s="432">
        <v>22021024</v>
      </c>
      <c r="B156" s="1290">
        <v>70860</v>
      </c>
      <c r="C156" s="1290"/>
      <c r="D156" s="1290">
        <v>2101</v>
      </c>
      <c r="E156" s="1290">
        <v>50610800</v>
      </c>
      <c r="F156" s="432" t="s">
        <v>682</v>
      </c>
      <c r="G156" s="438">
        <v>10000000</v>
      </c>
      <c r="H156" s="949"/>
      <c r="I156" s="949"/>
      <c r="J156" s="949"/>
      <c r="K156" s="1105"/>
      <c r="L156" s="270"/>
      <c r="M156" s="270"/>
    </row>
    <row r="157" spans="1:13" ht="17.25">
      <c r="A157" s="949"/>
      <c r="B157" s="1103"/>
      <c r="C157" s="949"/>
      <c r="D157" s="949"/>
      <c r="E157" s="949"/>
      <c r="F157" s="1103"/>
      <c r="G157" s="1104"/>
      <c r="H157" s="949"/>
      <c r="I157" s="949"/>
      <c r="J157" s="949"/>
      <c r="K157" s="949"/>
      <c r="L157" s="270"/>
      <c r="M157" s="270"/>
    </row>
    <row r="158" spans="1:13" ht="15">
      <c r="A158" s="949"/>
      <c r="B158" s="1106"/>
      <c r="C158" s="1106"/>
      <c r="D158" s="1106"/>
      <c r="E158" s="1106"/>
      <c r="F158" s="1107" t="s">
        <v>570</v>
      </c>
      <c r="G158" s="1107"/>
      <c r="H158" s="1107"/>
      <c r="I158" s="1107"/>
      <c r="J158" s="1107"/>
      <c r="K158" s="1107"/>
      <c r="L158" s="1108"/>
      <c r="M158" s="1108"/>
    </row>
    <row r="159" spans="1:13" ht="15.75">
      <c r="A159" s="949"/>
      <c r="B159" s="1103"/>
      <c r="C159" s="949"/>
      <c r="D159" s="949"/>
      <c r="E159" s="949"/>
      <c r="F159" s="577" t="s">
        <v>4</v>
      </c>
      <c r="G159" s="1109">
        <f>G135</f>
        <v>474366330</v>
      </c>
      <c r="H159" s="1109">
        <f>H135</f>
        <v>474362330</v>
      </c>
      <c r="I159" s="1109">
        <f>I135</f>
        <v>474362330</v>
      </c>
      <c r="J159" s="1109"/>
      <c r="K159" s="1109">
        <f>K135</f>
        <v>1423090990</v>
      </c>
      <c r="L159" s="1109">
        <f>L135</f>
        <v>445205020</v>
      </c>
      <c r="M159" s="1109">
        <f>M135</f>
        <v>0</v>
      </c>
    </row>
    <row r="160" spans="1:13" ht="15.75">
      <c r="A160" s="949"/>
      <c r="B160" s="1103"/>
      <c r="C160" s="949"/>
      <c r="D160" s="949"/>
      <c r="E160" s="949"/>
      <c r="F160" s="577" t="s">
        <v>5</v>
      </c>
      <c r="G160" s="1109">
        <f>G142</f>
        <v>380000000</v>
      </c>
      <c r="H160" s="1109">
        <f>H142</f>
        <v>380000000</v>
      </c>
      <c r="I160" s="1109">
        <f>I142</f>
        <v>380000000</v>
      </c>
      <c r="J160" s="1109"/>
      <c r="K160" s="1109">
        <f>K142</f>
        <v>1090000000</v>
      </c>
      <c r="L160" s="1109">
        <f>L142</f>
        <v>430000000</v>
      </c>
      <c r="M160" s="1109">
        <f>M142</f>
        <v>230302000</v>
      </c>
    </row>
    <row r="161" spans="1:13" ht="15.75">
      <c r="A161" s="949"/>
      <c r="B161" s="1103"/>
      <c r="C161" s="949"/>
      <c r="D161" s="949"/>
      <c r="E161" s="949"/>
      <c r="F161" s="577" t="s">
        <v>3</v>
      </c>
      <c r="G161" s="1109">
        <f>SUM(G159:G160)</f>
        <v>854366330</v>
      </c>
      <c r="H161" s="1109">
        <f t="shared" ref="H161:M161" si="16">SUM(H159:H160)</f>
        <v>854362330</v>
      </c>
      <c r="I161" s="1109">
        <f t="shared" si="16"/>
        <v>854362330</v>
      </c>
      <c r="J161" s="1109"/>
      <c r="K161" s="1109">
        <f t="shared" si="16"/>
        <v>2513090990</v>
      </c>
      <c r="L161" s="1109">
        <f t="shared" si="16"/>
        <v>875205020</v>
      </c>
      <c r="M161" s="1109">
        <f t="shared" si="16"/>
        <v>230302000</v>
      </c>
    </row>
    <row r="162" spans="1:13" ht="15.75">
      <c r="A162" s="33"/>
      <c r="B162" s="35"/>
      <c r="C162" s="33"/>
      <c r="D162" s="33"/>
      <c r="E162" s="33"/>
      <c r="F162" s="215"/>
      <c r="G162" s="216"/>
      <c r="H162" s="216"/>
      <c r="I162" s="216"/>
      <c r="J162" s="216"/>
      <c r="K162" s="216"/>
      <c r="L162" s="216"/>
      <c r="M162" s="216"/>
    </row>
    <row r="163" spans="1:13" ht="23.25">
      <c r="A163" s="1530" t="s">
        <v>0</v>
      </c>
      <c r="B163" s="1530"/>
      <c r="C163" s="1530"/>
      <c r="D163" s="1530"/>
      <c r="E163" s="1530"/>
      <c r="F163" s="1530"/>
      <c r="G163" s="1530"/>
      <c r="H163" s="1530"/>
      <c r="I163" s="1530"/>
      <c r="J163" s="1530"/>
      <c r="K163" s="1530"/>
      <c r="L163" s="1530"/>
      <c r="M163" s="1530"/>
    </row>
    <row r="164" spans="1:13" ht="20.25">
      <c r="A164" s="1499" t="s">
        <v>622</v>
      </c>
      <c r="B164" s="1499"/>
      <c r="C164" s="1499"/>
      <c r="D164" s="1499"/>
      <c r="E164" s="1499"/>
      <c r="F164" s="1499"/>
      <c r="G164" s="1499"/>
      <c r="H164" s="1499"/>
      <c r="I164" s="1499"/>
      <c r="J164" s="1499"/>
      <c r="K164" s="1499"/>
      <c r="L164" s="1499"/>
      <c r="M164" s="1499"/>
    </row>
    <row r="165" spans="1:13" ht="51">
      <c r="A165" s="539" t="s">
        <v>518</v>
      </c>
      <c r="B165" s="539" t="s">
        <v>514</v>
      </c>
      <c r="C165" s="859" t="s">
        <v>755</v>
      </c>
      <c r="D165" s="539" t="s">
        <v>560</v>
      </c>
      <c r="E165" s="539" t="s">
        <v>756</v>
      </c>
      <c r="F165" s="542" t="s">
        <v>667</v>
      </c>
      <c r="G165" s="594" t="s">
        <v>656</v>
      </c>
      <c r="H165" s="594" t="s">
        <v>657</v>
      </c>
      <c r="I165" s="543" t="s">
        <v>997</v>
      </c>
      <c r="J165" s="543"/>
      <c r="K165" s="543" t="s">
        <v>658</v>
      </c>
      <c r="L165" s="596" t="s">
        <v>970</v>
      </c>
      <c r="M165" s="841" t="s">
        <v>999</v>
      </c>
    </row>
    <row r="166" spans="1:13" ht="14.25">
      <c r="A166" s="1059"/>
      <c r="B166" s="1059"/>
      <c r="C166" s="1059"/>
      <c r="D166" s="1059"/>
      <c r="E166" s="1059"/>
      <c r="F166" s="326"/>
      <c r="G166" s="598"/>
      <c r="H166" s="598"/>
      <c r="I166" s="334"/>
      <c r="J166" s="334"/>
      <c r="K166" s="334"/>
      <c r="L166" s="598"/>
      <c r="M166" s="598"/>
    </row>
    <row r="167" spans="1:13" ht="14.25">
      <c r="A167" s="442">
        <v>2</v>
      </c>
      <c r="B167" s="442"/>
      <c r="C167" s="442"/>
      <c r="D167" s="442"/>
      <c r="E167" s="442"/>
      <c r="F167" s="1057" t="s">
        <v>90</v>
      </c>
      <c r="G167" s="599">
        <f t="shared" ref="G167:M167" si="17">SUM(G168,G175)</f>
        <v>20000000</v>
      </c>
      <c r="H167" s="599">
        <f t="shared" si="17"/>
        <v>20000000</v>
      </c>
      <c r="I167" s="599">
        <f t="shared" si="17"/>
        <v>20000000</v>
      </c>
      <c r="J167" s="599"/>
      <c r="K167" s="599">
        <f t="shared" si="17"/>
        <v>60000000</v>
      </c>
      <c r="L167" s="599">
        <f t="shared" si="17"/>
        <v>30000000</v>
      </c>
      <c r="M167" s="599">
        <f t="shared" si="17"/>
        <v>6600000</v>
      </c>
    </row>
    <row r="168" spans="1:13" ht="14.25">
      <c r="A168" s="442">
        <v>21</v>
      </c>
      <c r="B168" s="442"/>
      <c r="C168" s="442"/>
      <c r="D168" s="442"/>
      <c r="E168" s="442"/>
      <c r="F168" s="443" t="s">
        <v>4</v>
      </c>
      <c r="G168" s="599">
        <f t="shared" ref="G168:M168" si="18">SUM(G169,G171)</f>
        <v>0</v>
      </c>
      <c r="H168" s="599">
        <f t="shared" si="18"/>
        <v>0</v>
      </c>
      <c r="I168" s="599">
        <f t="shared" si="18"/>
        <v>0</v>
      </c>
      <c r="J168" s="599"/>
      <c r="K168" s="599">
        <f t="shared" si="18"/>
        <v>0</v>
      </c>
      <c r="L168" s="599">
        <f t="shared" si="18"/>
        <v>0</v>
      </c>
      <c r="M168" s="599">
        <f t="shared" si="18"/>
        <v>0</v>
      </c>
    </row>
    <row r="169" spans="1:13" ht="14.25">
      <c r="A169" s="1059">
        <v>21010101</v>
      </c>
      <c r="B169" s="1059"/>
      <c r="C169" s="1059"/>
      <c r="D169" s="1059"/>
      <c r="E169" s="1059"/>
      <c r="F169" s="324" t="s">
        <v>91</v>
      </c>
      <c r="G169" s="599">
        <v>0</v>
      </c>
      <c r="H169" s="599">
        <f>G169</f>
        <v>0</v>
      </c>
      <c r="I169" s="328">
        <f>H169</f>
        <v>0</v>
      </c>
      <c r="J169" s="328"/>
      <c r="K169" s="328">
        <f>G169+H169+I169</f>
        <v>0</v>
      </c>
      <c r="L169" s="599"/>
      <c r="M169" s="599"/>
    </row>
    <row r="170" spans="1:13" ht="14.25">
      <c r="A170" s="1059">
        <v>21010102</v>
      </c>
      <c r="B170" s="1059"/>
      <c r="C170" s="1059"/>
      <c r="D170" s="1059"/>
      <c r="E170" s="1059"/>
      <c r="F170" s="324" t="s">
        <v>92</v>
      </c>
      <c r="G170" s="600"/>
      <c r="H170" s="600"/>
      <c r="I170" s="325"/>
      <c r="J170" s="325"/>
      <c r="K170" s="328">
        <f>G170+H170+I170</f>
        <v>0</v>
      </c>
      <c r="L170" s="600"/>
      <c r="M170" s="600"/>
    </row>
    <row r="171" spans="1:13" ht="25.5">
      <c r="A171" s="442">
        <v>2102</v>
      </c>
      <c r="B171" s="442"/>
      <c r="C171" s="442"/>
      <c r="D171" s="442"/>
      <c r="E171" s="442"/>
      <c r="F171" s="443" t="s">
        <v>664</v>
      </c>
      <c r="G171" s="599">
        <f t="shared" ref="G171:M171" si="19">SUM(G172)</f>
        <v>0</v>
      </c>
      <c r="H171" s="599">
        <f t="shared" si="19"/>
        <v>0</v>
      </c>
      <c r="I171" s="599">
        <f t="shared" si="19"/>
        <v>0</v>
      </c>
      <c r="J171" s="599"/>
      <c r="K171" s="599">
        <f t="shared" si="19"/>
        <v>0</v>
      </c>
      <c r="L171" s="599">
        <f t="shared" si="19"/>
        <v>0</v>
      </c>
      <c r="M171" s="599">
        <f t="shared" si="19"/>
        <v>0</v>
      </c>
    </row>
    <row r="172" spans="1:13" ht="14.25">
      <c r="A172" s="442">
        <v>210201</v>
      </c>
      <c r="B172" s="442"/>
      <c r="C172" s="442"/>
      <c r="D172" s="442"/>
      <c r="E172" s="442"/>
      <c r="F172" s="443" t="s">
        <v>95</v>
      </c>
      <c r="G172" s="599">
        <f>SUM(G173:G174)</f>
        <v>0</v>
      </c>
      <c r="H172" s="599">
        <f>SUM(H173:H174)</f>
        <v>0</v>
      </c>
      <c r="I172" s="328">
        <f>SUM(I173:I174)</f>
        <v>0</v>
      </c>
      <c r="J172" s="328"/>
      <c r="K172" s="328">
        <f>G172+H172+I172</f>
        <v>0</v>
      </c>
      <c r="L172" s="599">
        <f>SUM(L173:L174)</f>
        <v>0</v>
      </c>
      <c r="M172" s="599">
        <f>SUM(M173:M174)</f>
        <v>0</v>
      </c>
    </row>
    <row r="173" spans="1:13" ht="25.5">
      <c r="A173" s="1059">
        <v>21020101</v>
      </c>
      <c r="B173" s="1059"/>
      <c r="C173" s="1059"/>
      <c r="D173" s="1059"/>
      <c r="E173" s="1059"/>
      <c r="F173" s="324" t="s">
        <v>96</v>
      </c>
      <c r="G173" s="599">
        <v>0</v>
      </c>
      <c r="H173" s="599">
        <f>G173</f>
        <v>0</v>
      </c>
      <c r="I173" s="328">
        <f>H173</f>
        <v>0</v>
      </c>
      <c r="J173" s="328"/>
      <c r="K173" s="328">
        <f>G173+H173+I173</f>
        <v>0</v>
      </c>
      <c r="L173" s="599"/>
      <c r="M173" s="599"/>
    </row>
    <row r="174" spans="1:13" ht="14.25">
      <c r="A174" s="1059">
        <v>21020102</v>
      </c>
      <c r="B174" s="1059"/>
      <c r="C174" s="1059"/>
      <c r="D174" s="1059"/>
      <c r="E174" s="1059"/>
      <c r="F174" s="324" t="s">
        <v>482</v>
      </c>
      <c r="G174" s="599">
        <v>0</v>
      </c>
      <c r="H174" s="599"/>
      <c r="I174" s="328"/>
      <c r="J174" s="328"/>
      <c r="K174" s="328">
        <f>G174+H174+I174</f>
        <v>0</v>
      </c>
      <c r="L174" s="599"/>
      <c r="M174" s="599"/>
    </row>
    <row r="175" spans="1:13" ht="14.25">
      <c r="A175" s="442">
        <v>2202</v>
      </c>
      <c r="B175" s="442"/>
      <c r="C175" s="442"/>
      <c r="D175" s="442"/>
      <c r="E175" s="442"/>
      <c r="F175" s="443" t="s">
        <v>5</v>
      </c>
      <c r="G175" s="599">
        <f t="shared" ref="G175:M175" si="20">SUM(G176,G179,G183,G195,G204,G207,G210)</f>
        <v>20000000</v>
      </c>
      <c r="H175" s="599">
        <f t="shared" si="20"/>
        <v>20000000</v>
      </c>
      <c r="I175" s="599">
        <f t="shared" si="20"/>
        <v>20000000</v>
      </c>
      <c r="J175" s="599"/>
      <c r="K175" s="599">
        <f t="shared" si="20"/>
        <v>60000000</v>
      </c>
      <c r="L175" s="599">
        <f t="shared" si="20"/>
        <v>30000000</v>
      </c>
      <c r="M175" s="599">
        <f t="shared" si="20"/>
        <v>6600000</v>
      </c>
    </row>
    <row r="176" spans="1:13" ht="25.5">
      <c r="A176" s="442">
        <v>220201</v>
      </c>
      <c r="B176" s="442">
        <v>70860</v>
      </c>
      <c r="C176" s="442"/>
      <c r="D176" s="442">
        <v>2101</v>
      </c>
      <c r="E176" s="442">
        <v>50610300</v>
      </c>
      <c r="F176" s="443" t="s">
        <v>661</v>
      </c>
      <c r="G176" s="599">
        <f>SUM(G177:G178)</f>
        <v>3000000</v>
      </c>
      <c r="H176" s="599">
        <f>SUM(H177:H178)</f>
        <v>3000000</v>
      </c>
      <c r="I176" s="599">
        <f>SUM(I177:I178)</f>
        <v>3000000</v>
      </c>
      <c r="J176" s="599"/>
      <c r="K176" s="328">
        <f t="shared" ref="K176:K209" si="21">G176+H176+I176</f>
        <v>9000000</v>
      </c>
      <c r="L176" s="599">
        <f>SUM(L177:L178)</f>
        <v>3000000</v>
      </c>
      <c r="M176" s="599">
        <f>SUM(M177:M178)</f>
        <v>0</v>
      </c>
    </row>
    <row r="177" spans="1:13" ht="25.5">
      <c r="A177" s="1059">
        <v>22020101</v>
      </c>
      <c r="B177" s="442">
        <v>70860</v>
      </c>
      <c r="C177" s="442"/>
      <c r="D177" s="442">
        <v>2101</v>
      </c>
      <c r="E177" s="442">
        <v>50610300</v>
      </c>
      <c r="F177" s="324" t="s">
        <v>108</v>
      </c>
      <c r="G177" s="600">
        <v>1500000</v>
      </c>
      <c r="H177" s="600">
        <v>1500000</v>
      </c>
      <c r="I177" s="600">
        <v>1500000</v>
      </c>
      <c r="J177" s="600"/>
      <c r="K177" s="328">
        <f t="shared" si="21"/>
        <v>4500000</v>
      </c>
      <c r="L177" s="600">
        <v>1500000</v>
      </c>
      <c r="M177" s="600"/>
    </row>
    <row r="178" spans="1:13" ht="25.5">
      <c r="A178" s="1059">
        <v>22020102</v>
      </c>
      <c r="B178" s="442">
        <v>70860</v>
      </c>
      <c r="C178" s="442"/>
      <c r="D178" s="442">
        <v>2101</v>
      </c>
      <c r="E178" s="442">
        <v>50610300</v>
      </c>
      <c r="F178" s="324" t="s">
        <v>109</v>
      </c>
      <c r="G178" s="600">
        <v>1500000</v>
      </c>
      <c r="H178" s="600">
        <v>1500000</v>
      </c>
      <c r="I178" s="600">
        <v>1500000</v>
      </c>
      <c r="J178" s="600"/>
      <c r="K178" s="328">
        <f t="shared" si="21"/>
        <v>4500000</v>
      </c>
      <c r="L178" s="600">
        <v>1500000</v>
      </c>
      <c r="M178" s="600"/>
    </row>
    <row r="179" spans="1:13" ht="14.25">
      <c r="A179" s="442">
        <v>220202</v>
      </c>
      <c r="B179" s="442"/>
      <c r="C179" s="442"/>
      <c r="D179" s="442"/>
      <c r="E179" s="442"/>
      <c r="F179" s="443" t="s">
        <v>666</v>
      </c>
      <c r="G179" s="599">
        <f>SUM(G180:G182)</f>
        <v>1500000</v>
      </c>
      <c r="H179" s="599">
        <f>SUM(H180:H182)</f>
        <v>1500000</v>
      </c>
      <c r="I179" s="599">
        <f>SUM(I180:I182)</f>
        <v>1500000</v>
      </c>
      <c r="J179" s="599"/>
      <c r="K179" s="328">
        <f t="shared" si="21"/>
        <v>4500000</v>
      </c>
      <c r="L179" s="599">
        <f>SUM(L180:L182)</f>
        <v>5600000</v>
      </c>
      <c r="M179" s="599">
        <f>SUM(M180:M182)</f>
        <v>0</v>
      </c>
    </row>
    <row r="180" spans="1:13" ht="14.25">
      <c r="A180" s="1059">
        <v>22020201</v>
      </c>
      <c r="B180" s="442">
        <v>70860</v>
      </c>
      <c r="C180" s="442"/>
      <c r="D180" s="442">
        <v>2101</v>
      </c>
      <c r="E180" s="442">
        <v>50610300</v>
      </c>
      <c r="F180" s="324" t="s">
        <v>113</v>
      </c>
      <c r="G180" s="600">
        <v>1000000</v>
      </c>
      <c r="H180" s="600">
        <v>1000000</v>
      </c>
      <c r="I180" s="600">
        <v>1000000</v>
      </c>
      <c r="J180" s="600"/>
      <c r="K180" s="328">
        <f t="shared" si="21"/>
        <v>3000000</v>
      </c>
      <c r="L180" s="600">
        <v>4700000</v>
      </c>
      <c r="M180" s="600"/>
    </row>
    <row r="181" spans="1:13" ht="14.25">
      <c r="A181" s="1059">
        <v>22020202</v>
      </c>
      <c r="B181" s="442">
        <v>70860</v>
      </c>
      <c r="C181" s="442"/>
      <c r="D181" s="442">
        <v>2101</v>
      </c>
      <c r="E181" s="442">
        <v>50610300</v>
      </c>
      <c r="F181" s="324" t="s">
        <v>114</v>
      </c>
      <c r="G181" s="600"/>
      <c r="H181" s="600"/>
      <c r="I181" s="600"/>
      <c r="J181" s="600"/>
      <c r="K181" s="328">
        <f t="shared" si="21"/>
        <v>0</v>
      </c>
      <c r="L181" s="600"/>
      <c r="M181" s="600"/>
    </row>
    <row r="182" spans="1:13" ht="14.25">
      <c r="A182" s="1059">
        <v>22020206</v>
      </c>
      <c r="B182" s="442">
        <v>70860</v>
      </c>
      <c r="C182" s="442"/>
      <c r="D182" s="442">
        <v>2101</v>
      </c>
      <c r="E182" s="442">
        <v>50610300</v>
      </c>
      <c r="F182" s="324" t="s">
        <v>118</v>
      </c>
      <c r="G182" s="600">
        <v>500000</v>
      </c>
      <c r="H182" s="600">
        <v>500000</v>
      </c>
      <c r="I182" s="600">
        <v>500000</v>
      </c>
      <c r="J182" s="600"/>
      <c r="K182" s="328">
        <f t="shared" si="21"/>
        <v>1500000</v>
      </c>
      <c r="L182" s="600">
        <v>900000</v>
      </c>
      <c r="M182" s="600"/>
    </row>
    <row r="183" spans="1:13" ht="25.5">
      <c r="A183" s="442">
        <v>220203</v>
      </c>
      <c r="B183" s="442">
        <v>70860</v>
      </c>
      <c r="C183" s="442"/>
      <c r="D183" s="442">
        <v>2101</v>
      </c>
      <c r="E183" s="442">
        <v>50610300</v>
      </c>
      <c r="F183" s="443" t="s">
        <v>663</v>
      </c>
      <c r="G183" s="599">
        <f>SUM(G184:G194)</f>
        <v>5000000</v>
      </c>
      <c r="H183" s="599">
        <f>SUM(H184:H194)</f>
        <v>5000000</v>
      </c>
      <c r="I183" s="599">
        <f>SUM(I184:I194)</f>
        <v>5000000</v>
      </c>
      <c r="J183" s="599"/>
      <c r="K183" s="328">
        <f t="shared" si="21"/>
        <v>15000000</v>
      </c>
      <c r="L183" s="599">
        <f>SUM(L184:L194)</f>
        <v>6500000</v>
      </c>
      <c r="M183" s="599">
        <f>SUM(M184:M194)</f>
        <v>0</v>
      </c>
    </row>
    <row r="184" spans="1:13" ht="25.5">
      <c r="A184" s="1059">
        <v>22020301</v>
      </c>
      <c r="B184" s="442">
        <v>70860</v>
      </c>
      <c r="C184" s="442"/>
      <c r="D184" s="442">
        <v>2101</v>
      </c>
      <c r="E184" s="442">
        <v>50610300</v>
      </c>
      <c r="F184" s="324" t="s">
        <v>122</v>
      </c>
      <c r="G184" s="600">
        <v>1000000</v>
      </c>
      <c r="H184" s="600">
        <v>1000000</v>
      </c>
      <c r="I184" s="600">
        <v>1000000</v>
      </c>
      <c r="J184" s="600"/>
      <c r="K184" s="328">
        <f t="shared" si="21"/>
        <v>3000000</v>
      </c>
      <c r="L184" s="600">
        <v>2000000</v>
      </c>
      <c r="M184" s="600"/>
    </row>
    <row r="185" spans="1:13" ht="14.25">
      <c r="A185" s="1059">
        <v>22020302</v>
      </c>
      <c r="B185" s="442">
        <v>70860</v>
      </c>
      <c r="C185" s="442"/>
      <c r="D185" s="442">
        <v>2101</v>
      </c>
      <c r="E185" s="442">
        <v>50610300</v>
      </c>
      <c r="F185" s="324" t="s">
        <v>123</v>
      </c>
      <c r="G185" s="600">
        <v>500000</v>
      </c>
      <c r="H185" s="600">
        <v>500000</v>
      </c>
      <c r="I185" s="600">
        <v>500000</v>
      </c>
      <c r="J185" s="600"/>
      <c r="K185" s="328">
        <f t="shared" si="21"/>
        <v>1500000</v>
      </c>
      <c r="L185" s="600">
        <v>700000</v>
      </c>
      <c r="M185" s="600"/>
    </row>
    <row r="186" spans="1:13" ht="14.25">
      <c r="A186" s="1059">
        <v>22020303</v>
      </c>
      <c r="B186" s="1059"/>
      <c r="C186" s="1059"/>
      <c r="D186" s="1059"/>
      <c r="E186" s="1059"/>
      <c r="F186" s="324" t="s">
        <v>124</v>
      </c>
      <c r="G186" s="600"/>
      <c r="H186" s="600"/>
      <c r="I186" s="600"/>
      <c r="J186" s="600"/>
      <c r="K186" s="328">
        <f t="shared" si="21"/>
        <v>0</v>
      </c>
      <c r="L186" s="600"/>
      <c r="M186" s="600"/>
    </row>
    <row r="187" spans="1:13" ht="14.25">
      <c r="A187" s="1059">
        <v>22020304</v>
      </c>
      <c r="B187" s="442">
        <v>70860</v>
      </c>
      <c r="C187" s="442"/>
      <c r="D187" s="442">
        <v>2101</v>
      </c>
      <c r="E187" s="442">
        <v>50610300</v>
      </c>
      <c r="F187" s="324" t="s">
        <v>125</v>
      </c>
      <c r="G187" s="600">
        <v>500000</v>
      </c>
      <c r="H187" s="600">
        <v>500000</v>
      </c>
      <c r="I187" s="600">
        <v>500000</v>
      </c>
      <c r="J187" s="600"/>
      <c r="K187" s="328">
        <f t="shared" si="21"/>
        <v>1500000</v>
      </c>
      <c r="L187" s="600">
        <v>300000</v>
      </c>
      <c r="M187" s="600"/>
    </row>
    <row r="188" spans="1:13" ht="25.5">
      <c r="A188" s="1059">
        <v>22020305</v>
      </c>
      <c r="B188" s="1059"/>
      <c r="C188" s="1059"/>
      <c r="D188" s="1059"/>
      <c r="E188" s="1059"/>
      <c r="F188" s="324" t="s">
        <v>126</v>
      </c>
      <c r="G188" s="600"/>
      <c r="H188" s="600"/>
      <c r="I188" s="600"/>
      <c r="J188" s="600"/>
      <c r="K188" s="328">
        <f t="shared" si="21"/>
        <v>0</v>
      </c>
      <c r="L188" s="600"/>
      <c r="M188" s="600"/>
    </row>
    <row r="189" spans="1:13" ht="25.5">
      <c r="A189" s="1059">
        <v>22020306</v>
      </c>
      <c r="B189" s="1059"/>
      <c r="C189" s="1059"/>
      <c r="D189" s="1059"/>
      <c r="E189" s="1059"/>
      <c r="F189" s="324" t="s">
        <v>127</v>
      </c>
      <c r="G189" s="600"/>
      <c r="H189" s="600"/>
      <c r="I189" s="600"/>
      <c r="J189" s="600"/>
      <c r="K189" s="328">
        <f t="shared" si="21"/>
        <v>0</v>
      </c>
      <c r="L189" s="600"/>
      <c r="M189" s="600"/>
    </row>
    <row r="190" spans="1:13" ht="25.5">
      <c r="A190" s="1059">
        <v>22020307</v>
      </c>
      <c r="B190" s="442">
        <v>70860</v>
      </c>
      <c r="C190" s="442"/>
      <c r="D190" s="442">
        <v>2101</v>
      </c>
      <c r="E190" s="442">
        <v>50610300</v>
      </c>
      <c r="F190" s="324" t="s">
        <v>128</v>
      </c>
      <c r="G190" s="600">
        <v>1000000</v>
      </c>
      <c r="H190" s="600">
        <v>1000000</v>
      </c>
      <c r="I190" s="600">
        <v>1000000</v>
      </c>
      <c r="J190" s="600"/>
      <c r="K190" s="328">
        <f t="shared" si="21"/>
        <v>3000000</v>
      </c>
      <c r="L190" s="600">
        <v>1500000</v>
      </c>
      <c r="M190" s="600"/>
    </row>
    <row r="191" spans="1:13" ht="25.5">
      <c r="A191" s="1059">
        <v>22020308</v>
      </c>
      <c r="B191" s="1059"/>
      <c r="C191" s="1059"/>
      <c r="D191" s="1059"/>
      <c r="E191" s="1059"/>
      <c r="F191" s="324" t="s">
        <v>129</v>
      </c>
      <c r="G191" s="600"/>
      <c r="H191" s="600"/>
      <c r="I191" s="600"/>
      <c r="J191" s="600"/>
      <c r="K191" s="328">
        <f t="shared" si="21"/>
        <v>0</v>
      </c>
      <c r="L191" s="600"/>
      <c r="M191" s="600"/>
    </row>
    <row r="192" spans="1:13" ht="25.5">
      <c r="A192" s="1059">
        <v>22020309</v>
      </c>
      <c r="B192" s="1059"/>
      <c r="C192" s="1059"/>
      <c r="D192" s="1059"/>
      <c r="E192" s="1059"/>
      <c r="F192" s="324" t="s">
        <v>130</v>
      </c>
      <c r="G192" s="600"/>
      <c r="H192" s="600"/>
      <c r="I192" s="600"/>
      <c r="J192" s="600"/>
      <c r="K192" s="328">
        <f t="shared" si="21"/>
        <v>0</v>
      </c>
      <c r="L192" s="600"/>
      <c r="M192" s="600"/>
    </row>
    <row r="193" spans="1:13" ht="25.5">
      <c r="A193" s="1059">
        <v>22020310</v>
      </c>
      <c r="B193" s="442">
        <v>70860</v>
      </c>
      <c r="C193" s="442"/>
      <c r="D193" s="442">
        <v>2101</v>
      </c>
      <c r="E193" s="442">
        <v>50610300</v>
      </c>
      <c r="F193" s="324" t="s">
        <v>131</v>
      </c>
      <c r="G193" s="600">
        <v>2000000</v>
      </c>
      <c r="H193" s="600">
        <v>2000000</v>
      </c>
      <c r="I193" s="600">
        <v>2000000</v>
      </c>
      <c r="J193" s="600"/>
      <c r="K193" s="328">
        <f t="shared" si="21"/>
        <v>6000000</v>
      </c>
      <c r="L193" s="600">
        <v>2000000</v>
      </c>
      <c r="M193" s="600"/>
    </row>
    <row r="194" spans="1:13" ht="25.5">
      <c r="A194" s="1059">
        <v>22020311</v>
      </c>
      <c r="B194" s="1059"/>
      <c r="C194" s="1059"/>
      <c r="D194" s="1059"/>
      <c r="E194" s="1059"/>
      <c r="F194" s="324" t="s">
        <v>132</v>
      </c>
      <c r="G194" s="600"/>
      <c r="H194" s="600"/>
      <c r="I194" s="600"/>
      <c r="J194" s="600"/>
      <c r="K194" s="328">
        <f t="shared" si="21"/>
        <v>0</v>
      </c>
      <c r="L194" s="600"/>
      <c r="M194" s="600"/>
    </row>
    <row r="195" spans="1:13" ht="25.5">
      <c r="A195" s="442">
        <v>220204</v>
      </c>
      <c r="B195" s="442">
        <v>70860</v>
      </c>
      <c r="C195" s="442"/>
      <c r="D195" s="442">
        <v>2101</v>
      </c>
      <c r="E195" s="442">
        <v>50610300</v>
      </c>
      <c r="F195" s="443" t="s">
        <v>645</v>
      </c>
      <c r="G195" s="599">
        <f>SUM(G196:G203)</f>
        <v>5000000</v>
      </c>
      <c r="H195" s="599">
        <f>SUM(H196:H203)</f>
        <v>5000000</v>
      </c>
      <c r="I195" s="599">
        <f>SUM(I196:I203)</f>
        <v>5000000</v>
      </c>
      <c r="J195" s="599"/>
      <c r="K195" s="328">
        <f t="shared" si="21"/>
        <v>15000000</v>
      </c>
      <c r="L195" s="599">
        <f>SUM(L197:L203)</f>
        <v>6900000</v>
      </c>
      <c r="M195" s="599">
        <f>SUM(M196:M203)</f>
        <v>3100000</v>
      </c>
    </row>
    <row r="196" spans="1:13" ht="38.25">
      <c r="A196" s="1059">
        <v>22020401</v>
      </c>
      <c r="B196" s="1059"/>
      <c r="C196" s="1059"/>
      <c r="D196" s="1059"/>
      <c r="E196" s="1059"/>
      <c r="F196" s="324" t="s">
        <v>134</v>
      </c>
      <c r="G196" s="600"/>
      <c r="H196" s="600"/>
      <c r="I196" s="600"/>
      <c r="J196" s="600"/>
      <c r="K196" s="328">
        <f t="shared" si="21"/>
        <v>0</v>
      </c>
      <c r="L196" s="435"/>
      <c r="M196" s="600"/>
    </row>
    <row r="197" spans="1:13" ht="25.5">
      <c r="A197" s="1059">
        <v>22020402</v>
      </c>
      <c r="B197" s="442">
        <v>70860</v>
      </c>
      <c r="C197" s="442"/>
      <c r="D197" s="442">
        <v>2101</v>
      </c>
      <c r="E197" s="442">
        <v>50610300</v>
      </c>
      <c r="F197" s="324" t="s">
        <v>135</v>
      </c>
      <c r="G197" s="600">
        <v>1000000</v>
      </c>
      <c r="H197" s="600">
        <v>1000000</v>
      </c>
      <c r="I197" s="600">
        <v>1000000</v>
      </c>
      <c r="J197" s="600"/>
      <c r="K197" s="328">
        <f t="shared" si="21"/>
        <v>3000000</v>
      </c>
      <c r="L197" s="600">
        <v>1000000</v>
      </c>
      <c r="M197" s="600"/>
    </row>
    <row r="198" spans="1:13" ht="38.25">
      <c r="A198" s="1059">
        <v>22020403</v>
      </c>
      <c r="B198" s="442">
        <v>70860</v>
      </c>
      <c r="C198" s="442"/>
      <c r="D198" s="442">
        <v>2101</v>
      </c>
      <c r="E198" s="442">
        <v>50610300</v>
      </c>
      <c r="F198" s="324" t="s">
        <v>136</v>
      </c>
      <c r="G198" s="600">
        <v>1000000</v>
      </c>
      <c r="H198" s="600">
        <v>1000000</v>
      </c>
      <c r="I198" s="600">
        <v>1000000</v>
      </c>
      <c r="J198" s="600"/>
      <c r="K198" s="328">
        <f t="shared" si="21"/>
        <v>3000000</v>
      </c>
      <c r="L198" s="600">
        <v>1500000</v>
      </c>
      <c r="M198" s="600"/>
    </row>
    <row r="199" spans="1:13" ht="25.5">
      <c r="A199" s="1059">
        <v>22020404</v>
      </c>
      <c r="B199" s="442">
        <v>70860</v>
      </c>
      <c r="C199" s="442"/>
      <c r="D199" s="442">
        <v>2101</v>
      </c>
      <c r="E199" s="442">
        <v>50610300</v>
      </c>
      <c r="F199" s="324" t="s">
        <v>137</v>
      </c>
      <c r="G199" s="600">
        <v>500000</v>
      </c>
      <c r="H199" s="600">
        <v>500000</v>
      </c>
      <c r="I199" s="600">
        <v>500000</v>
      </c>
      <c r="J199" s="600"/>
      <c r="K199" s="328">
        <f t="shared" si="21"/>
        <v>1500000</v>
      </c>
      <c r="L199" s="600">
        <v>1600000</v>
      </c>
      <c r="M199" s="600"/>
    </row>
    <row r="200" spans="1:13" ht="25.5">
      <c r="A200" s="1059">
        <v>22020405</v>
      </c>
      <c r="B200" s="442">
        <v>70860</v>
      </c>
      <c r="C200" s="442"/>
      <c r="D200" s="442">
        <v>2101</v>
      </c>
      <c r="E200" s="442">
        <v>50610300</v>
      </c>
      <c r="F200" s="324" t="s">
        <v>138</v>
      </c>
      <c r="G200" s="600">
        <v>500000</v>
      </c>
      <c r="H200" s="600">
        <v>500000</v>
      </c>
      <c r="I200" s="600">
        <v>500000</v>
      </c>
      <c r="J200" s="600"/>
      <c r="K200" s="328">
        <f t="shared" si="21"/>
        <v>1500000</v>
      </c>
      <c r="L200" s="600">
        <v>500000</v>
      </c>
      <c r="M200" s="600">
        <v>1200000</v>
      </c>
    </row>
    <row r="201" spans="1:13" ht="25.5">
      <c r="A201" s="1059">
        <v>22020406</v>
      </c>
      <c r="B201" s="442">
        <v>70860</v>
      </c>
      <c r="C201" s="442"/>
      <c r="D201" s="442">
        <v>2101</v>
      </c>
      <c r="E201" s="442">
        <v>50610300</v>
      </c>
      <c r="F201" s="324" t="s">
        <v>139</v>
      </c>
      <c r="G201" s="600">
        <v>1000000</v>
      </c>
      <c r="H201" s="600">
        <v>1000000</v>
      </c>
      <c r="I201" s="600">
        <v>1000000</v>
      </c>
      <c r="J201" s="600"/>
      <c r="K201" s="328">
        <f t="shared" si="21"/>
        <v>3000000</v>
      </c>
      <c r="L201" s="600">
        <v>1000000</v>
      </c>
      <c r="M201" s="600">
        <v>1900000</v>
      </c>
    </row>
    <row r="202" spans="1:13" ht="25.5">
      <c r="A202" s="1059">
        <v>22020413</v>
      </c>
      <c r="B202" s="442">
        <v>70860</v>
      </c>
      <c r="C202" s="442"/>
      <c r="D202" s="442">
        <v>2101</v>
      </c>
      <c r="E202" s="442">
        <v>50610300</v>
      </c>
      <c r="F202" s="324" t="s">
        <v>144</v>
      </c>
      <c r="G202" s="600">
        <v>1000000</v>
      </c>
      <c r="H202" s="600">
        <v>1000000</v>
      </c>
      <c r="I202" s="600">
        <v>1000000</v>
      </c>
      <c r="J202" s="600"/>
      <c r="K202" s="328">
        <f t="shared" si="21"/>
        <v>3000000</v>
      </c>
      <c r="L202" s="600">
        <v>1300000</v>
      </c>
      <c r="M202" s="600"/>
    </row>
    <row r="203" spans="1:13" ht="25.5">
      <c r="A203" s="1059">
        <v>22020414</v>
      </c>
      <c r="B203" s="442">
        <v>70860</v>
      </c>
      <c r="C203" s="442"/>
      <c r="D203" s="442">
        <v>2101</v>
      </c>
      <c r="E203" s="442">
        <v>50610300</v>
      </c>
      <c r="F203" s="324" t="s">
        <v>680</v>
      </c>
      <c r="G203" s="600"/>
      <c r="H203" s="600"/>
      <c r="I203" s="600"/>
      <c r="J203" s="600"/>
      <c r="K203" s="328">
        <f t="shared" si="21"/>
        <v>0</v>
      </c>
      <c r="L203" s="600"/>
      <c r="M203" s="600"/>
    </row>
    <row r="204" spans="1:13" ht="14.25">
      <c r="A204" s="442">
        <v>220205</v>
      </c>
      <c r="B204" s="442"/>
      <c r="C204" s="442"/>
      <c r="D204" s="442"/>
      <c r="E204" s="442"/>
      <c r="F204" s="443" t="s">
        <v>662</v>
      </c>
      <c r="G204" s="599">
        <f>SUM(G205:G206)</f>
        <v>2000000</v>
      </c>
      <c r="H204" s="599">
        <f>SUM(H205:H206)</f>
        <v>2000000</v>
      </c>
      <c r="I204" s="599">
        <f>SUM(I205:I206)</f>
        <v>2000000</v>
      </c>
      <c r="J204" s="599"/>
      <c r="K204" s="328">
        <f t="shared" si="21"/>
        <v>6000000</v>
      </c>
      <c r="L204" s="599">
        <f>SUM(L205:L206)</f>
        <v>2500000</v>
      </c>
      <c r="M204" s="599">
        <f>SUM(M205:M206)</f>
        <v>0</v>
      </c>
    </row>
    <row r="205" spans="1:13" ht="14.25">
      <c r="A205" s="1059">
        <v>22020501</v>
      </c>
      <c r="B205" s="442">
        <v>70860</v>
      </c>
      <c r="C205" s="442"/>
      <c r="D205" s="442">
        <v>2101</v>
      </c>
      <c r="E205" s="442">
        <v>50610300</v>
      </c>
      <c r="F205" s="324" t="s">
        <v>146</v>
      </c>
      <c r="G205" s="600">
        <v>2000000</v>
      </c>
      <c r="H205" s="600">
        <v>2000000</v>
      </c>
      <c r="I205" s="600">
        <v>2000000</v>
      </c>
      <c r="J205" s="600"/>
      <c r="K205" s="328">
        <f t="shared" si="21"/>
        <v>6000000</v>
      </c>
      <c r="L205" s="600">
        <v>2500000</v>
      </c>
      <c r="M205" s="600"/>
    </row>
    <row r="206" spans="1:13" ht="14.25">
      <c r="A206" s="1059">
        <v>22020502</v>
      </c>
      <c r="B206" s="442">
        <v>70860</v>
      </c>
      <c r="C206" s="442"/>
      <c r="D206" s="442">
        <v>2101</v>
      </c>
      <c r="E206" s="442">
        <v>50610300</v>
      </c>
      <c r="F206" s="324" t="s">
        <v>147</v>
      </c>
      <c r="G206" s="600"/>
      <c r="H206" s="600"/>
      <c r="I206" s="600"/>
      <c r="J206" s="600"/>
      <c r="K206" s="328">
        <f t="shared" si="21"/>
        <v>0</v>
      </c>
      <c r="L206" s="600"/>
      <c r="M206" s="600"/>
    </row>
    <row r="207" spans="1:13" ht="14.25">
      <c r="A207" s="442">
        <v>220206</v>
      </c>
      <c r="B207" s="442"/>
      <c r="C207" s="442"/>
      <c r="D207" s="442"/>
      <c r="E207" s="442"/>
      <c r="F207" s="443" t="s">
        <v>643</v>
      </c>
      <c r="G207" s="599">
        <f>SUM(G208:G209)</f>
        <v>1500000</v>
      </c>
      <c r="H207" s="599">
        <f>SUM(H208:H209)</f>
        <v>1500000</v>
      </c>
      <c r="I207" s="599">
        <f>SUM(I208:I209)</f>
        <v>1500000</v>
      </c>
      <c r="J207" s="599"/>
      <c r="K207" s="328">
        <f t="shared" si="21"/>
        <v>4500000</v>
      </c>
      <c r="L207" s="599">
        <f>SUM(L208:L209)</f>
        <v>3500000</v>
      </c>
      <c r="M207" s="599">
        <f>SUM(M208:M209)</f>
        <v>0</v>
      </c>
    </row>
    <row r="208" spans="1:13" ht="14.25">
      <c r="A208" s="1059">
        <v>22020601</v>
      </c>
      <c r="B208" s="442">
        <v>70860</v>
      </c>
      <c r="C208" s="442"/>
      <c r="D208" s="442">
        <v>2101</v>
      </c>
      <c r="E208" s="442">
        <v>50610300</v>
      </c>
      <c r="F208" s="324" t="s">
        <v>149</v>
      </c>
      <c r="G208" s="600">
        <v>1000000</v>
      </c>
      <c r="H208" s="600">
        <v>1000000</v>
      </c>
      <c r="I208" s="600">
        <v>1000000</v>
      </c>
      <c r="J208" s="600"/>
      <c r="K208" s="328">
        <f t="shared" si="21"/>
        <v>3000000</v>
      </c>
      <c r="L208" s="600">
        <v>1500000</v>
      </c>
      <c r="M208" s="600"/>
    </row>
    <row r="209" spans="1:13" ht="25.5">
      <c r="A209" s="1059">
        <v>22020605</v>
      </c>
      <c r="B209" s="442">
        <v>70860</v>
      </c>
      <c r="C209" s="442"/>
      <c r="D209" s="442">
        <v>2101</v>
      </c>
      <c r="E209" s="442">
        <v>50610300</v>
      </c>
      <c r="F209" s="324" t="s">
        <v>153</v>
      </c>
      <c r="G209" s="600">
        <v>500000</v>
      </c>
      <c r="H209" s="600">
        <v>500000</v>
      </c>
      <c r="I209" s="600">
        <v>500000</v>
      </c>
      <c r="J209" s="600"/>
      <c r="K209" s="328">
        <f t="shared" si="21"/>
        <v>1500000</v>
      </c>
      <c r="L209" s="600">
        <v>2000000</v>
      </c>
      <c r="M209" s="600"/>
    </row>
    <row r="210" spans="1:13" ht="25.5">
      <c r="A210" s="442">
        <v>220210</v>
      </c>
      <c r="B210" s="442"/>
      <c r="C210" s="442"/>
      <c r="D210" s="442"/>
      <c r="E210" s="442"/>
      <c r="F210" s="443" t="s">
        <v>173</v>
      </c>
      <c r="G210" s="599">
        <f t="shared" ref="G210:M210" si="22">SUM(G211:G214)</f>
        <v>2000000</v>
      </c>
      <c r="H210" s="599">
        <f t="shared" si="22"/>
        <v>2000000</v>
      </c>
      <c r="I210" s="599">
        <f t="shared" si="22"/>
        <v>2000000</v>
      </c>
      <c r="J210" s="599"/>
      <c r="K210" s="599">
        <f t="shared" si="22"/>
        <v>6000000</v>
      </c>
      <c r="L210" s="599">
        <f t="shared" si="22"/>
        <v>2000000</v>
      </c>
      <c r="M210" s="599">
        <f t="shared" si="22"/>
        <v>3500000</v>
      </c>
    </row>
    <row r="211" spans="1:13" ht="25.5">
      <c r="A211" s="1059">
        <v>22021003</v>
      </c>
      <c r="B211" s="1059"/>
      <c r="C211" s="1059"/>
      <c r="D211" s="1059"/>
      <c r="E211" s="1059"/>
      <c r="F211" s="324" t="s">
        <v>176</v>
      </c>
      <c r="G211" s="600"/>
      <c r="H211" s="600"/>
      <c r="I211" s="600"/>
      <c r="J211" s="600"/>
      <c r="K211" s="328">
        <f>G211+H211+I211</f>
        <v>0</v>
      </c>
      <c r="L211" s="600"/>
      <c r="M211" s="600">
        <v>800000</v>
      </c>
    </row>
    <row r="212" spans="1:13" ht="25.5">
      <c r="A212" s="1059">
        <v>22021006</v>
      </c>
      <c r="B212" s="1059"/>
      <c r="C212" s="1059"/>
      <c r="D212" s="1059"/>
      <c r="E212" s="1059"/>
      <c r="F212" s="324" t="s">
        <v>178</v>
      </c>
      <c r="G212" s="600"/>
      <c r="H212" s="600"/>
      <c r="I212" s="600"/>
      <c r="J212" s="600"/>
      <c r="K212" s="328">
        <f>G212+H212+I212</f>
        <v>0</v>
      </c>
      <c r="L212" s="600"/>
      <c r="M212" s="600"/>
    </row>
    <row r="213" spans="1:13" ht="14.25">
      <c r="A213" s="1059">
        <v>22021009</v>
      </c>
      <c r="B213" s="442">
        <v>70860</v>
      </c>
      <c r="C213" s="442"/>
      <c r="D213" s="442">
        <v>2101</v>
      </c>
      <c r="E213" s="442">
        <v>50610300</v>
      </c>
      <c r="F213" s="324" t="s">
        <v>181</v>
      </c>
      <c r="G213" s="600">
        <v>2000000</v>
      </c>
      <c r="H213" s="600">
        <v>2000000</v>
      </c>
      <c r="I213" s="600">
        <v>2000000</v>
      </c>
      <c r="J213" s="600"/>
      <c r="K213" s="328">
        <f>G213+H213+I213</f>
        <v>6000000</v>
      </c>
      <c r="L213" s="600">
        <v>2000000</v>
      </c>
      <c r="M213" s="600">
        <v>700000</v>
      </c>
    </row>
    <row r="214" spans="1:13" ht="25.5">
      <c r="A214" s="1059">
        <v>22021010</v>
      </c>
      <c r="B214" s="442">
        <v>70860</v>
      </c>
      <c r="C214" s="442"/>
      <c r="D214" s="442">
        <v>2101</v>
      </c>
      <c r="E214" s="442">
        <v>50610300</v>
      </c>
      <c r="F214" s="324" t="s">
        <v>182</v>
      </c>
      <c r="G214" s="600"/>
      <c r="H214" s="600"/>
      <c r="I214" s="600"/>
      <c r="J214" s="600"/>
      <c r="K214" s="325"/>
      <c r="L214" s="600"/>
      <c r="M214" s="600">
        <v>2000000</v>
      </c>
    </row>
    <row r="215" spans="1:13" ht="14.25">
      <c r="A215" s="432"/>
      <c r="B215" s="953"/>
      <c r="C215" s="953"/>
      <c r="D215" s="953"/>
      <c r="E215" s="954"/>
      <c r="F215" s="953"/>
      <c r="G215" s="731"/>
      <c r="H215" s="956"/>
      <c r="I215" s="956"/>
      <c r="J215" s="956"/>
      <c r="K215" s="956"/>
      <c r="L215" s="435"/>
      <c r="M215" s="435"/>
    </row>
    <row r="216" spans="1:13" ht="14.25">
      <c r="A216" s="432"/>
      <c r="B216" s="432"/>
      <c r="C216" s="432"/>
      <c r="D216" s="432"/>
      <c r="E216" s="432"/>
      <c r="F216" s="432"/>
      <c r="G216" s="432"/>
      <c r="H216" s="432"/>
      <c r="I216" s="432"/>
      <c r="J216" s="432"/>
      <c r="K216" s="730"/>
      <c r="L216" s="435"/>
      <c r="M216" s="435"/>
    </row>
    <row r="217" spans="1:13" ht="14.25">
      <c r="A217" s="432"/>
      <c r="B217" s="432"/>
      <c r="C217" s="432"/>
      <c r="D217" s="432"/>
      <c r="E217" s="432"/>
      <c r="F217" s="432"/>
      <c r="G217" s="432"/>
      <c r="H217" s="432"/>
      <c r="I217" s="432"/>
      <c r="J217" s="432"/>
      <c r="K217" s="432"/>
      <c r="L217" s="435"/>
      <c r="M217" s="435"/>
    </row>
    <row r="218" spans="1:13" ht="14.25">
      <c r="A218" s="432"/>
      <c r="B218" s="1429" t="s">
        <v>284</v>
      </c>
      <c r="C218" s="1429"/>
      <c r="D218" s="1429"/>
      <c r="E218" s="1429"/>
      <c r="F218" s="1429"/>
      <c r="G218" s="1429"/>
      <c r="H218" s="1429"/>
      <c r="I218" s="1429"/>
      <c r="J218" s="1429"/>
      <c r="K218" s="1429"/>
      <c r="L218" s="435"/>
      <c r="M218" s="435"/>
    </row>
    <row r="219" spans="1:13" ht="14.25">
      <c r="A219" s="432"/>
      <c r="B219" s="432"/>
      <c r="C219" s="432"/>
      <c r="D219" s="432"/>
      <c r="E219" s="432"/>
      <c r="F219" s="432" t="s">
        <v>4</v>
      </c>
      <c r="G219" s="434">
        <f t="shared" ref="G219:M219" si="23">G168</f>
        <v>0</v>
      </c>
      <c r="H219" s="434">
        <f t="shared" si="23"/>
        <v>0</v>
      </c>
      <c r="I219" s="434">
        <f t="shared" si="23"/>
        <v>0</v>
      </c>
      <c r="J219" s="434"/>
      <c r="K219" s="434">
        <f t="shared" si="23"/>
        <v>0</v>
      </c>
      <c r="L219" s="434">
        <f t="shared" si="23"/>
        <v>0</v>
      </c>
      <c r="M219" s="434">
        <f t="shared" si="23"/>
        <v>0</v>
      </c>
    </row>
    <row r="220" spans="1:13" ht="14.25">
      <c r="A220" s="432"/>
      <c r="B220" s="432"/>
      <c r="C220" s="432"/>
      <c r="D220" s="432"/>
      <c r="E220" s="432"/>
      <c r="F220" s="432" t="s">
        <v>5</v>
      </c>
      <c r="G220" s="434">
        <f t="shared" ref="G220:M220" si="24">G175</f>
        <v>20000000</v>
      </c>
      <c r="H220" s="434">
        <f t="shared" si="24"/>
        <v>20000000</v>
      </c>
      <c r="I220" s="434">
        <f t="shared" si="24"/>
        <v>20000000</v>
      </c>
      <c r="J220" s="434"/>
      <c r="K220" s="434">
        <f t="shared" si="24"/>
        <v>60000000</v>
      </c>
      <c r="L220" s="434">
        <f t="shared" si="24"/>
        <v>30000000</v>
      </c>
      <c r="M220" s="434">
        <f t="shared" si="24"/>
        <v>6600000</v>
      </c>
    </row>
    <row r="221" spans="1:13" ht="14.25">
      <c r="A221" s="432"/>
      <c r="B221" s="432"/>
      <c r="C221" s="432"/>
      <c r="D221" s="432"/>
      <c r="E221" s="432"/>
      <c r="F221" s="432" t="s">
        <v>198</v>
      </c>
      <c r="G221" s="432"/>
      <c r="H221" s="432"/>
      <c r="I221" s="432"/>
      <c r="J221" s="432"/>
      <c r="K221" s="432"/>
      <c r="L221" s="432"/>
      <c r="M221" s="432"/>
    </row>
    <row r="222" spans="1:13" ht="14.25">
      <c r="A222" s="432"/>
      <c r="B222" s="432"/>
      <c r="C222" s="432"/>
      <c r="D222" s="432"/>
      <c r="E222" s="432"/>
      <c r="F222" s="432" t="s">
        <v>3</v>
      </c>
      <c r="G222" s="439">
        <f t="shared" ref="G222:M222" si="25">SUM(G219:G221)</f>
        <v>20000000</v>
      </c>
      <c r="H222" s="439">
        <f t="shared" si="25"/>
        <v>20000000</v>
      </c>
      <c r="I222" s="439">
        <f t="shared" si="25"/>
        <v>20000000</v>
      </c>
      <c r="J222" s="439"/>
      <c r="K222" s="439">
        <f t="shared" si="25"/>
        <v>60000000</v>
      </c>
      <c r="L222" s="439">
        <f t="shared" si="25"/>
        <v>30000000</v>
      </c>
      <c r="M222" s="439">
        <f t="shared" si="25"/>
        <v>6600000</v>
      </c>
    </row>
    <row r="223" spans="1:13" ht="15.75">
      <c r="A223" s="33"/>
      <c r="B223" s="35"/>
      <c r="C223" s="33"/>
      <c r="D223" s="33"/>
      <c r="E223" s="33"/>
      <c r="F223" s="215"/>
      <c r="G223" s="216"/>
      <c r="H223" s="216"/>
      <c r="I223" s="216"/>
      <c r="J223" s="216"/>
      <c r="K223" s="216"/>
      <c r="L223" s="216"/>
      <c r="M223" s="216"/>
    </row>
    <row r="224" spans="1:13" ht="17.25">
      <c r="A224" s="256"/>
      <c r="B224" s="257"/>
      <c r="C224" s="258"/>
      <c r="D224" s="258"/>
      <c r="E224" s="258"/>
      <c r="F224" s="257"/>
      <c r="G224" s="259"/>
      <c r="H224" s="370"/>
      <c r="I224" s="256"/>
      <c r="J224" s="256"/>
      <c r="K224" s="128"/>
      <c r="L224" s="252"/>
      <c r="M224" s="252"/>
    </row>
    <row r="225" spans="1:13">
      <c r="A225" s="33"/>
      <c r="B225" s="35"/>
      <c r="C225" s="33"/>
      <c r="D225" s="33"/>
      <c r="E225" s="33"/>
      <c r="F225" s="35"/>
      <c r="G225" s="54"/>
      <c r="H225" s="33"/>
      <c r="I225" s="33"/>
      <c r="J225" s="33"/>
      <c r="K225" s="36"/>
    </row>
    <row r="226" spans="1:13" ht="23.25">
      <c r="A226" s="1502" t="s">
        <v>0</v>
      </c>
      <c r="B226" s="1502"/>
      <c r="C226" s="1502"/>
      <c r="D226" s="1502"/>
      <c r="E226" s="1502"/>
      <c r="F226" s="1502"/>
      <c r="G226" s="1502"/>
      <c r="H226" s="1502"/>
      <c r="I226" s="1502"/>
      <c r="J226" s="1502"/>
      <c r="K226" s="1502"/>
      <c r="L226" s="1502"/>
      <c r="M226" s="1502"/>
    </row>
    <row r="227" spans="1:13" ht="26.25">
      <c r="A227" s="1550" t="s">
        <v>1300</v>
      </c>
      <c r="B227" s="1550"/>
      <c r="C227" s="1550"/>
      <c r="D227" s="1550"/>
      <c r="E227" s="1550"/>
      <c r="F227" s="1550"/>
      <c r="G227" s="1550"/>
      <c r="H227" s="1550"/>
      <c r="I227" s="1550"/>
      <c r="J227" s="1550"/>
      <c r="K227" s="1550"/>
      <c r="L227" s="1550"/>
      <c r="M227" s="1550"/>
    </row>
    <row r="228" spans="1:13" ht="76.5" customHeight="1">
      <c r="A228" s="210" t="s">
        <v>518</v>
      </c>
      <c r="B228" s="211" t="s">
        <v>514</v>
      </c>
      <c r="C228" s="211" t="s">
        <v>559</v>
      </c>
      <c r="D228" s="211" t="s">
        <v>560</v>
      </c>
      <c r="E228" s="211" t="s">
        <v>515</v>
      </c>
      <c r="F228" s="212" t="s">
        <v>483</v>
      </c>
      <c r="G228" s="210" t="s">
        <v>656</v>
      </c>
      <c r="H228" s="371" t="s">
        <v>657</v>
      </c>
      <c r="I228" s="210" t="s">
        <v>997</v>
      </c>
      <c r="J228" s="210"/>
      <c r="K228" s="210" t="s">
        <v>658</v>
      </c>
      <c r="L228" s="210" t="s">
        <v>970</v>
      </c>
      <c r="M228" s="213" t="s">
        <v>1238</v>
      </c>
    </row>
    <row r="229" spans="1:13" ht="15">
      <c r="A229" s="155">
        <v>12</v>
      </c>
      <c r="B229" s="155"/>
      <c r="C229" s="155"/>
      <c r="D229" s="155"/>
      <c r="E229" s="155"/>
      <c r="F229" s="157" t="s">
        <v>14</v>
      </c>
      <c r="G229" s="201">
        <f>G230</f>
        <v>945000</v>
      </c>
      <c r="H229" s="253">
        <f t="shared" ref="H229:M229" si="26">H230</f>
        <v>1260000</v>
      </c>
      <c r="I229" s="201">
        <f t="shared" si="26"/>
        <v>1710000</v>
      </c>
      <c r="J229" s="201"/>
      <c r="K229" s="201">
        <f t="shared" si="26"/>
        <v>3915000</v>
      </c>
      <c r="L229" s="201">
        <f t="shared" si="26"/>
        <v>972000</v>
      </c>
      <c r="M229" s="201">
        <f t="shared" si="26"/>
        <v>0</v>
      </c>
    </row>
    <row r="230" spans="1:13" ht="15">
      <c r="A230" s="178">
        <v>1202</v>
      </c>
      <c r="B230" s="178"/>
      <c r="C230" s="178"/>
      <c r="D230" s="178"/>
      <c r="E230" s="178"/>
      <c r="F230" s="157" t="s">
        <v>19</v>
      </c>
      <c r="G230" s="201">
        <f>SUM(G231)</f>
        <v>945000</v>
      </c>
      <c r="H230" s="253">
        <f t="shared" ref="H230:M230" si="27">SUM(H231)</f>
        <v>1260000</v>
      </c>
      <c r="I230" s="201">
        <f t="shared" si="27"/>
        <v>1710000</v>
      </c>
      <c r="J230" s="201"/>
      <c r="K230" s="201">
        <f t="shared" si="27"/>
        <v>3915000</v>
      </c>
      <c r="L230" s="201">
        <f t="shared" si="27"/>
        <v>972000</v>
      </c>
      <c r="M230" s="201">
        <f t="shared" si="27"/>
        <v>0</v>
      </c>
    </row>
    <row r="231" spans="1:13" ht="15">
      <c r="A231" s="178">
        <v>120204</v>
      </c>
      <c r="B231" s="178"/>
      <c r="C231" s="178"/>
      <c r="D231" s="178"/>
      <c r="E231" s="178"/>
      <c r="F231" s="157" t="s">
        <v>28</v>
      </c>
      <c r="G231" s="201">
        <f>SUM(G232:G232)</f>
        <v>945000</v>
      </c>
      <c r="H231" s="253">
        <f t="shared" ref="H231:M231" si="28">SUM(H232:H232)</f>
        <v>1260000</v>
      </c>
      <c r="I231" s="201">
        <f t="shared" si="28"/>
        <v>1710000</v>
      </c>
      <c r="J231" s="201"/>
      <c r="K231" s="201">
        <f t="shared" si="28"/>
        <v>3915000</v>
      </c>
      <c r="L231" s="201">
        <f t="shared" si="28"/>
        <v>972000</v>
      </c>
      <c r="M231" s="201">
        <f t="shared" si="28"/>
        <v>0</v>
      </c>
    </row>
    <row r="232" spans="1:13" ht="26.25">
      <c r="A232" s="860">
        <v>12020452</v>
      </c>
      <c r="B232" s="860"/>
      <c r="C232" s="860"/>
      <c r="D232" s="860"/>
      <c r="E232" s="860"/>
      <c r="F232" s="159" t="s">
        <v>34</v>
      </c>
      <c r="G232" s="202">
        <v>945000</v>
      </c>
      <c r="H232" s="251">
        <v>1260000</v>
      </c>
      <c r="I232" s="202">
        <v>1710000</v>
      </c>
      <c r="J232" s="202"/>
      <c r="K232" s="202">
        <f>SUM(G232:I232)</f>
        <v>3915000</v>
      </c>
      <c r="L232" s="202">
        <v>972000</v>
      </c>
      <c r="M232" s="202"/>
    </row>
    <row r="233" spans="1:13" ht="15">
      <c r="A233" s="860"/>
      <c r="B233" s="860"/>
      <c r="C233" s="860"/>
      <c r="D233" s="860"/>
      <c r="E233" s="860"/>
      <c r="F233" s="165"/>
      <c r="G233" s="202"/>
      <c r="H233" s="251"/>
      <c r="I233" s="202"/>
      <c r="J233" s="202"/>
      <c r="K233" s="202"/>
      <c r="L233" s="202"/>
      <c r="M233" s="202"/>
    </row>
    <row r="234" spans="1:13" ht="15">
      <c r="A234" s="155">
        <v>2</v>
      </c>
      <c r="B234" s="155"/>
      <c r="C234" s="155"/>
      <c r="D234" s="155"/>
      <c r="E234" s="155"/>
      <c r="F234" s="156" t="s">
        <v>90</v>
      </c>
      <c r="G234" s="201">
        <f>SUM(G235,G242,G282)</f>
        <v>740837056.84000003</v>
      </c>
      <c r="H234" s="253">
        <f t="shared" ref="H234:M234" si="29">SUM(H235,H242,H282)</f>
        <v>1080837056.8400002</v>
      </c>
      <c r="I234" s="201">
        <f t="shared" si="29"/>
        <v>1280837056.8400002</v>
      </c>
      <c r="J234" s="201"/>
      <c r="K234" s="201">
        <f t="shared" si="29"/>
        <v>3101611170.52</v>
      </c>
      <c r="L234" s="201">
        <f t="shared" si="29"/>
        <v>1207582056</v>
      </c>
      <c r="M234" s="201" t="e">
        <f t="shared" si="29"/>
        <v>#REF!</v>
      </c>
    </row>
    <row r="235" spans="1:13" ht="15">
      <c r="A235" s="155">
        <v>21</v>
      </c>
      <c r="B235" s="155"/>
      <c r="C235" s="155"/>
      <c r="D235" s="155"/>
      <c r="E235" s="155"/>
      <c r="F235" s="157" t="s">
        <v>4</v>
      </c>
      <c r="G235" s="201">
        <f>SUM(G236:G238)</f>
        <v>260837056.84</v>
      </c>
      <c r="H235" s="253">
        <f t="shared" ref="H235:M235" si="30">SUM(H236:H238)</f>
        <v>260837056.84</v>
      </c>
      <c r="I235" s="201">
        <f t="shared" si="30"/>
        <v>260837056.84</v>
      </c>
      <c r="J235" s="201"/>
      <c r="K235" s="201">
        <f t="shared" si="30"/>
        <v>782511170.51999998</v>
      </c>
      <c r="L235" s="201">
        <f t="shared" si="30"/>
        <v>183682056</v>
      </c>
      <c r="M235" s="201" t="e">
        <f t="shared" si="30"/>
        <v>#REF!</v>
      </c>
    </row>
    <row r="236" spans="1:13" ht="15">
      <c r="A236" s="860">
        <v>21010101</v>
      </c>
      <c r="B236" s="860"/>
      <c r="C236" s="860"/>
      <c r="D236" s="860"/>
      <c r="E236" s="860"/>
      <c r="F236" s="159" t="s">
        <v>91</v>
      </c>
      <c r="G236" s="201">
        <v>206173371.84</v>
      </c>
      <c r="H236" s="253">
        <f>G236</f>
        <v>206173371.84</v>
      </c>
      <c r="I236" s="201">
        <f>H236</f>
        <v>206173371.84</v>
      </c>
      <c r="J236" s="201"/>
      <c r="K236" s="202">
        <f>SUM(G236:I236)</f>
        <v>618520115.51999998</v>
      </c>
      <c r="L236" s="201">
        <v>127986247</v>
      </c>
      <c r="M236" s="201" t="e">
        <v>#REF!</v>
      </c>
    </row>
    <row r="237" spans="1:13" ht="15">
      <c r="A237" s="860">
        <v>21010102</v>
      </c>
      <c r="B237" s="860"/>
      <c r="C237" s="860"/>
      <c r="D237" s="860"/>
      <c r="E237" s="860"/>
      <c r="F237" s="159" t="s">
        <v>92</v>
      </c>
      <c r="G237" s="201"/>
      <c r="H237" s="253"/>
      <c r="I237" s="201"/>
      <c r="J237" s="201"/>
      <c r="K237" s="201"/>
      <c r="L237" s="201"/>
      <c r="M237" s="201"/>
    </row>
    <row r="238" spans="1:13" ht="26.25">
      <c r="A238" s="155">
        <v>2102</v>
      </c>
      <c r="B238" s="155"/>
      <c r="C238" s="155"/>
      <c r="D238" s="155"/>
      <c r="E238" s="155"/>
      <c r="F238" s="157" t="s">
        <v>664</v>
      </c>
      <c r="G238" s="201">
        <f>SUM(G239)</f>
        <v>54663685</v>
      </c>
      <c r="H238" s="253">
        <f t="shared" ref="H238:M238" si="31">SUM(H239)</f>
        <v>54663685</v>
      </c>
      <c r="I238" s="201">
        <f t="shared" si="31"/>
        <v>54663685</v>
      </c>
      <c r="J238" s="201"/>
      <c r="K238" s="201">
        <f t="shared" si="31"/>
        <v>163991055</v>
      </c>
      <c r="L238" s="201">
        <f t="shared" si="31"/>
        <v>55695809</v>
      </c>
      <c r="M238" s="201" t="e">
        <f t="shared" si="31"/>
        <v>#REF!</v>
      </c>
    </row>
    <row r="239" spans="1:13" ht="15">
      <c r="A239" s="155">
        <v>210201</v>
      </c>
      <c r="B239" s="155"/>
      <c r="C239" s="155"/>
      <c r="D239" s="155"/>
      <c r="E239" s="155"/>
      <c r="F239" s="157" t="s">
        <v>95</v>
      </c>
      <c r="G239" s="201">
        <f>SUM(G240:G241)</f>
        <v>54663685</v>
      </c>
      <c r="H239" s="253">
        <f t="shared" ref="H239:M239" si="32">SUM(H240:H241)</f>
        <v>54663685</v>
      </c>
      <c r="I239" s="201">
        <f t="shared" si="32"/>
        <v>54663685</v>
      </c>
      <c r="J239" s="201"/>
      <c r="K239" s="201">
        <f t="shared" si="32"/>
        <v>163991055</v>
      </c>
      <c r="L239" s="201">
        <f t="shared" si="32"/>
        <v>55695809</v>
      </c>
      <c r="M239" s="201" t="e">
        <f t="shared" si="32"/>
        <v>#REF!</v>
      </c>
    </row>
    <row r="240" spans="1:13" ht="26.25">
      <c r="A240" s="860">
        <v>21020101</v>
      </c>
      <c r="B240" s="860"/>
      <c r="C240" s="860"/>
      <c r="D240" s="860"/>
      <c r="E240" s="860"/>
      <c r="F240" s="159" t="s">
        <v>96</v>
      </c>
      <c r="G240" s="201">
        <v>49369324</v>
      </c>
      <c r="H240" s="253">
        <f>G240</f>
        <v>49369324</v>
      </c>
      <c r="I240" s="201">
        <f>H240</f>
        <v>49369324</v>
      </c>
      <c r="J240" s="201"/>
      <c r="K240" s="202">
        <f>SUM(G240:I240)</f>
        <v>148107972</v>
      </c>
      <c r="L240" s="201">
        <v>50821448</v>
      </c>
      <c r="M240" s="201" t="e">
        <v>#REF!</v>
      </c>
    </row>
    <row r="241" spans="1:13" ht="15">
      <c r="A241" s="860">
        <v>21020102</v>
      </c>
      <c r="B241" s="860"/>
      <c r="C241" s="860"/>
      <c r="D241" s="860"/>
      <c r="E241" s="860"/>
      <c r="F241" s="159" t="s">
        <v>482</v>
      </c>
      <c r="G241" s="201">
        <v>5294361</v>
      </c>
      <c r="H241" s="253">
        <f>G241</f>
        <v>5294361</v>
      </c>
      <c r="I241" s="201">
        <f>H241</f>
        <v>5294361</v>
      </c>
      <c r="J241" s="201"/>
      <c r="K241" s="202">
        <f>SUM(G241:I241)</f>
        <v>15883083</v>
      </c>
      <c r="L241" s="201">
        <v>4874361</v>
      </c>
      <c r="M241" s="201" t="e">
        <v>#REF!</v>
      </c>
    </row>
    <row r="242" spans="1:13" ht="15">
      <c r="A242" s="155">
        <v>2202</v>
      </c>
      <c r="B242" s="155"/>
      <c r="C242" s="155"/>
      <c r="D242" s="155"/>
      <c r="E242" s="155"/>
      <c r="F242" s="157" t="s">
        <v>5</v>
      </c>
      <c r="G242" s="201">
        <f>SUM(G243,G247,G251,G259,G265,G267,G269,G272)</f>
        <v>330000000</v>
      </c>
      <c r="H242" s="253">
        <f t="shared" ref="H242:M242" si="33">SUM(H243,H247,H251,H259,H265,H267,H269,H272)</f>
        <v>120000000</v>
      </c>
      <c r="I242" s="201">
        <f t="shared" si="33"/>
        <v>120000000</v>
      </c>
      <c r="J242" s="201"/>
      <c r="K242" s="201">
        <f t="shared" si="33"/>
        <v>569100000</v>
      </c>
      <c r="L242" s="201">
        <f t="shared" si="33"/>
        <v>271900000</v>
      </c>
      <c r="M242" s="201">
        <f t="shared" si="33"/>
        <v>45648000</v>
      </c>
    </row>
    <row r="243" spans="1:13" ht="26.25">
      <c r="A243" s="155">
        <v>220201</v>
      </c>
      <c r="B243" s="155"/>
      <c r="C243" s="155"/>
      <c r="D243" s="155"/>
      <c r="E243" s="155"/>
      <c r="F243" s="157" t="s">
        <v>661</v>
      </c>
      <c r="G243" s="201">
        <f t="shared" ref="G243:M243" si="34">SUM(G244:G246)</f>
        <v>80000000</v>
      </c>
      <c r="H243" s="253">
        <f t="shared" si="34"/>
        <v>19000000</v>
      </c>
      <c r="I243" s="201">
        <f t="shared" si="34"/>
        <v>19050000</v>
      </c>
      <c r="J243" s="201"/>
      <c r="K243" s="201">
        <f t="shared" si="34"/>
        <v>118050000</v>
      </c>
      <c r="L243" s="201">
        <f t="shared" si="34"/>
        <v>23000000</v>
      </c>
      <c r="M243" s="201">
        <f t="shared" si="34"/>
        <v>3144000</v>
      </c>
    </row>
    <row r="244" spans="1:13" ht="26.25">
      <c r="A244" s="860">
        <v>22020101</v>
      </c>
      <c r="B244" s="860">
        <v>70980</v>
      </c>
      <c r="C244" s="860"/>
      <c r="D244" s="860">
        <v>2101</v>
      </c>
      <c r="E244" s="860"/>
      <c r="F244" s="159" t="s">
        <v>108</v>
      </c>
      <c r="G244" s="202">
        <v>20000000</v>
      </c>
      <c r="H244" s="251">
        <v>2000000</v>
      </c>
      <c r="I244" s="202">
        <v>2000000</v>
      </c>
      <c r="J244" s="202"/>
      <c r="K244" s="202">
        <f>SUM(G244:I244)</f>
        <v>24000000</v>
      </c>
      <c r="L244" s="202">
        <v>3000000</v>
      </c>
      <c r="M244" s="202">
        <v>415000</v>
      </c>
    </row>
    <row r="245" spans="1:13" ht="26.25">
      <c r="A245" s="860">
        <v>22020102</v>
      </c>
      <c r="B245" s="860">
        <v>70160</v>
      </c>
      <c r="C245" s="860"/>
      <c r="D245" s="860">
        <v>2101</v>
      </c>
      <c r="E245" s="860"/>
      <c r="F245" s="159" t="s">
        <v>109</v>
      </c>
      <c r="G245" s="202">
        <v>40000000</v>
      </c>
      <c r="H245" s="251">
        <v>13500000</v>
      </c>
      <c r="I245" s="202">
        <v>13250000</v>
      </c>
      <c r="J245" s="202"/>
      <c r="K245" s="202">
        <f>SUM(G245:I245)</f>
        <v>66750000</v>
      </c>
      <c r="L245" s="202">
        <v>15000000</v>
      </c>
      <c r="M245" s="202">
        <v>2729000</v>
      </c>
    </row>
    <row r="246" spans="1:13" ht="26.25">
      <c r="A246" s="860">
        <v>22020104</v>
      </c>
      <c r="B246" s="860"/>
      <c r="C246" s="860"/>
      <c r="D246" s="860"/>
      <c r="E246" s="860"/>
      <c r="F246" s="159" t="s">
        <v>111</v>
      </c>
      <c r="G246" s="202">
        <v>20000000</v>
      </c>
      <c r="H246" s="251">
        <v>3500000</v>
      </c>
      <c r="I246" s="202">
        <v>3800000</v>
      </c>
      <c r="J246" s="202"/>
      <c r="K246" s="202">
        <f>SUM(G246:I246)</f>
        <v>27300000</v>
      </c>
      <c r="L246" s="202">
        <v>5000000</v>
      </c>
      <c r="M246" s="202"/>
    </row>
    <row r="247" spans="1:13" ht="15">
      <c r="A247" s="155">
        <v>220202</v>
      </c>
      <c r="B247" s="155"/>
      <c r="C247" s="155"/>
      <c r="D247" s="155"/>
      <c r="E247" s="155"/>
      <c r="F247" s="157" t="s">
        <v>666</v>
      </c>
      <c r="G247" s="201">
        <f t="shared" ref="G247:M247" si="35">SUM(G248:G250)</f>
        <v>3000000</v>
      </c>
      <c r="H247" s="253">
        <f t="shared" si="35"/>
        <v>2800000</v>
      </c>
      <c r="I247" s="201">
        <f t="shared" si="35"/>
        <v>2700000</v>
      </c>
      <c r="J247" s="201"/>
      <c r="K247" s="201">
        <f t="shared" si="35"/>
        <v>8500000</v>
      </c>
      <c r="L247" s="201">
        <f t="shared" si="35"/>
        <v>7000000</v>
      </c>
      <c r="M247" s="201">
        <f t="shared" si="35"/>
        <v>35000</v>
      </c>
    </row>
    <row r="248" spans="1:13" ht="15">
      <c r="A248" s="158">
        <v>22020201</v>
      </c>
      <c r="B248" s="158">
        <v>70160</v>
      </c>
      <c r="C248" s="158"/>
      <c r="D248" s="158">
        <v>2101</v>
      </c>
      <c r="E248" s="158"/>
      <c r="F248" s="159" t="s">
        <v>113</v>
      </c>
      <c r="G248" s="202">
        <v>2000000</v>
      </c>
      <c r="H248" s="251">
        <v>2000000</v>
      </c>
      <c r="I248" s="202">
        <v>2100000</v>
      </c>
      <c r="J248" s="202"/>
      <c r="K248" s="202">
        <f>SUM(G248:I248)</f>
        <v>6100000</v>
      </c>
      <c r="L248" s="202">
        <v>4000000</v>
      </c>
      <c r="M248" s="202"/>
    </row>
    <row r="249" spans="1:13" ht="15">
      <c r="A249" s="158">
        <v>22020202</v>
      </c>
      <c r="B249" s="158" t="s">
        <v>748</v>
      </c>
      <c r="C249" s="158"/>
      <c r="D249" s="158">
        <v>2101</v>
      </c>
      <c r="E249" s="158"/>
      <c r="F249" s="159" t="s">
        <v>114</v>
      </c>
      <c r="G249" s="202">
        <v>500000</v>
      </c>
      <c r="H249" s="251">
        <v>600000</v>
      </c>
      <c r="I249" s="202">
        <v>400000</v>
      </c>
      <c r="J249" s="202"/>
      <c r="K249" s="202">
        <f>SUM(G249:I249)</f>
        <v>1500000</v>
      </c>
      <c r="L249" s="202">
        <v>1000000</v>
      </c>
      <c r="M249" s="202"/>
    </row>
    <row r="250" spans="1:13" ht="15">
      <c r="A250" s="158">
        <v>22020203</v>
      </c>
      <c r="B250" s="158"/>
      <c r="C250" s="158"/>
      <c r="D250" s="158"/>
      <c r="E250" s="158"/>
      <c r="F250" s="159" t="s">
        <v>115</v>
      </c>
      <c r="G250" s="202">
        <v>500000</v>
      </c>
      <c r="H250" s="251">
        <v>200000</v>
      </c>
      <c r="I250" s="202">
        <v>200000</v>
      </c>
      <c r="J250" s="202"/>
      <c r="K250" s="202">
        <f>SUM(G250:I250)</f>
        <v>900000</v>
      </c>
      <c r="L250" s="202">
        <v>2000000</v>
      </c>
      <c r="M250" s="202">
        <v>35000</v>
      </c>
    </row>
    <row r="251" spans="1:13" ht="26.25">
      <c r="A251" s="155">
        <v>220203</v>
      </c>
      <c r="B251" s="155"/>
      <c r="C251" s="155"/>
      <c r="D251" s="155"/>
      <c r="E251" s="155"/>
      <c r="F251" s="157" t="s">
        <v>663</v>
      </c>
      <c r="G251" s="201">
        <f t="shared" ref="G251:M251" si="36">SUM(G252:G258)</f>
        <v>38000000</v>
      </c>
      <c r="H251" s="253">
        <f t="shared" si="36"/>
        <v>6650000</v>
      </c>
      <c r="I251" s="201">
        <f t="shared" si="36"/>
        <v>6250000</v>
      </c>
      <c r="J251" s="201"/>
      <c r="K251" s="201">
        <f t="shared" si="36"/>
        <v>50900000</v>
      </c>
      <c r="L251" s="201">
        <f t="shared" si="36"/>
        <v>18300000</v>
      </c>
      <c r="M251" s="201">
        <f t="shared" si="36"/>
        <v>192000</v>
      </c>
    </row>
    <row r="252" spans="1:13" ht="26.25">
      <c r="A252" s="158">
        <v>22020301</v>
      </c>
      <c r="B252" s="158">
        <v>70160</v>
      </c>
      <c r="C252" s="158"/>
      <c r="D252" s="158">
        <v>2101</v>
      </c>
      <c r="E252" s="158"/>
      <c r="F252" s="159" t="s">
        <v>122</v>
      </c>
      <c r="G252" s="202">
        <v>15000000</v>
      </c>
      <c r="H252" s="251">
        <v>3650000</v>
      </c>
      <c r="I252" s="202">
        <v>3600000</v>
      </c>
      <c r="J252" s="202"/>
      <c r="K252" s="202">
        <f t="shared" ref="K252:K258" si="37">SUM(G252:I252)</f>
        <v>22250000</v>
      </c>
      <c r="L252" s="202">
        <v>10000000</v>
      </c>
      <c r="M252" s="202">
        <v>192000</v>
      </c>
    </row>
    <row r="253" spans="1:13" ht="15">
      <c r="A253" s="158">
        <v>22020302</v>
      </c>
      <c r="B253" s="158">
        <v>70980</v>
      </c>
      <c r="C253" s="158"/>
      <c r="D253" s="158">
        <v>2101</v>
      </c>
      <c r="E253" s="158"/>
      <c r="F253" s="159" t="s">
        <v>123</v>
      </c>
      <c r="G253" s="202">
        <v>500000</v>
      </c>
      <c r="H253" s="251">
        <v>100000</v>
      </c>
      <c r="I253" s="202">
        <v>100000</v>
      </c>
      <c r="J253" s="202"/>
      <c r="K253" s="202">
        <f t="shared" si="37"/>
        <v>700000</v>
      </c>
      <c r="L253" s="202">
        <v>500000</v>
      </c>
      <c r="M253" s="202"/>
    </row>
    <row r="254" spans="1:13" ht="15">
      <c r="A254" s="158">
        <v>22020303</v>
      </c>
      <c r="B254" s="158">
        <v>70160</v>
      </c>
      <c r="C254" s="158"/>
      <c r="D254" s="158">
        <v>2101</v>
      </c>
      <c r="E254" s="158"/>
      <c r="F254" s="159" t="s">
        <v>124</v>
      </c>
      <c r="G254" s="202">
        <v>500000</v>
      </c>
      <c r="H254" s="251">
        <v>100000</v>
      </c>
      <c r="I254" s="202">
        <v>150000</v>
      </c>
      <c r="J254" s="202"/>
      <c r="K254" s="202">
        <f t="shared" si="37"/>
        <v>750000</v>
      </c>
      <c r="L254" s="202">
        <v>300000</v>
      </c>
      <c r="M254" s="202"/>
    </row>
    <row r="255" spans="1:13" ht="15">
      <c r="A255" s="158">
        <v>22020304</v>
      </c>
      <c r="B255" s="158">
        <v>70160</v>
      </c>
      <c r="C255" s="158"/>
      <c r="D255" s="158">
        <v>2101</v>
      </c>
      <c r="E255" s="158"/>
      <c r="F255" s="159" t="s">
        <v>125</v>
      </c>
      <c r="G255" s="202">
        <v>500000</v>
      </c>
      <c r="H255" s="251">
        <v>100000</v>
      </c>
      <c r="I255" s="202">
        <v>100000</v>
      </c>
      <c r="J255" s="202"/>
      <c r="K255" s="202">
        <f t="shared" si="37"/>
        <v>700000</v>
      </c>
      <c r="L255" s="202">
        <v>500000</v>
      </c>
      <c r="M255" s="202"/>
    </row>
    <row r="256" spans="1:13" ht="26.25">
      <c r="A256" s="158">
        <v>22020305</v>
      </c>
      <c r="B256" s="158">
        <v>70980</v>
      </c>
      <c r="C256" s="158"/>
      <c r="D256" s="158">
        <v>2101</v>
      </c>
      <c r="E256" s="158"/>
      <c r="F256" s="159" t="s">
        <v>126</v>
      </c>
      <c r="G256" s="202">
        <v>13000000</v>
      </c>
      <c r="H256" s="251">
        <v>1200000</v>
      </c>
      <c r="I256" s="202">
        <v>700000</v>
      </c>
      <c r="J256" s="202"/>
      <c r="K256" s="202">
        <f t="shared" si="37"/>
        <v>14900000</v>
      </c>
      <c r="L256" s="202">
        <v>2000000</v>
      </c>
      <c r="M256" s="202"/>
    </row>
    <row r="257" spans="1:13" ht="26.25">
      <c r="A257" s="158">
        <v>22020307</v>
      </c>
      <c r="B257" s="158">
        <v>70760</v>
      </c>
      <c r="C257" s="158"/>
      <c r="D257" s="158">
        <v>2101</v>
      </c>
      <c r="E257" s="158"/>
      <c r="F257" s="159" t="s">
        <v>128</v>
      </c>
      <c r="G257" s="202">
        <v>8000000</v>
      </c>
      <c r="H257" s="251">
        <v>1200000</v>
      </c>
      <c r="I257" s="202">
        <v>1300000</v>
      </c>
      <c r="J257" s="202"/>
      <c r="K257" s="202">
        <f t="shared" si="37"/>
        <v>10500000</v>
      </c>
      <c r="L257" s="202">
        <v>5000000</v>
      </c>
      <c r="M257" s="202"/>
    </row>
    <row r="258" spans="1:13" ht="26.25">
      <c r="A258" s="158">
        <v>22020310</v>
      </c>
      <c r="B258" s="158">
        <v>70912</v>
      </c>
      <c r="C258" s="158"/>
      <c r="D258" s="158">
        <v>2101</v>
      </c>
      <c r="E258" s="158"/>
      <c r="F258" s="159" t="s">
        <v>131</v>
      </c>
      <c r="G258" s="202">
        <v>500000</v>
      </c>
      <c r="H258" s="251">
        <v>300000</v>
      </c>
      <c r="I258" s="202">
        <v>300000</v>
      </c>
      <c r="J258" s="202"/>
      <c r="K258" s="202">
        <f t="shared" si="37"/>
        <v>1100000</v>
      </c>
      <c r="L258" s="202"/>
      <c r="M258" s="202"/>
    </row>
    <row r="259" spans="1:13" ht="22.5" customHeight="1">
      <c r="A259" s="155">
        <v>220204</v>
      </c>
      <c r="B259" s="155"/>
      <c r="C259" s="155"/>
      <c r="D259" s="155"/>
      <c r="E259" s="155"/>
      <c r="F259" s="157" t="s">
        <v>645</v>
      </c>
      <c r="G259" s="201">
        <f t="shared" ref="G259:M259" si="38">SUM(G260:G264)</f>
        <v>8400000</v>
      </c>
      <c r="H259" s="253">
        <f t="shared" si="38"/>
        <v>2300000</v>
      </c>
      <c r="I259" s="201">
        <f t="shared" si="38"/>
        <v>2300000</v>
      </c>
      <c r="J259" s="201"/>
      <c r="K259" s="201">
        <f t="shared" si="38"/>
        <v>12100000</v>
      </c>
      <c r="L259" s="201">
        <f t="shared" si="38"/>
        <v>8000000</v>
      </c>
      <c r="M259" s="201">
        <f t="shared" si="38"/>
        <v>128000</v>
      </c>
    </row>
    <row r="260" spans="1:13" ht="39">
      <c r="A260" s="158">
        <v>22020401</v>
      </c>
      <c r="B260" s="158">
        <v>70160</v>
      </c>
      <c r="C260" s="158"/>
      <c r="D260" s="158">
        <v>2101</v>
      </c>
      <c r="E260" s="158"/>
      <c r="F260" s="159" t="s">
        <v>134</v>
      </c>
      <c r="G260" s="202">
        <v>2000000</v>
      </c>
      <c r="H260" s="251">
        <v>500000</v>
      </c>
      <c r="I260" s="202">
        <v>500000</v>
      </c>
      <c r="J260" s="202"/>
      <c r="K260" s="202">
        <f>SUM(G260:I260)</f>
        <v>3000000</v>
      </c>
      <c r="L260" s="202">
        <v>2000000</v>
      </c>
      <c r="M260" s="202"/>
    </row>
    <row r="261" spans="1:13" ht="26.25">
      <c r="A261" s="158">
        <v>22020402</v>
      </c>
      <c r="B261" s="158">
        <v>70160</v>
      </c>
      <c r="C261" s="158"/>
      <c r="D261" s="158">
        <v>2101</v>
      </c>
      <c r="E261" s="158"/>
      <c r="F261" s="159" t="s">
        <v>135</v>
      </c>
      <c r="G261" s="202">
        <v>2500000</v>
      </c>
      <c r="H261" s="251">
        <v>600000</v>
      </c>
      <c r="I261" s="202">
        <v>500000</v>
      </c>
      <c r="J261" s="202"/>
      <c r="K261" s="202">
        <f>SUM(G261:I261)</f>
        <v>3600000</v>
      </c>
      <c r="L261" s="202">
        <v>1000000</v>
      </c>
      <c r="M261" s="202"/>
    </row>
    <row r="262" spans="1:13" ht="26.25">
      <c r="A262" s="858"/>
      <c r="B262" s="858"/>
      <c r="C262" s="858"/>
      <c r="D262" s="858"/>
      <c r="E262" s="858"/>
      <c r="F262" s="159" t="s">
        <v>1267</v>
      </c>
      <c r="G262" s="202">
        <v>900000</v>
      </c>
      <c r="H262" s="251"/>
      <c r="I262" s="202"/>
      <c r="J262" s="202"/>
      <c r="K262" s="202"/>
      <c r="L262" s="202"/>
      <c r="M262" s="202"/>
    </row>
    <row r="263" spans="1:13" ht="26.25">
      <c r="A263" s="158">
        <v>22020405</v>
      </c>
      <c r="B263" s="158">
        <v>70160</v>
      </c>
      <c r="C263" s="158"/>
      <c r="D263" s="158">
        <v>2101</v>
      </c>
      <c r="E263" s="158"/>
      <c r="F263" s="159" t="s">
        <v>138</v>
      </c>
      <c r="G263" s="202">
        <v>2000000</v>
      </c>
      <c r="H263" s="251">
        <v>1000000</v>
      </c>
      <c r="I263" s="202">
        <v>1100000</v>
      </c>
      <c r="J263" s="202"/>
      <c r="K263" s="202">
        <f>SUM(G263:I263)</f>
        <v>4100000</v>
      </c>
      <c r="L263" s="202">
        <v>5000000</v>
      </c>
      <c r="M263" s="202">
        <v>128000</v>
      </c>
    </row>
    <row r="264" spans="1:13" ht="26.25">
      <c r="A264" s="158">
        <v>22020406</v>
      </c>
      <c r="B264" s="158">
        <v>70160</v>
      </c>
      <c r="C264" s="158"/>
      <c r="D264" s="158">
        <v>2101</v>
      </c>
      <c r="E264" s="158"/>
      <c r="F264" s="159" t="s">
        <v>139</v>
      </c>
      <c r="G264" s="202">
        <v>1000000</v>
      </c>
      <c r="H264" s="251">
        <v>200000</v>
      </c>
      <c r="I264" s="202">
        <v>200000</v>
      </c>
      <c r="J264" s="202"/>
      <c r="K264" s="202">
        <f>SUM(G264:I264)</f>
        <v>1400000</v>
      </c>
      <c r="L264" s="202"/>
      <c r="M264" s="202"/>
    </row>
    <row r="265" spans="1:13" ht="18" customHeight="1">
      <c r="A265" s="155">
        <v>220205</v>
      </c>
      <c r="B265" s="155"/>
      <c r="C265" s="155"/>
      <c r="D265" s="155"/>
      <c r="E265" s="155"/>
      <c r="F265" s="157" t="s">
        <v>662</v>
      </c>
      <c r="G265" s="201">
        <f t="shared" ref="G265:M265" si="39">SUM(G266:G266)</f>
        <v>40000000</v>
      </c>
      <c r="H265" s="253">
        <f t="shared" si="39"/>
        <v>21000000</v>
      </c>
      <c r="I265" s="201">
        <f t="shared" si="39"/>
        <v>20000000</v>
      </c>
      <c r="J265" s="201"/>
      <c r="K265" s="201">
        <f t="shared" si="39"/>
        <v>81000000</v>
      </c>
      <c r="L265" s="201">
        <f t="shared" si="39"/>
        <v>60000000</v>
      </c>
      <c r="M265" s="201">
        <f t="shared" si="39"/>
        <v>2654000</v>
      </c>
    </row>
    <row r="266" spans="1:13" ht="15">
      <c r="A266" s="158">
        <v>22020501</v>
      </c>
      <c r="B266" s="158">
        <v>70980</v>
      </c>
      <c r="C266" s="158"/>
      <c r="D266" s="158">
        <v>2101</v>
      </c>
      <c r="E266" s="158"/>
      <c r="F266" s="159" t="s">
        <v>146</v>
      </c>
      <c r="G266" s="202">
        <v>40000000</v>
      </c>
      <c r="H266" s="251">
        <v>21000000</v>
      </c>
      <c r="I266" s="202">
        <v>20000000</v>
      </c>
      <c r="J266" s="202"/>
      <c r="K266" s="203">
        <f>SUM(G266:I266)</f>
        <v>81000000</v>
      </c>
      <c r="L266" s="202">
        <v>60000000</v>
      </c>
      <c r="M266" s="202">
        <v>2654000</v>
      </c>
    </row>
    <row r="267" spans="1:13" ht="26.25" customHeight="1">
      <c r="A267" s="155">
        <v>220206</v>
      </c>
      <c r="B267" s="155"/>
      <c r="C267" s="155"/>
      <c r="D267" s="155"/>
      <c r="E267" s="155"/>
      <c r="F267" s="157" t="s">
        <v>643</v>
      </c>
      <c r="G267" s="201">
        <f t="shared" ref="G267:M267" si="40">SUM(G268:G268)</f>
        <v>1500000</v>
      </c>
      <c r="H267" s="253">
        <f t="shared" si="40"/>
        <v>100000</v>
      </c>
      <c r="I267" s="201">
        <f t="shared" si="40"/>
        <v>100000</v>
      </c>
      <c r="J267" s="201"/>
      <c r="K267" s="201">
        <f t="shared" si="40"/>
        <v>1700000</v>
      </c>
      <c r="L267" s="201">
        <f t="shared" si="40"/>
        <v>500000</v>
      </c>
      <c r="M267" s="201">
        <f t="shared" si="40"/>
        <v>12000</v>
      </c>
    </row>
    <row r="268" spans="1:13" ht="26.25">
      <c r="A268" s="158">
        <v>22020605</v>
      </c>
      <c r="B268" s="158">
        <v>70160</v>
      </c>
      <c r="C268" s="158"/>
      <c r="D268" s="158">
        <v>2101</v>
      </c>
      <c r="E268" s="158"/>
      <c r="F268" s="159" t="s">
        <v>153</v>
      </c>
      <c r="G268" s="202">
        <v>1500000</v>
      </c>
      <c r="H268" s="251">
        <v>100000</v>
      </c>
      <c r="I268" s="202">
        <v>100000</v>
      </c>
      <c r="J268" s="202"/>
      <c r="K268" s="203">
        <f>SUM(G268:I268)</f>
        <v>1700000</v>
      </c>
      <c r="L268" s="202">
        <v>500000</v>
      </c>
      <c r="M268" s="202">
        <v>12000</v>
      </c>
    </row>
    <row r="269" spans="1:13" ht="25.5" customHeight="1">
      <c r="A269" s="155">
        <v>220208</v>
      </c>
      <c r="B269" s="155"/>
      <c r="C269" s="155"/>
      <c r="D269" s="155"/>
      <c r="E269" s="155"/>
      <c r="F269" s="157" t="s">
        <v>644</v>
      </c>
      <c r="G269" s="201">
        <f t="shared" ref="G269:M269" si="41">SUM(G270:G271)</f>
        <v>3500000</v>
      </c>
      <c r="H269" s="253">
        <f t="shared" si="41"/>
        <v>2000000</v>
      </c>
      <c r="I269" s="201">
        <f t="shared" si="41"/>
        <v>2000000</v>
      </c>
      <c r="J269" s="201"/>
      <c r="K269" s="201">
        <f t="shared" si="41"/>
        <v>7500000</v>
      </c>
      <c r="L269" s="201">
        <f t="shared" si="41"/>
        <v>6500000</v>
      </c>
      <c r="M269" s="201">
        <f t="shared" si="41"/>
        <v>0</v>
      </c>
    </row>
    <row r="270" spans="1:13" ht="26.25">
      <c r="A270" s="158">
        <v>22020801</v>
      </c>
      <c r="B270" s="158">
        <v>70160</v>
      </c>
      <c r="C270" s="158"/>
      <c r="D270" s="158">
        <v>2101</v>
      </c>
      <c r="E270" s="158"/>
      <c r="F270" s="159" t="s">
        <v>164</v>
      </c>
      <c r="G270" s="202">
        <v>1500000</v>
      </c>
      <c r="H270" s="251">
        <v>600000</v>
      </c>
      <c r="I270" s="202">
        <v>600000</v>
      </c>
      <c r="J270" s="202"/>
      <c r="K270" s="203">
        <f>SUM(G270:I270)</f>
        <v>2700000</v>
      </c>
      <c r="L270" s="202">
        <v>1500000</v>
      </c>
      <c r="M270" s="202"/>
    </row>
    <row r="271" spans="1:13" ht="26.25">
      <c r="A271" s="158">
        <v>22020803</v>
      </c>
      <c r="B271" s="158">
        <v>70160</v>
      </c>
      <c r="C271" s="158"/>
      <c r="D271" s="158">
        <v>2101</v>
      </c>
      <c r="E271" s="158"/>
      <c r="F271" s="159" t="s">
        <v>166</v>
      </c>
      <c r="G271" s="202">
        <v>2000000</v>
      </c>
      <c r="H271" s="251">
        <v>1400000</v>
      </c>
      <c r="I271" s="202">
        <v>1400000</v>
      </c>
      <c r="J271" s="202"/>
      <c r="K271" s="203">
        <f>SUM(G271:I271)</f>
        <v>4800000</v>
      </c>
      <c r="L271" s="202">
        <v>5000000</v>
      </c>
      <c r="M271" s="202"/>
    </row>
    <row r="272" spans="1:13" ht="26.25">
      <c r="A272" s="155">
        <v>220210</v>
      </c>
      <c r="B272" s="155"/>
      <c r="C272" s="155"/>
      <c r="D272" s="155"/>
      <c r="E272" s="155"/>
      <c r="F272" s="157" t="s">
        <v>173</v>
      </c>
      <c r="G272" s="201">
        <f t="shared" ref="G272:M272" si="42">SUM(G273:G279)</f>
        <v>155600000</v>
      </c>
      <c r="H272" s="253">
        <f t="shared" si="42"/>
        <v>66150000</v>
      </c>
      <c r="I272" s="201">
        <f t="shared" si="42"/>
        <v>67600000</v>
      </c>
      <c r="J272" s="201"/>
      <c r="K272" s="201">
        <f t="shared" si="42"/>
        <v>289350000</v>
      </c>
      <c r="L272" s="201">
        <f t="shared" si="42"/>
        <v>148600000</v>
      </c>
      <c r="M272" s="201">
        <f t="shared" si="42"/>
        <v>39483000</v>
      </c>
    </row>
    <row r="273" spans="1:13" ht="15">
      <c r="A273" s="158">
        <v>22021001</v>
      </c>
      <c r="B273" s="158">
        <v>70160</v>
      </c>
      <c r="C273" s="158"/>
      <c r="D273" s="158">
        <v>2101</v>
      </c>
      <c r="E273" s="158"/>
      <c r="F273" s="159" t="s">
        <v>174</v>
      </c>
      <c r="G273" s="202">
        <v>500000</v>
      </c>
      <c r="H273" s="251">
        <v>250000</v>
      </c>
      <c r="I273" s="202">
        <v>250000</v>
      </c>
      <c r="J273" s="202"/>
      <c r="K273" s="203">
        <f t="shared" ref="K273:K279" si="43">SUM(G273:I273)</f>
        <v>1000000</v>
      </c>
      <c r="L273" s="202">
        <v>1500000</v>
      </c>
      <c r="M273" s="202">
        <v>66000</v>
      </c>
    </row>
    <row r="274" spans="1:13" ht="21" customHeight="1">
      <c r="A274" s="158">
        <v>22021003</v>
      </c>
      <c r="B274" s="158">
        <v>70160</v>
      </c>
      <c r="C274" s="158"/>
      <c r="D274" s="158">
        <v>2101</v>
      </c>
      <c r="E274" s="158"/>
      <c r="F274" s="159" t="s">
        <v>176</v>
      </c>
      <c r="G274" s="202">
        <v>500000</v>
      </c>
      <c r="H274" s="251">
        <v>250000</v>
      </c>
      <c r="I274" s="202">
        <v>250000</v>
      </c>
      <c r="J274" s="202"/>
      <c r="K274" s="203">
        <f t="shared" si="43"/>
        <v>1000000</v>
      </c>
      <c r="L274" s="202">
        <v>1400000</v>
      </c>
      <c r="M274" s="202">
        <v>17000</v>
      </c>
    </row>
    <row r="275" spans="1:13" ht="18.75" customHeight="1">
      <c r="A275" s="158">
        <v>22021004</v>
      </c>
      <c r="B275" s="158">
        <v>70160</v>
      </c>
      <c r="C275" s="158"/>
      <c r="D275" s="158">
        <v>2101</v>
      </c>
      <c r="E275" s="158"/>
      <c r="F275" s="159" t="s">
        <v>177</v>
      </c>
      <c r="G275" s="202">
        <v>3000000</v>
      </c>
      <c r="H275" s="251">
        <v>3000000</v>
      </c>
      <c r="I275" s="202">
        <v>3000000</v>
      </c>
      <c r="J275" s="202"/>
      <c r="K275" s="203">
        <f t="shared" si="43"/>
        <v>9000000</v>
      </c>
      <c r="L275" s="202">
        <v>500000</v>
      </c>
      <c r="M275" s="202"/>
    </row>
    <row r="276" spans="1:13" ht="26.25">
      <c r="A276" s="158">
        <v>22021006</v>
      </c>
      <c r="B276" s="158">
        <v>70160</v>
      </c>
      <c r="C276" s="158"/>
      <c r="D276" s="158">
        <v>2101</v>
      </c>
      <c r="E276" s="158"/>
      <c r="F276" s="159" t="s">
        <v>178</v>
      </c>
      <c r="G276" s="202"/>
      <c r="H276" s="251">
        <v>100000</v>
      </c>
      <c r="I276" s="202">
        <v>100000</v>
      </c>
      <c r="J276" s="202"/>
      <c r="K276" s="203">
        <f t="shared" si="43"/>
        <v>200000</v>
      </c>
      <c r="L276" s="202">
        <v>200000</v>
      </c>
      <c r="M276" s="202"/>
    </row>
    <row r="277" spans="1:13" ht="15">
      <c r="A277" s="158">
        <v>22021007</v>
      </c>
      <c r="B277" s="158">
        <v>71090</v>
      </c>
      <c r="C277" s="158"/>
      <c r="D277" s="158">
        <v>2101</v>
      </c>
      <c r="E277" s="158"/>
      <c r="F277" s="159" t="s">
        <v>179</v>
      </c>
      <c r="G277" s="202">
        <v>76000000</v>
      </c>
      <c r="H277" s="251">
        <v>42000000</v>
      </c>
      <c r="I277" s="202">
        <v>40000000</v>
      </c>
      <c r="J277" s="202"/>
      <c r="K277" s="203">
        <f t="shared" si="43"/>
        <v>158000000</v>
      </c>
      <c r="L277" s="202">
        <v>80000000</v>
      </c>
      <c r="M277" s="202">
        <v>19400000</v>
      </c>
    </row>
    <row r="278" spans="1:13" ht="15">
      <c r="A278" s="158">
        <v>22021015</v>
      </c>
      <c r="B278" s="158">
        <v>71090</v>
      </c>
      <c r="C278" s="158"/>
      <c r="D278" s="158">
        <v>2101</v>
      </c>
      <c r="E278" s="158"/>
      <c r="F278" s="159" t="s">
        <v>619</v>
      </c>
      <c r="G278" s="202">
        <v>4600000</v>
      </c>
      <c r="H278" s="251">
        <v>3000000</v>
      </c>
      <c r="I278" s="202">
        <v>3000000</v>
      </c>
      <c r="J278" s="202"/>
      <c r="K278" s="203">
        <f t="shared" si="43"/>
        <v>10600000</v>
      </c>
      <c r="L278" s="202">
        <v>5000000</v>
      </c>
      <c r="M278" s="202"/>
    </row>
    <row r="279" spans="1:13" ht="26.25">
      <c r="A279" s="158">
        <v>22021021</v>
      </c>
      <c r="B279" s="158">
        <v>71090</v>
      </c>
      <c r="C279" s="158"/>
      <c r="D279" s="158">
        <v>2101</v>
      </c>
      <c r="E279" s="158"/>
      <c r="F279" s="159" t="s">
        <v>185</v>
      </c>
      <c r="G279" s="202">
        <v>71000000</v>
      </c>
      <c r="H279" s="251">
        <v>17550000</v>
      </c>
      <c r="I279" s="202">
        <v>21000000</v>
      </c>
      <c r="J279" s="202"/>
      <c r="K279" s="203">
        <f t="shared" si="43"/>
        <v>109550000</v>
      </c>
      <c r="L279" s="202">
        <v>60000000</v>
      </c>
      <c r="M279" s="202">
        <v>20000000</v>
      </c>
    </row>
    <row r="280" spans="1:13" ht="15">
      <c r="A280" s="155">
        <v>220803</v>
      </c>
      <c r="B280" s="155"/>
      <c r="C280" s="155"/>
      <c r="D280" s="155"/>
      <c r="E280" s="155"/>
      <c r="F280" s="187"/>
      <c r="G280" s="201"/>
      <c r="H280" s="253"/>
      <c r="I280" s="201"/>
      <c r="J280" s="201"/>
      <c r="K280" s="201"/>
      <c r="L280" s="201"/>
      <c r="M280" s="201"/>
    </row>
    <row r="281" spans="1:13" ht="15">
      <c r="A281" s="158">
        <v>22080301</v>
      </c>
      <c r="B281" s="158"/>
      <c r="C281" s="158"/>
      <c r="D281" s="158"/>
      <c r="E281" s="158"/>
      <c r="F281" s="159"/>
      <c r="G281" s="201"/>
      <c r="H281" s="253"/>
      <c r="I281" s="201"/>
      <c r="J281" s="201"/>
      <c r="K281" s="201"/>
      <c r="L281" s="201"/>
      <c r="M281" s="201"/>
    </row>
    <row r="282" spans="1:13" ht="15">
      <c r="A282" s="155">
        <v>23</v>
      </c>
      <c r="B282" s="155"/>
      <c r="C282" s="155"/>
      <c r="D282" s="155"/>
      <c r="E282" s="155"/>
      <c r="F282" s="157" t="s">
        <v>198</v>
      </c>
      <c r="G282" s="201">
        <f>SUM(G283,G294,G297,G303)</f>
        <v>150000000</v>
      </c>
      <c r="H282" s="253">
        <f t="shared" ref="H282:M282" si="44">SUM(H283,H294,H297,H303)</f>
        <v>700000000</v>
      </c>
      <c r="I282" s="201">
        <f t="shared" si="44"/>
        <v>900000000</v>
      </c>
      <c r="J282" s="201"/>
      <c r="K282" s="201">
        <f t="shared" si="44"/>
        <v>1750000000</v>
      </c>
      <c r="L282" s="201">
        <f t="shared" si="44"/>
        <v>752000000</v>
      </c>
      <c r="M282" s="201">
        <f t="shared" si="44"/>
        <v>1500000</v>
      </c>
    </row>
    <row r="283" spans="1:13" ht="15">
      <c r="A283" s="155">
        <v>2301</v>
      </c>
      <c r="B283" s="155"/>
      <c r="C283" s="155"/>
      <c r="D283" s="155"/>
      <c r="E283" s="155"/>
      <c r="F283" s="157" t="s">
        <v>199</v>
      </c>
      <c r="G283" s="201">
        <f>G284</f>
        <v>35000000</v>
      </c>
      <c r="H283" s="253">
        <f t="shared" ref="H283:M283" si="45">H284</f>
        <v>45000000</v>
      </c>
      <c r="I283" s="201">
        <f t="shared" si="45"/>
        <v>50000000</v>
      </c>
      <c r="J283" s="201"/>
      <c r="K283" s="201">
        <f t="shared" si="45"/>
        <v>130000000</v>
      </c>
      <c r="L283" s="201">
        <f t="shared" si="45"/>
        <v>14000000</v>
      </c>
      <c r="M283" s="201">
        <f t="shared" si="45"/>
        <v>1500000</v>
      </c>
    </row>
    <row r="284" spans="1:13" ht="26.25">
      <c r="A284" s="155">
        <v>230101</v>
      </c>
      <c r="B284" s="155"/>
      <c r="C284" s="155"/>
      <c r="D284" s="155"/>
      <c r="E284" s="155"/>
      <c r="F284" s="157" t="s">
        <v>200</v>
      </c>
      <c r="G284" s="201">
        <f t="shared" ref="G284:M284" si="46">SUM(G285:G293)</f>
        <v>35000000</v>
      </c>
      <c r="H284" s="253">
        <f t="shared" si="46"/>
        <v>45000000</v>
      </c>
      <c r="I284" s="201">
        <f t="shared" si="46"/>
        <v>50000000</v>
      </c>
      <c r="J284" s="201"/>
      <c r="K284" s="201">
        <f t="shared" si="46"/>
        <v>130000000</v>
      </c>
      <c r="L284" s="201">
        <f t="shared" si="46"/>
        <v>14000000</v>
      </c>
      <c r="M284" s="201">
        <f t="shared" si="46"/>
        <v>1500000</v>
      </c>
    </row>
    <row r="285" spans="1:13" ht="25.5">
      <c r="A285" s="158">
        <v>23010112</v>
      </c>
      <c r="B285" s="158">
        <v>71090</v>
      </c>
      <c r="C285" s="158">
        <v>70000010311</v>
      </c>
      <c r="D285" s="158">
        <v>2101</v>
      </c>
      <c r="E285" s="158">
        <v>50610801</v>
      </c>
      <c r="F285" s="159" t="s">
        <v>208</v>
      </c>
      <c r="G285" s="203">
        <v>5000000</v>
      </c>
      <c r="H285" s="372">
        <v>2000000</v>
      </c>
      <c r="I285" s="203">
        <v>3000000</v>
      </c>
      <c r="J285" s="203"/>
      <c r="K285" s="203">
        <f t="shared" ref="K285:K293" si="47">SUM(G285:I285)</f>
        <v>10000000</v>
      </c>
      <c r="L285" s="203">
        <v>3000000</v>
      </c>
      <c r="M285" s="201">
        <v>1500000</v>
      </c>
    </row>
    <row r="286" spans="1:13" ht="15">
      <c r="A286" s="158">
        <v>23010113</v>
      </c>
      <c r="B286" s="158">
        <v>71090</v>
      </c>
      <c r="C286" s="158">
        <v>70000010312</v>
      </c>
      <c r="D286" s="158">
        <v>2101</v>
      </c>
      <c r="E286" s="158">
        <v>50610801</v>
      </c>
      <c r="F286" s="159" t="s">
        <v>209</v>
      </c>
      <c r="G286" s="202">
        <v>2500000</v>
      </c>
      <c r="H286" s="251">
        <v>1000000</v>
      </c>
      <c r="I286" s="202">
        <v>10000000</v>
      </c>
      <c r="J286" s="202"/>
      <c r="K286" s="203">
        <f t="shared" si="47"/>
        <v>13500000</v>
      </c>
      <c r="L286" s="202">
        <v>2500000</v>
      </c>
      <c r="M286" s="202"/>
    </row>
    <row r="287" spans="1:13" ht="26.25">
      <c r="A287" s="158">
        <v>23010114</v>
      </c>
      <c r="B287" s="158">
        <v>71090</v>
      </c>
      <c r="C287" s="158">
        <v>70000010313</v>
      </c>
      <c r="D287" s="158">
        <v>2101</v>
      </c>
      <c r="E287" s="158">
        <v>50610801</v>
      </c>
      <c r="F287" s="159" t="s">
        <v>210</v>
      </c>
      <c r="G287" s="202">
        <v>1500000</v>
      </c>
      <c r="H287" s="251">
        <v>1000000</v>
      </c>
      <c r="I287" s="202">
        <v>2000000</v>
      </c>
      <c r="J287" s="202"/>
      <c r="K287" s="203">
        <f t="shared" si="47"/>
        <v>4500000</v>
      </c>
      <c r="L287" s="202">
        <v>1500000</v>
      </c>
      <c r="M287" s="202"/>
    </row>
    <row r="288" spans="1:13" ht="25.5" customHeight="1">
      <c r="A288" s="158">
        <v>23010115</v>
      </c>
      <c r="B288" s="158">
        <v>71090</v>
      </c>
      <c r="C288" s="158">
        <v>70000010314</v>
      </c>
      <c r="D288" s="158">
        <v>2101</v>
      </c>
      <c r="E288" s="158">
        <v>50610801</v>
      </c>
      <c r="F288" s="159" t="s">
        <v>211</v>
      </c>
      <c r="G288" s="202">
        <v>3000000</v>
      </c>
      <c r="H288" s="251">
        <v>3000000</v>
      </c>
      <c r="I288" s="202">
        <v>5000000</v>
      </c>
      <c r="J288" s="202"/>
      <c r="K288" s="203">
        <f t="shared" si="47"/>
        <v>11000000</v>
      </c>
      <c r="L288" s="202">
        <v>3000000</v>
      </c>
      <c r="M288" s="202"/>
    </row>
    <row r="289" spans="1:13" ht="29.25" customHeight="1">
      <c r="A289" s="158">
        <v>23010119</v>
      </c>
      <c r="B289" s="158">
        <v>70980</v>
      </c>
      <c r="C289" s="158">
        <v>50000010107</v>
      </c>
      <c r="D289" s="158">
        <v>2101</v>
      </c>
      <c r="E289" s="158">
        <v>50610801</v>
      </c>
      <c r="F289" s="159" t="s">
        <v>215</v>
      </c>
      <c r="G289" s="202">
        <v>7000000</v>
      </c>
      <c r="H289" s="251">
        <v>10000000</v>
      </c>
      <c r="I289" s="202"/>
      <c r="J289" s="202"/>
      <c r="K289" s="203">
        <f t="shared" si="47"/>
        <v>17000000</v>
      </c>
      <c r="L289" s="202"/>
      <c r="M289" s="202"/>
    </row>
    <row r="290" spans="1:13" ht="26.25" customHeight="1">
      <c r="A290" s="158">
        <v>23010122</v>
      </c>
      <c r="B290" s="158">
        <v>70760</v>
      </c>
      <c r="C290" s="158">
        <v>40000010104</v>
      </c>
      <c r="D290" s="158">
        <v>2101</v>
      </c>
      <c r="E290" s="158">
        <v>50610801</v>
      </c>
      <c r="F290" s="159" t="s">
        <v>218</v>
      </c>
      <c r="G290" s="202">
        <v>8000000</v>
      </c>
      <c r="H290" s="251">
        <v>14000000</v>
      </c>
      <c r="I290" s="202">
        <v>10000000</v>
      </c>
      <c r="J290" s="202"/>
      <c r="K290" s="203">
        <f t="shared" si="47"/>
        <v>32000000</v>
      </c>
      <c r="L290" s="202"/>
      <c r="M290" s="202"/>
    </row>
    <row r="291" spans="1:13" ht="26.25">
      <c r="A291" s="158">
        <v>23010124</v>
      </c>
      <c r="B291" s="158">
        <v>70960</v>
      </c>
      <c r="C291" s="158">
        <v>50000010102</v>
      </c>
      <c r="D291" s="158">
        <v>2101</v>
      </c>
      <c r="E291" s="158">
        <v>50610801</v>
      </c>
      <c r="F291" s="159" t="s">
        <v>220</v>
      </c>
      <c r="G291" s="202">
        <v>3000000</v>
      </c>
      <c r="H291" s="251">
        <v>5000000</v>
      </c>
      <c r="I291" s="202">
        <v>8000000</v>
      </c>
      <c r="J291" s="202"/>
      <c r="K291" s="203">
        <f t="shared" si="47"/>
        <v>16000000</v>
      </c>
      <c r="L291" s="202">
        <v>2000000</v>
      </c>
      <c r="M291" s="202"/>
    </row>
    <row r="292" spans="1:13" ht="26.25">
      <c r="A292" s="158">
        <v>23010125</v>
      </c>
      <c r="B292" s="158">
        <v>70960</v>
      </c>
      <c r="C292" s="158">
        <v>50000010103</v>
      </c>
      <c r="D292" s="158">
        <v>2101</v>
      </c>
      <c r="E292" s="158">
        <v>50610801</v>
      </c>
      <c r="F292" s="159" t="s">
        <v>221</v>
      </c>
      <c r="G292" s="202">
        <v>2000000</v>
      </c>
      <c r="H292" s="251">
        <v>3000000</v>
      </c>
      <c r="I292" s="202">
        <v>5000000</v>
      </c>
      <c r="J292" s="202"/>
      <c r="K292" s="203">
        <f t="shared" si="47"/>
        <v>10000000</v>
      </c>
      <c r="L292" s="202">
        <v>500000</v>
      </c>
      <c r="M292" s="202"/>
    </row>
    <row r="293" spans="1:13" ht="26.25">
      <c r="A293" s="158">
        <v>23010130</v>
      </c>
      <c r="B293" s="158">
        <v>70960</v>
      </c>
      <c r="C293" s="158">
        <v>50000010106</v>
      </c>
      <c r="D293" s="158">
        <v>2101</v>
      </c>
      <c r="E293" s="158">
        <v>50610801</v>
      </c>
      <c r="F293" s="159" t="s">
        <v>226</v>
      </c>
      <c r="G293" s="202">
        <v>3000000</v>
      </c>
      <c r="H293" s="251">
        <v>6000000</v>
      </c>
      <c r="I293" s="202">
        <v>7000000</v>
      </c>
      <c r="J293" s="202"/>
      <c r="K293" s="203">
        <f t="shared" si="47"/>
        <v>16000000</v>
      </c>
      <c r="L293" s="202">
        <v>1500000</v>
      </c>
      <c r="M293" s="202"/>
    </row>
    <row r="294" spans="1:13" ht="26.25">
      <c r="A294" s="155">
        <v>2302</v>
      </c>
      <c r="B294" s="155"/>
      <c r="C294" s="155"/>
      <c r="D294" s="155"/>
      <c r="E294" s="155"/>
      <c r="F294" s="169" t="s">
        <v>229</v>
      </c>
      <c r="G294" s="201">
        <f>G295</f>
        <v>45000000</v>
      </c>
      <c r="H294" s="253">
        <f t="shared" ref="H294:M294" si="48">H295</f>
        <v>640000000</v>
      </c>
      <c r="I294" s="201">
        <f t="shared" si="48"/>
        <v>560000000</v>
      </c>
      <c r="J294" s="201"/>
      <c r="K294" s="201">
        <f t="shared" si="48"/>
        <v>1245000000</v>
      </c>
      <c r="L294" s="201">
        <f t="shared" si="48"/>
        <v>695000000</v>
      </c>
      <c r="M294" s="201">
        <f t="shared" si="48"/>
        <v>0</v>
      </c>
    </row>
    <row r="295" spans="1:13" ht="39">
      <c r="A295" s="155">
        <v>230201</v>
      </c>
      <c r="B295" s="155"/>
      <c r="C295" s="155"/>
      <c r="D295" s="155"/>
      <c r="E295" s="155"/>
      <c r="F295" s="169" t="s">
        <v>230</v>
      </c>
      <c r="G295" s="201">
        <f t="shared" ref="G295:M295" si="49">SUM(G296:G296)</f>
        <v>45000000</v>
      </c>
      <c r="H295" s="253">
        <f t="shared" si="49"/>
        <v>640000000</v>
      </c>
      <c r="I295" s="201">
        <f t="shared" si="49"/>
        <v>560000000</v>
      </c>
      <c r="J295" s="201"/>
      <c r="K295" s="201">
        <f t="shared" si="49"/>
        <v>1245000000</v>
      </c>
      <c r="L295" s="201">
        <f t="shared" si="49"/>
        <v>695000000</v>
      </c>
      <c r="M295" s="201">
        <f t="shared" si="49"/>
        <v>0</v>
      </c>
    </row>
    <row r="296" spans="1:13" ht="39">
      <c r="A296" s="158">
        <v>23020101</v>
      </c>
      <c r="B296" s="158">
        <v>71090</v>
      </c>
      <c r="C296" s="158">
        <v>70000010104</v>
      </c>
      <c r="D296" s="158">
        <v>2101</v>
      </c>
      <c r="E296" s="158">
        <v>50610801</v>
      </c>
      <c r="F296" s="165" t="s">
        <v>231</v>
      </c>
      <c r="G296" s="201">
        <v>45000000</v>
      </c>
      <c r="H296" s="253">
        <v>640000000</v>
      </c>
      <c r="I296" s="201">
        <v>560000000</v>
      </c>
      <c r="J296" s="201"/>
      <c r="K296" s="203">
        <f>SUM(G296:I296)</f>
        <v>1245000000</v>
      </c>
      <c r="L296" s="201">
        <v>695000000</v>
      </c>
      <c r="M296" s="201"/>
    </row>
    <row r="297" spans="1:13" ht="15">
      <c r="A297" s="155">
        <v>2303</v>
      </c>
      <c r="B297" s="155"/>
      <c r="C297" s="155"/>
      <c r="D297" s="155"/>
      <c r="E297" s="155"/>
      <c r="F297" s="157" t="s">
        <v>252</v>
      </c>
      <c r="G297" s="201">
        <f>G298</f>
        <v>68000000</v>
      </c>
      <c r="H297" s="253">
        <f t="shared" ref="H297:M297" si="50">H298</f>
        <v>5000000</v>
      </c>
      <c r="I297" s="201">
        <f t="shared" si="50"/>
        <v>275000000</v>
      </c>
      <c r="J297" s="201"/>
      <c r="K297" s="201">
        <f t="shared" si="50"/>
        <v>348000000</v>
      </c>
      <c r="L297" s="201">
        <f t="shared" si="50"/>
        <v>40000000</v>
      </c>
      <c r="M297" s="201">
        <f t="shared" si="50"/>
        <v>0</v>
      </c>
    </row>
    <row r="298" spans="1:13" ht="39">
      <c r="A298" s="155">
        <v>230301</v>
      </c>
      <c r="B298" s="155"/>
      <c r="C298" s="155"/>
      <c r="D298" s="155"/>
      <c r="E298" s="155"/>
      <c r="F298" s="157" t="s">
        <v>253</v>
      </c>
      <c r="G298" s="201">
        <f t="shared" ref="G298:M298" si="51">SUM(G299:G302)</f>
        <v>68000000</v>
      </c>
      <c r="H298" s="253">
        <f t="shared" si="51"/>
        <v>5000000</v>
      </c>
      <c r="I298" s="201">
        <f t="shared" si="51"/>
        <v>275000000</v>
      </c>
      <c r="J298" s="201"/>
      <c r="K298" s="201">
        <f t="shared" si="51"/>
        <v>348000000</v>
      </c>
      <c r="L298" s="201">
        <f t="shared" si="51"/>
        <v>40000000</v>
      </c>
      <c r="M298" s="201">
        <f t="shared" si="51"/>
        <v>0</v>
      </c>
    </row>
    <row r="299" spans="1:13" ht="39">
      <c r="A299" s="158">
        <v>23030105</v>
      </c>
      <c r="B299" s="158">
        <v>707060</v>
      </c>
      <c r="C299" s="158">
        <v>40000010101</v>
      </c>
      <c r="D299" s="158">
        <v>2101</v>
      </c>
      <c r="E299" s="158">
        <v>50610801</v>
      </c>
      <c r="F299" s="165" t="s">
        <v>258</v>
      </c>
      <c r="G299" s="202"/>
      <c r="H299" s="251"/>
      <c r="I299" s="202">
        <v>10000000</v>
      </c>
      <c r="J299" s="202"/>
      <c r="K299" s="203">
        <f>SUM(G299:I299)</f>
        <v>10000000</v>
      </c>
      <c r="L299" s="202">
        <v>20000000</v>
      </c>
      <c r="M299" s="202"/>
    </row>
    <row r="300" spans="1:13" ht="26.25">
      <c r="A300" s="158">
        <v>23030106</v>
      </c>
      <c r="B300" s="158">
        <v>70980</v>
      </c>
      <c r="C300" s="158">
        <v>50000010101</v>
      </c>
      <c r="D300" s="158">
        <v>2101</v>
      </c>
      <c r="E300" s="158">
        <v>50610801</v>
      </c>
      <c r="F300" s="165" t="s">
        <v>259</v>
      </c>
      <c r="G300" s="202">
        <v>25000000</v>
      </c>
      <c r="H300" s="251"/>
      <c r="I300" s="202">
        <v>10000000</v>
      </c>
      <c r="J300" s="202"/>
      <c r="K300" s="203">
        <f>SUM(G300:I300)</f>
        <v>35000000</v>
      </c>
      <c r="L300" s="202">
        <v>20000000</v>
      </c>
      <c r="M300" s="202"/>
    </row>
    <row r="301" spans="1:13" ht="26.25">
      <c r="A301" s="158">
        <v>23030121</v>
      </c>
      <c r="B301" s="158">
        <v>71090</v>
      </c>
      <c r="C301" s="158">
        <v>70000010201</v>
      </c>
      <c r="D301" s="158">
        <v>2101</v>
      </c>
      <c r="E301" s="158">
        <v>50610801</v>
      </c>
      <c r="F301" s="165" t="s">
        <v>266</v>
      </c>
      <c r="G301" s="202">
        <v>40000000</v>
      </c>
      <c r="H301" s="251"/>
      <c r="I301" s="202">
        <v>250000000</v>
      </c>
      <c r="J301" s="202"/>
      <c r="K301" s="203">
        <f>SUM(G301:I301)</f>
        <v>290000000</v>
      </c>
      <c r="L301" s="202"/>
      <c r="M301" s="202"/>
    </row>
    <row r="302" spans="1:13" ht="15.75" customHeight="1">
      <c r="A302" s="158">
        <v>23030125</v>
      </c>
      <c r="B302" s="158">
        <v>71090</v>
      </c>
      <c r="C302" s="158">
        <v>70000010315</v>
      </c>
      <c r="D302" s="158">
        <v>2101</v>
      </c>
      <c r="E302" s="158">
        <v>50610801</v>
      </c>
      <c r="F302" s="165" t="s">
        <v>269</v>
      </c>
      <c r="G302" s="202">
        <v>3000000</v>
      </c>
      <c r="H302" s="251">
        <v>5000000</v>
      </c>
      <c r="I302" s="202">
        <v>5000000</v>
      </c>
      <c r="J302" s="202"/>
      <c r="K302" s="203">
        <f>SUM(G302:I302)</f>
        <v>13000000</v>
      </c>
      <c r="L302" s="202"/>
      <c r="M302" s="202"/>
    </row>
    <row r="303" spans="1:13" ht="15">
      <c r="A303" s="155">
        <v>2305</v>
      </c>
      <c r="B303" s="155"/>
      <c r="C303" s="155"/>
      <c r="D303" s="155"/>
      <c r="E303" s="155"/>
      <c r="F303" s="157" t="s">
        <v>274</v>
      </c>
      <c r="G303" s="201">
        <f>G304</f>
        <v>2000000</v>
      </c>
      <c r="H303" s="253">
        <f t="shared" ref="H303:M303" si="52">H304</f>
        <v>10000000</v>
      </c>
      <c r="I303" s="201">
        <f t="shared" si="52"/>
        <v>15000000</v>
      </c>
      <c r="J303" s="201"/>
      <c r="K303" s="201">
        <f t="shared" si="52"/>
        <v>27000000</v>
      </c>
      <c r="L303" s="201">
        <f t="shared" si="52"/>
        <v>3000000</v>
      </c>
      <c r="M303" s="201">
        <f t="shared" si="52"/>
        <v>0</v>
      </c>
    </row>
    <row r="304" spans="1:13" ht="26.25">
      <c r="A304" s="155">
        <v>230501</v>
      </c>
      <c r="B304" s="155"/>
      <c r="C304" s="155"/>
      <c r="D304" s="155"/>
      <c r="E304" s="155"/>
      <c r="F304" s="157" t="s">
        <v>275</v>
      </c>
      <c r="G304" s="201">
        <f t="shared" ref="G304:M304" si="53">SUM(G305:G305)</f>
        <v>2000000</v>
      </c>
      <c r="H304" s="253">
        <f t="shared" si="53"/>
        <v>10000000</v>
      </c>
      <c r="I304" s="201">
        <f t="shared" si="53"/>
        <v>15000000</v>
      </c>
      <c r="J304" s="201"/>
      <c r="K304" s="201">
        <f t="shared" si="53"/>
        <v>27000000</v>
      </c>
      <c r="L304" s="201">
        <f t="shared" si="53"/>
        <v>3000000</v>
      </c>
      <c r="M304" s="201">
        <f t="shared" si="53"/>
        <v>0</v>
      </c>
    </row>
    <row r="305" spans="1:13" ht="25.5">
      <c r="A305" s="158">
        <v>23050103</v>
      </c>
      <c r="B305" s="158">
        <v>71090</v>
      </c>
      <c r="C305" s="158">
        <v>70000020102</v>
      </c>
      <c r="D305" s="158">
        <v>2101</v>
      </c>
      <c r="E305" s="158">
        <v>50610801</v>
      </c>
      <c r="F305" s="159" t="s">
        <v>276</v>
      </c>
      <c r="G305" s="204">
        <v>2000000</v>
      </c>
      <c r="H305" s="373">
        <v>10000000</v>
      </c>
      <c r="I305" s="204">
        <v>15000000</v>
      </c>
      <c r="J305" s="204"/>
      <c r="K305" s="203">
        <f>SUM(G305:I305)</f>
        <v>27000000</v>
      </c>
      <c r="L305" s="204">
        <v>3000000</v>
      </c>
      <c r="M305" s="204"/>
    </row>
    <row r="306" spans="1:13" ht="15">
      <c r="A306" s="35"/>
      <c r="B306" s="1547"/>
      <c r="C306" s="1547"/>
      <c r="D306" s="1547"/>
      <c r="E306" s="1547"/>
      <c r="F306" s="1547"/>
      <c r="G306" s="1547"/>
      <c r="H306" s="1547"/>
      <c r="I306" s="1547"/>
      <c r="J306" s="1163"/>
      <c r="K306" s="89"/>
    </row>
    <row r="307" spans="1:13">
      <c r="A307" s="33"/>
      <c r="B307" s="133"/>
      <c r="C307" s="133"/>
      <c r="D307" s="133"/>
      <c r="E307" s="133"/>
      <c r="F307" s="133"/>
      <c r="G307" s="134"/>
      <c r="H307" s="126"/>
      <c r="I307" s="35"/>
      <c r="J307" s="35"/>
      <c r="K307" s="35"/>
    </row>
    <row r="308" spans="1:13">
      <c r="A308" s="33"/>
      <c r="B308" s="133"/>
      <c r="C308" s="133"/>
      <c r="D308" s="133"/>
      <c r="E308" s="133"/>
      <c r="F308" s="133"/>
      <c r="G308" s="134"/>
      <c r="H308" s="126"/>
      <c r="I308" s="35"/>
      <c r="J308" s="35"/>
      <c r="K308" s="35"/>
    </row>
    <row r="309" spans="1:13" ht="15.75">
      <c r="A309" s="33"/>
      <c r="B309" s="1518" t="s">
        <v>284</v>
      </c>
      <c r="C309" s="1518"/>
      <c r="D309" s="1518"/>
      <c r="E309" s="1518"/>
      <c r="F309" s="1518"/>
      <c r="G309" s="1518"/>
      <c r="H309" s="1518"/>
      <c r="I309" s="1518"/>
      <c r="J309" s="1518"/>
      <c r="K309" s="1518"/>
    </row>
    <row r="310" spans="1:13" ht="15.75">
      <c r="A310" s="33"/>
      <c r="B310" s="35"/>
      <c r="C310" s="35"/>
      <c r="D310" s="35"/>
      <c r="E310" s="35"/>
      <c r="F310" s="205" t="s">
        <v>4</v>
      </c>
      <c r="G310" s="206">
        <v>567274373</v>
      </c>
      <c r="H310" s="374">
        <v>567274373</v>
      </c>
      <c r="I310" s="206">
        <v>567274373</v>
      </c>
      <c r="J310" s="206"/>
      <c r="K310" s="206">
        <f>K235</f>
        <v>782511170.51999998</v>
      </c>
      <c r="L310" s="206">
        <f>L235</f>
        <v>183682056</v>
      </c>
      <c r="M310" s="206" t="e">
        <f>M235</f>
        <v>#REF!</v>
      </c>
    </row>
    <row r="311" spans="1:13" ht="15.75">
      <c r="A311" s="33"/>
      <c r="B311" s="35"/>
      <c r="C311" s="35"/>
      <c r="D311" s="35"/>
      <c r="E311" s="35"/>
      <c r="F311" s="205" t="s">
        <v>5</v>
      </c>
      <c r="G311" s="207">
        <f t="shared" ref="G311:M311" si="54">G242</f>
        <v>330000000</v>
      </c>
      <c r="H311" s="221">
        <f t="shared" si="54"/>
        <v>120000000</v>
      </c>
      <c r="I311" s="207">
        <f t="shared" si="54"/>
        <v>120000000</v>
      </c>
      <c r="J311" s="207"/>
      <c r="K311" s="207">
        <f t="shared" si="54"/>
        <v>569100000</v>
      </c>
      <c r="L311" s="207">
        <f t="shared" si="54"/>
        <v>271900000</v>
      </c>
      <c r="M311" s="207">
        <f t="shared" si="54"/>
        <v>45648000</v>
      </c>
    </row>
    <row r="312" spans="1:13" ht="15.75">
      <c r="A312" s="33"/>
      <c r="B312" s="35"/>
      <c r="C312" s="35"/>
      <c r="D312" s="35"/>
      <c r="E312" s="35"/>
      <c r="F312" s="205" t="s">
        <v>198</v>
      </c>
      <c r="G312" s="207">
        <f>G282</f>
        <v>150000000</v>
      </c>
      <c r="H312" s="221">
        <f t="shared" ref="H312:M312" si="55">H282</f>
        <v>700000000</v>
      </c>
      <c r="I312" s="207">
        <f t="shared" si="55"/>
        <v>900000000</v>
      </c>
      <c r="J312" s="207"/>
      <c r="K312" s="207">
        <f t="shared" si="55"/>
        <v>1750000000</v>
      </c>
      <c r="L312" s="207">
        <f t="shared" si="55"/>
        <v>752000000</v>
      </c>
      <c r="M312" s="207">
        <f t="shared" si="55"/>
        <v>1500000</v>
      </c>
    </row>
    <row r="313" spans="1:13" ht="15.75">
      <c r="A313" s="33"/>
      <c r="B313" s="35"/>
      <c r="C313" s="35"/>
      <c r="D313" s="35"/>
      <c r="E313" s="35"/>
      <c r="F313" s="208" t="s">
        <v>3</v>
      </c>
      <c r="G313" s="209">
        <f>SUM(G310:G312)</f>
        <v>1047274373</v>
      </c>
      <c r="H313" s="375">
        <f t="shared" ref="H313:M313" si="56">SUM(H310:H312)</f>
        <v>1387274373</v>
      </c>
      <c r="I313" s="209">
        <f t="shared" si="56"/>
        <v>1587274373</v>
      </c>
      <c r="J313" s="209"/>
      <c r="K313" s="209">
        <f t="shared" si="56"/>
        <v>3101611170.52</v>
      </c>
      <c r="L313" s="209">
        <f t="shared" si="56"/>
        <v>1207582056</v>
      </c>
      <c r="M313" s="209" t="e">
        <f t="shared" si="56"/>
        <v>#REF!</v>
      </c>
    </row>
    <row r="314" spans="1:13" ht="15.75">
      <c r="A314" s="33"/>
      <c r="B314" s="35"/>
      <c r="C314" s="35"/>
      <c r="D314" s="35"/>
      <c r="E314" s="35"/>
      <c r="F314" s="208"/>
      <c r="G314" s="209"/>
      <c r="H314" s="375"/>
      <c r="I314" s="209"/>
      <c r="J314" s="209"/>
      <c r="K314" s="209"/>
      <c r="L314" s="209"/>
      <c r="M314" s="209"/>
    </row>
    <row r="315" spans="1:13" ht="15.75">
      <c r="A315" s="33"/>
      <c r="B315" s="35"/>
      <c r="C315" s="35"/>
      <c r="D315" s="35"/>
      <c r="E315" s="35"/>
      <c r="F315" s="208"/>
      <c r="G315" s="209"/>
      <c r="H315" s="375"/>
      <c r="I315" s="209"/>
      <c r="J315" s="209"/>
      <c r="K315" s="209"/>
      <c r="L315" s="209"/>
      <c r="M315" s="209"/>
    </row>
    <row r="316" spans="1:13" ht="23.25">
      <c r="A316" s="1558" t="s">
        <v>0</v>
      </c>
      <c r="B316" s="1558"/>
      <c r="C316" s="1558"/>
      <c r="D316" s="1558"/>
      <c r="E316" s="1558"/>
      <c r="F316" s="1558"/>
      <c r="G316" s="1558"/>
      <c r="H316" s="1558"/>
      <c r="I316" s="1558"/>
      <c r="J316" s="1558"/>
      <c r="K316" s="1558"/>
      <c r="L316" s="1558"/>
      <c r="M316" s="1558"/>
    </row>
    <row r="317" spans="1:13" ht="14.25" customHeight="1">
      <c r="B317" s="50"/>
      <c r="F317" s="50"/>
      <c r="G317" s="50"/>
    </row>
    <row r="318" spans="1:13" ht="23.25">
      <c r="A318" s="1559" t="s">
        <v>1295</v>
      </c>
      <c r="B318" s="1559"/>
      <c r="C318" s="1559"/>
      <c r="D318" s="1559"/>
      <c r="E318" s="1559"/>
      <c r="F318" s="1559"/>
      <c r="G318" s="1559"/>
      <c r="H318" s="1559"/>
      <c r="I318" s="1559"/>
      <c r="J318" s="1559"/>
      <c r="K318" s="1559"/>
      <c r="L318" s="1559"/>
      <c r="M318" s="1559"/>
    </row>
    <row r="319" spans="1:13" ht="51">
      <c r="A319" s="156" t="s">
        <v>518</v>
      </c>
      <c r="B319" s="156" t="s">
        <v>514</v>
      </c>
      <c r="C319" s="156" t="s">
        <v>559</v>
      </c>
      <c r="D319" s="156" t="s">
        <v>560</v>
      </c>
      <c r="E319" s="156" t="s">
        <v>515</v>
      </c>
      <c r="F319" s="178" t="s">
        <v>483</v>
      </c>
      <c r="G319" s="169" t="s">
        <v>1296</v>
      </c>
      <c r="H319" s="169" t="s">
        <v>657</v>
      </c>
      <c r="I319" s="169" t="s">
        <v>997</v>
      </c>
      <c r="J319" s="169"/>
      <c r="K319" s="169" t="s">
        <v>658</v>
      </c>
      <c r="L319" s="156" t="s">
        <v>970</v>
      </c>
      <c r="M319" s="173" t="s">
        <v>999</v>
      </c>
    </row>
    <row r="320" spans="1:13" ht="14.25">
      <c r="A320" s="155">
        <v>1</v>
      </c>
      <c r="B320" s="155"/>
      <c r="C320" s="155"/>
      <c r="D320" s="155"/>
      <c r="E320" s="155"/>
      <c r="F320" s="178" t="s">
        <v>8</v>
      </c>
      <c r="G320" s="188">
        <f>SUM(G321)</f>
        <v>1800000</v>
      </c>
      <c r="H320" s="188">
        <f t="shared" ref="H320:M320" si="57">SUM(H321)</f>
        <v>1800000</v>
      </c>
      <c r="I320" s="188">
        <f t="shared" si="57"/>
        <v>1800000</v>
      </c>
      <c r="J320" s="188"/>
      <c r="K320" s="188">
        <f t="shared" si="57"/>
        <v>5400000</v>
      </c>
      <c r="L320" s="188">
        <f t="shared" si="57"/>
        <v>1800000</v>
      </c>
      <c r="M320" s="188">
        <f t="shared" si="57"/>
        <v>315000</v>
      </c>
    </row>
    <row r="321" spans="1:13" ht="14.25">
      <c r="A321" s="155">
        <v>12</v>
      </c>
      <c r="B321" s="155"/>
      <c r="C321" s="155"/>
      <c r="D321" s="155"/>
      <c r="E321" s="155"/>
      <c r="F321" s="157" t="s">
        <v>14</v>
      </c>
      <c r="G321" s="188">
        <f>G322</f>
        <v>1800000</v>
      </c>
      <c r="H321" s="188">
        <f t="shared" ref="H321:M321" si="58">H322</f>
        <v>1800000</v>
      </c>
      <c r="I321" s="188">
        <f t="shared" si="58"/>
        <v>1800000</v>
      </c>
      <c r="J321" s="188"/>
      <c r="K321" s="188">
        <f t="shared" si="58"/>
        <v>5400000</v>
      </c>
      <c r="L321" s="188">
        <f t="shared" si="58"/>
        <v>1800000</v>
      </c>
      <c r="M321" s="188">
        <f t="shared" si="58"/>
        <v>315000</v>
      </c>
    </row>
    <row r="322" spans="1:13" ht="14.25">
      <c r="A322" s="178">
        <v>1202</v>
      </c>
      <c r="B322" s="178"/>
      <c r="C322" s="178"/>
      <c r="D322" s="178"/>
      <c r="E322" s="178"/>
      <c r="F322" s="157" t="s">
        <v>19</v>
      </c>
      <c r="G322" s="188">
        <f>SUM(G323)</f>
        <v>1800000</v>
      </c>
      <c r="H322" s="188">
        <f t="shared" ref="H322:M322" si="59">SUM(H323)</f>
        <v>1800000</v>
      </c>
      <c r="I322" s="188">
        <f t="shared" si="59"/>
        <v>1800000</v>
      </c>
      <c r="J322" s="188"/>
      <c r="K322" s="188">
        <f t="shared" si="59"/>
        <v>5400000</v>
      </c>
      <c r="L322" s="188">
        <f t="shared" si="59"/>
        <v>1800000</v>
      </c>
      <c r="M322" s="188">
        <f t="shared" si="59"/>
        <v>315000</v>
      </c>
    </row>
    <row r="323" spans="1:13" ht="14.25">
      <c r="A323" s="178">
        <v>120204</v>
      </c>
      <c r="B323" s="178"/>
      <c r="C323" s="178"/>
      <c r="D323" s="178"/>
      <c r="E323" s="178"/>
      <c r="F323" s="157" t="s">
        <v>28</v>
      </c>
      <c r="G323" s="188">
        <f t="shared" ref="G323:M323" si="60">SUM(G324:G324)</f>
        <v>1800000</v>
      </c>
      <c r="H323" s="188">
        <f t="shared" si="60"/>
        <v>1800000</v>
      </c>
      <c r="I323" s="188">
        <f t="shared" si="60"/>
        <v>1800000</v>
      </c>
      <c r="J323" s="188"/>
      <c r="K323" s="188">
        <f t="shared" si="60"/>
        <v>5400000</v>
      </c>
      <c r="L323" s="188">
        <f t="shared" si="60"/>
        <v>1800000</v>
      </c>
      <c r="M323" s="188">
        <f t="shared" si="60"/>
        <v>315000</v>
      </c>
    </row>
    <row r="324" spans="1:13" ht="14.25">
      <c r="A324" s="860">
        <v>12020420</v>
      </c>
      <c r="B324" s="860"/>
      <c r="C324" s="860"/>
      <c r="D324" s="860"/>
      <c r="E324" s="860"/>
      <c r="F324" s="159" t="s">
        <v>1297</v>
      </c>
      <c r="G324" s="190">
        <v>1800000</v>
      </c>
      <c r="H324" s="190">
        <v>1800000</v>
      </c>
      <c r="I324" s="190">
        <v>1800000</v>
      </c>
      <c r="J324" s="190"/>
      <c r="K324" s="190">
        <f>SUM(G324:I324)</f>
        <v>5400000</v>
      </c>
      <c r="L324" s="190">
        <v>1800000</v>
      </c>
      <c r="M324" s="190">
        <v>315000</v>
      </c>
    </row>
    <row r="325" spans="1:13" ht="14.25">
      <c r="A325" s="860"/>
      <c r="B325" s="860"/>
      <c r="C325" s="860"/>
      <c r="D325" s="860"/>
      <c r="E325" s="860"/>
      <c r="F325" s="159"/>
      <c r="G325" s="898"/>
      <c r="H325" s="898"/>
      <c r="I325" s="898"/>
      <c r="J325" s="898"/>
      <c r="K325" s="898"/>
      <c r="L325" s="898"/>
      <c r="M325" s="898"/>
    </row>
    <row r="326" spans="1:13" ht="14.25">
      <c r="A326" s="155">
        <v>2</v>
      </c>
      <c r="B326" s="155"/>
      <c r="C326" s="155"/>
      <c r="D326" s="155"/>
      <c r="E326" s="155"/>
      <c r="F326" s="156" t="s">
        <v>90</v>
      </c>
      <c r="G326" s="224">
        <f>SUM(G327,G333)</f>
        <v>246733692.84</v>
      </c>
      <c r="H326" s="224">
        <f>SUM(H327,H333)</f>
        <v>246733692.84</v>
      </c>
      <c r="I326" s="224">
        <f>SUM(I327,I333)</f>
        <v>246733692.84</v>
      </c>
      <c r="J326" s="224"/>
      <c r="K326" s="224">
        <f>SUM(K327,K333)</f>
        <v>941701078.51999998</v>
      </c>
      <c r="L326" s="224">
        <v>169675751</v>
      </c>
      <c r="M326" s="224">
        <f>SUM(M327+M333)</f>
        <v>14873000</v>
      </c>
    </row>
    <row r="327" spans="1:13" ht="14.25">
      <c r="A327" s="155">
        <v>21</v>
      </c>
      <c r="B327" s="155"/>
      <c r="C327" s="155"/>
      <c r="D327" s="155"/>
      <c r="E327" s="155"/>
      <c r="F327" s="157" t="s">
        <v>4</v>
      </c>
      <c r="G327" s="224">
        <f>SUM(G328,G329)</f>
        <v>46733692.840000004</v>
      </c>
      <c r="H327" s="224">
        <f>SUM(H328,H329)</f>
        <v>46733692.840000004</v>
      </c>
      <c r="I327" s="224">
        <f>SUM(I328,I329)</f>
        <v>46733692.840000004</v>
      </c>
      <c r="J327" s="224"/>
      <c r="K327" s="224">
        <f>SUM(K328,K329)</f>
        <v>140201078.51999998</v>
      </c>
      <c r="L327" s="224">
        <f>SUM(L328,L329)</f>
        <v>19675751</v>
      </c>
      <c r="M327" s="224">
        <v>12100000</v>
      </c>
    </row>
    <row r="328" spans="1:13" ht="14.25">
      <c r="A328" s="860">
        <v>21010101</v>
      </c>
      <c r="B328" s="860"/>
      <c r="C328" s="860"/>
      <c r="D328" s="860"/>
      <c r="E328" s="155">
        <v>50610801</v>
      </c>
      <c r="F328" s="159" t="s">
        <v>91</v>
      </c>
      <c r="G328" s="224">
        <v>30529231.84</v>
      </c>
      <c r="H328" s="224">
        <f>G328</f>
        <v>30529231.84</v>
      </c>
      <c r="I328" s="224">
        <f>H328</f>
        <v>30529231.84</v>
      </c>
      <c r="J328" s="224"/>
      <c r="K328" s="224">
        <f>SUM(G328:I328)</f>
        <v>91587695.519999996</v>
      </c>
      <c r="L328" s="224">
        <v>15490245</v>
      </c>
      <c r="M328" s="224"/>
    </row>
    <row r="329" spans="1:13" ht="25.5">
      <c r="A329" s="155">
        <v>2102</v>
      </c>
      <c r="B329" s="155"/>
      <c r="C329" s="155"/>
      <c r="D329" s="155"/>
      <c r="E329" s="155">
        <v>50610801</v>
      </c>
      <c r="F329" s="157" t="s">
        <v>664</v>
      </c>
      <c r="G329" s="224">
        <f t="shared" ref="G329:M329" si="61">SUM(G330)</f>
        <v>16204461</v>
      </c>
      <c r="H329" s="224">
        <f t="shared" si="61"/>
        <v>16204461</v>
      </c>
      <c r="I329" s="224">
        <f t="shared" si="61"/>
        <v>16204461</v>
      </c>
      <c r="J329" s="224"/>
      <c r="K329" s="224">
        <f t="shared" si="61"/>
        <v>48613383</v>
      </c>
      <c r="L329" s="224">
        <f t="shared" si="61"/>
        <v>4185506</v>
      </c>
      <c r="M329" s="224">
        <f t="shared" si="61"/>
        <v>0</v>
      </c>
    </row>
    <row r="330" spans="1:13" ht="14.25">
      <c r="A330" s="155">
        <v>210201</v>
      </c>
      <c r="B330" s="155"/>
      <c r="C330" s="155"/>
      <c r="D330" s="155"/>
      <c r="E330" s="155">
        <v>50610801</v>
      </c>
      <c r="F330" s="157" t="s">
        <v>95</v>
      </c>
      <c r="G330" s="224">
        <f t="shared" ref="G330:L330" si="62">SUM(G331:G332)</f>
        <v>16204461</v>
      </c>
      <c r="H330" s="224">
        <f t="shared" si="62"/>
        <v>16204461</v>
      </c>
      <c r="I330" s="224">
        <f t="shared" si="62"/>
        <v>16204461</v>
      </c>
      <c r="J330" s="224"/>
      <c r="K330" s="224">
        <f t="shared" si="62"/>
        <v>48613383</v>
      </c>
      <c r="L330" s="224">
        <f t="shared" si="62"/>
        <v>4185506</v>
      </c>
      <c r="M330" s="224"/>
    </row>
    <row r="331" spans="1:13" ht="14.25" customHeight="1">
      <c r="A331" s="860">
        <v>21020101</v>
      </c>
      <c r="B331" s="860"/>
      <c r="C331" s="860"/>
      <c r="D331" s="860"/>
      <c r="E331" s="155">
        <v>50610801</v>
      </c>
      <c r="F331" s="159" t="s">
        <v>96</v>
      </c>
      <c r="G331" s="224">
        <v>15350100</v>
      </c>
      <c r="H331" s="224">
        <f>G331</f>
        <v>15350100</v>
      </c>
      <c r="I331" s="224">
        <f>H331</f>
        <v>15350100</v>
      </c>
      <c r="J331" s="224"/>
      <c r="K331" s="224">
        <f>SUM(G331:I331)</f>
        <v>46050300</v>
      </c>
      <c r="L331" s="224">
        <v>3825506</v>
      </c>
      <c r="M331" s="224"/>
    </row>
    <row r="332" spans="1:13" ht="14.25">
      <c r="A332" s="860">
        <v>21020102</v>
      </c>
      <c r="B332" s="860"/>
      <c r="C332" s="860"/>
      <c r="D332" s="860"/>
      <c r="E332" s="155">
        <v>50610801</v>
      </c>
      <c r="F332" s="159" t="s">
        <v>482</v>
      </c>
      <c r="G332" s="224">
        <v>854361</v>
      </c>
      <c r="H332" s="224">
        <f>G332</f>
        <v>854361</v>
      </c>
      <c r="I332" s="224">
        <f>H332</f>
        <v>854361</v>
      </c>
      <c r="J332" s="224"/>
      <c r="K332" s="224">
        <f>SUM(G332:I332)</f>
        <v>2563083</v>
      </c>
      <c r="L332" s="224">
        <v>360000</v>
      </c>
      <c r="M332" s="224"/>
    </row>
    <row r="333" spans="1:13" ht="14.25">
      <c r="A333" s="155">
        <v>2202</v>
      </c>
      <c r="B333" s="155"/>
      <c r="C333" s="155"/>
      <c r="D333" s="155"/>
      <c r="E333" s="155"/>
      <c r="F333" s="157" t="s">
        <v>5</v>
      </c>
      <c r="G333" s="224">
        <f>SUM(G334,G338,G344,G349,G356,G359,G362,G366,G368)</f>
        <v>200000000</v>
      </c>
      <c r="H333" s="224">
        <f t="shared" ref="H333:M333" si="63">SUM(H334,H338,H344,H349,H356,H359,H362,H366,H368)</f>
        <v>200000000</v>
      </c>
      <c r="I333" s="224">
        <f t="shared" si="63"/>
        <v>200000000</v>
      </c>
      <c r="J333" s="224"/>
      <c r="K333" s="224">
        <f t="shared" si="63"/>
        <v>801500000</v>
      </c>
      <c r="L333" s="224">
        <f>SUM(L334,L338,L344,L349,L356,L359,L362,L366,L368)</f>
        <v>800000000</v>
      </c>
      <c r="M333" s="224">
        <f t="shared" si="63"/>
        <v>2773000</v>
      </c>
    </row>
    <row r="334" spans="1:13" ht="25.5">
      <c r="A334" s="155">
        <v>220201</v>
      </c>
      <c r="B334" s="155"/>
      <c r="C334" s="155"/>
      <c r="D334" s="155"/>
      <c r="E334" s="155"/>
      <c r="F334" s="157" t="s">
        <v>661</v>
      </c>
      <c r="G334" s="224">
        <f>SUM(G335:G337)</f>
        <v>174800000</v>
      </c>
      <c r="H334" s="224">
        <f>SUM(H335:H337)</f>
        <v>174800000</v>
      </c>
      <c r="I334" s="224">
        <f>SUM(I335:I337)</f>
        <v>174800000</v>
      </c>
      <c r="J334" s="224"/>
      <c r="K334" s="224">
        <f>SUM(K335,K336,K337)</f>
        <v>652000000</v>
      </c>
      <c r="L334" s="224">
        <f>SUM(L335:L337)</f>
        <v>652000000</v>
      </c>
      <c r="M334" s="224">
        <f>SUM(M335:M337)</f>
        <v>2773000</v>
      </c>
    </row>
    <row r="335" spans="1:13" ht="25.5">
      <c r="A335" s="860">
        <v>22020101</v>
      </c>
      <c r="B335" s="860">
        <v>70160</v>
      </c>
      <c r="C335" s="860"/>
      <c r="D335" s="860">
        <v>2101</v>
      </c>
      <c r="E335" s="860">
        <v>50610801</v>
      </c>
      <c r="F335" s="159" t="s">
        <v>108</v>
      </c>
      <c r="G335" s="223">
        <v>24800000</v>
      </c>
      <c r="H335" s="223">
        <v>24800000</v>
      </c>
      <c r="I335" s="223">
        <v>24800000</v>
      </c>
      <c r="J335" s="223"/>
      <c r="K335" s="223">
        <v>160000000</v>
      </c>
      <c r="L335" s="223">
        <v>160000000</v>
      </c>
      <c r="M335" s="223">
        <v>920000</v>
      </c>
    </row>
    <row r="336" spans="1:13" ht="25.5">
      <c r="A336" s="860">
        <v>22020102</v>
      </c>
      <c r="B336" s="860">
        <v>70160</v>
      </c>
      <c r="C336" s="860"/>
      <c r="D336" s="860">
        <v>2101</v>
      </c>
      <c r="E336" s="860">
        <v>50610801</v>
      </c>
      <c r="F336" s="159" t="s">
        <v>109</v>
      </c>
      <c r="G336" s="223">
        <v>20000000</v>
      </c>
      <c r="H336" s="223">
        <v>20000000</v>
      </c>
      <c r="I336" s="223">
        <v>20000000</v>
      </c>
      <c r="J336" s="223"/>
      <c r="K336" s="223">
        <v>12000000</v>
      </c>
      <c r="L336" s="223">
        <v>12000000</v>
      </c>
      <c r="M336" s="223">
        <v>1853000</v>
      </c>
    </row>
    <row r="337" spans="1:13" ht="25.5">
      <c r="A337" s="860">
        <v>22020104</v>
      </c>
      <c r="B337" s="860">
        <v>70160</v>
      </c>
      <c r="C337" s="860"/>
      <c r="D337" s="860">
        <v>2101</v>
      </c>
      <c r="E337" s="860">
        <v>50610801</v>
      </c>
      <c r="F337" s="159" t="s">
        <v>111</v>
      </c>
      <c r="G337" s="223">
        <v>130000000</v>
      </c>
      <c r="H337" s="223">
        <v>130000000</v>
      </c>
      <c r="I337" s="223">
        <v>130000000</v>
      </c>
      <c r="J337" s="223"/>
      <c r="K337" s="223">
        <v>480000000</v>
      </c>
      <c r="L337" s="223">
        <v>480000000</v>
      </c>
      <c r="M337" s="223"/>
    </row>
    <row r="338" spans="1:13" ht="14.25">
      <c r="A338" s="155">
        <v>220202</v>
      </c>
      <c r="B338" s="155"/>
      <c r="C338" s="155"/>
      <c r="D338" s="155"/>
      <c r="E338" s="155"/>
      <c r="F338" s="157" t="s">
        <v>666</v>
      </c>
      <c r="G338" s="224">
        <f>SUM(G339:G343)</f>
        <v>1400000</v>
      </c>
      <c r="H338" s="224">
        <f>SUM(H339:H343)</f>
        <v>1400000</v>
      </c>
      <c r="I338" s="224">
        <f>SUM(I339:I343)</f>
        <v>1400000</v>
      </c>
      <c r="J338" s="224"/>
      <c r="K338" s="224">
        <f>SUM(K339)</f>
        <v>800000</v>
      </c>
      <c r="L338" s="224">
        <f>SUM(L339:L343)</f>
        <v>800000</v>
      </c>
      <c r="M338" s="224">
        <f>SUM(M339:M343)</f>
        <v>0</v>
      </c>
    </row>
    <row r="339" spans="1:13" ht="14.25">
      <c r="A339" s="860">
        <v>22020201</v>
      </c>
      <c r="B339" s="860">
        <v>70133</v>
      </c>
      <c r="C339" s="860">
        <v>700000101</v>
      </c>
      <c r="D339" s="860">
        <v>2101</v>
      </c>
      <c r="E339" s="860">
        <v>50610801</v>
      </c>
      <c r="F339" s="159" t="s">
        <v>113</v>
      </c>
      <c r="G339" s="223">
        <v>1000000</v>
      </c>
      <c r="H339" s="223">
        <v>1000000</v>
      </c>
      <c r="I339" s="223">
        <v>1000000</v>
      </c>
      <c r="J339" s="223"/>
      <c r="K339" s="223">
        <v>800000</v>
      </c>
      <c r="L339" s="223">
        <v>800000</v>
      </c>
      <c r="M339" s="223"/>
    </row>
    <row r="340" spans="1:13" ht="14.25">
      <c r="A340" s="860">
        <v>22020202</v>
      </c>
      <c r="B340" s="860">
        <v>70133</v>
      </c>
      <c r="C340" s="860"/>
      <c r="D340" s="860"/>
      <c r="E340" s="860"/>
      <c r="F340" s="159" t="s">
        <v>114</v>
      </c>
      <c r="G340" s="223">
        <v>200000</v>
      </c>
      <c r="H340" s="223">
        <v>200000</v>
      </c>
      <c r="I340" s="223">
        <v>200000</v>
      </c>
      <c r="J340" s="223"/>
      <c r="K340" s="224"/>
      <c r="L340" s="223"/>
      <c r="M340" s="223"/>
    </row>
    <row r="341" spans="1:13" ht="14.25">
      <c r="A341" s="860">
        <v>22020203</v>
      </c>
      <c r="B341" s="860">
        <v>70133</v>
      </c>
      <c r="C341" s="860">
        <v>700000101</v>
      </c>
      <c r="D341" s="860">
        <v>2101</v>
      </c>
      <c r="E341" s="860">
        <v>50610801</v>
      </c>
      <c r="F341" s="159" t="s">
        <v>115</v>
      </c>
      <c r="G341" s="223">
        <v>100000</v>
      </c>
      <c r="H341" s="223">
        <v>100000</v>
      </c>
      <c r="I341" s="223">
        <v>100000</v>
      </c>
      <c r="J341" s="223"/>
      <c r="K341" s="224"/>
      <c r="L341" s="223"/>
      <c r="M341" s="223"/>
    </row>
    <row r="342" spans="1:13" ht="25.5">
      <c r="A342" s="860">
        <v>22020204</v>
      </c>
      <c r="B342" s="860">
        <v>70133</v>
      </c>
      <c r="C342" s="860"/>
      <c r="D342" s="860">
        <v>2101</v>
      </c>
      <c r="E342" s="860">
        <v>50610801</v>
      </c>
      <c r="F342" s="159" t="s">
        <v>116</v>
      </c>
      <c r="G342" s="223"/>
      <c r="H342" s="223"/>
      <c r="I342" s="223"/>
      <c r="J342" s="223"/>
      <c r="K342" s="224">
        <f>SUM(G342:I342)</f>
        <v>0</v>
      </c>
      <c r="L342" s="223"/>
      <c r="M342" s="223"/>
    </row>
    <row r="343" spans="1:13" ht="14.25">
      <c r="A343" s="860">
        <v>22020206</v>
      </c>
      <c r="B343" s="860">
        <v>70133</v>
      </c>
      <c r="C343" s="860"/>
      <c r="D343" s="860">
        <v>2101</v>
      </c>
      <c r="E343" s="860">
        <v>50610801</v>
      </c>
      <c r="F343" s="159" t="s">
        <v>681</v>
      </c>
      <c r="G343" s="223">
        <v>100000</v>
      </c>
      <c r="H343" s="223">
        <v>100000</v>
      </c>
      <c r="I343" s="223">
        <v>100000</v>
      </c>
      <c r="J343" s="223"/>
      <c r="K343" s="224">
        <f>SUM(G343:I343)</f>
        <v>300000</v>
      </c>
      <c r="L343" s="223"/>
      <c r="M343" s="223"/>
    </row>
    <row r="344" spans="1:13" ht="25.5">
      <c r="A344" s="155">
        <v>220203</v>
      </c>
      <c r="B344" s="155"/>
      <c r="C344" s="155"/>
      <c r="D344" s="155"/>
      <c r="E344" s="155"/>
      <c r="F344" s="157" t="s">
        <v>663</v>
      </c>
      <c r="G344" s="224">
        <f>SUM(G345:G348)</f>
        <v>3000000</v>
      </c>
      <c r="H344" s="224">
        <f>SUM(H345:H348)</f>
        <v>3000000</v>
      </c>
      <c r="I344" s="224">
        <f>SUM(I345:I348)</f>
        <v>3000000</v>
      </c>
      <c r="J344" s="224"/>
      <c r="K344" s="224">
        <f>SUM(K345)</f>
        <v>15500000</v>
      </c>
      <c r="L344" s="224">
        <f>SUM(L345:L348)</f>
        <v>15500000</v>
      </c>
      <c r="M344" s="224">
        <f>SUM(M345:M348)</f>
        <v>0</v>
      </c>
    </row>
    <row r="345" spans="1:13" ht="16.5" customHeight="1">
      <c r="A345" s="860">
        <v>22020301</v>
      </c>
      <c r="B345" s="860">
        <v>70133</v>
      </c>
      <c r="C345" s="860">
        <v>700000101</v>
      </c>
      <c r="D345" s="860">
        <v>2101</v>
      </c>
      <c r="E345" s="860">
        <v>50610801</v>
      </c>
      <c r="F345" s="159" t="s">
        <v>122</v>
      </c>
      <c r="G345" s="223">
        <v>2500000</v>
      </c>
      <c r="H345" s="223">
        <v>2500000</v>
      </c>
      <c r="I345" s="223">
        <v>2500000</v>
      </c>
      <c r="J345" s="223"/>
      <c r="K345" s="223">
        <v>15500000</v>
      </c>
      <c r="L345" s="223">
        <v>15500000</v>
      </c>
      <c r="M345" s="223"/>
    </row>
    <row r="346" spans="1:13" ht="14.25">
      <c r="A346" s="860">
        <v>22020302</v>
      </c>
      <c r="B346" s="860">
        <v>70133</v>
      </c>
      <c r="C346" s="860">
        <v>700000101</v>
      </c>
      <c r="D346" s="860">
        <v>2101</v>
      </c>
      <c r="E346" s="860">
        <v>50610801</v>
      </c>
      <c r="F346" s="159" t="s">
        <v>123</v>
      </c>
      <c r="G346" s="223"/>
      <c r="H346" s="223"/>
      <c r="I346" s="223"/>
      <c r="J346" s="223"/>
      <c r="K346" s="224">
        <f>SUM(G346:I346)</f>
        <v>0</v>
      </c>
      <c r="L346" s="223"/>
      <c r="M346" s="223"/>
    </row>
    <row r="347" spans="1:13" ht="14.25">
      <c r="A347" s="860">
        <v>22020303</v>
      </c>
      <c r="B347" s="860">
        <v>70133</v>
      </c>
      <c r="C347" s="860">
        <v>700000101</v>
      </c>
      <c r="D347" s="860">
        <v>2101</v>
      </c>
      <c r="E347" s="860">
        <v>50610801</v>
      </c>
      <c r="F347" s="159" t="s">
        <v>124</v>
      </c>
      <c r="G347" s="223"/>
      <c r="H347" s="223"/>
      <c r="I347" s="223"/>
      <c r="J347" s="223"/>
      <c r="K347" s="224">
        <f>SUM(G347:I347)</f>
        <v>0</v>
      </c>
      <c r="L347" s="223"/>
      <c r="M347" s="223"/>
    </row>
    <row r="348" spans="1:13" ht="25.5">
      <c r="A348" s="860">
        <v>22020304</v>
      </c>
      <c r="B348" s="860">
        <v>70133</v>
      </c>
      <c r="C348" s="860">
        <v>700000101</v>
      </c>
      <c r="D348" s="860">
        <v>2101</v>
      </c>
      <c r="E348" s="860">
        <v>50610801</v>
      </c>
      <c r="F348" s="159" t="s">
        <v>1298</v>
      </c>
      <c r="G348" s="223">
        <v>500000</v>
      </c>
      <c r="H348" s="223">
        <v>500000</v>
      </c>
      <c r="I348" s="223">
        <v>500000</v>
      </c>
      <c r="J348" s="223"/>
      <c r="K348" s="224">
        <f>SUM(G348:I348)</f>
        <v>1500000</v>
      </c>
      <c r="L348" s="223"/>
      <c r="M348" s="223"/>
    </row>
    <row r="349" spans="1:13" ht="25.5">
      <c r="A349" s="155">
        <v>220204</v>
      </c>
      <c r="B349" s="155"/>
      <c r="C349" s="155"/>
      <c r="D349" s="155"/>
      <c r="E349" s="155"/>
      <c r="F349" s="157" t="s">
        <v>645</v>
      </c>
      <c r="G349" s="224">
        <f>SUM(G350:G355)</f>
        <v>14500000</v>
      </c>
      <c r="H349" s="224">
        <f>SUM(H350:H355)</f>
        <v>14500000</v>
      </c>
      <c r="I349" s="224">
        <f>SUM(I350:I355)</f>
        <v>14500000</v>
      </c>
      <c r="J349" s="224"/>
      <c r="K349" s="224">
        <f>SUM(K350,K351,K352,K353,K354)</f>
        <v>83500000</v>
      </c>
      <c r="L349" s="224">
        <f>SUM(L350:L354)</f>
        <v>83500000</v>
      </c>
      <c r="M349" s="224">
        <f>SUM(M350:M354)</f>
        <v>0</v>
      </c>
    </row>
    <row r="350" spans="1:13" ht="38.25">
      <c r="A350" s="860">
        <v>22020401</v>
      </c>
      <c r="B350" s="860">
        <v>70133</v>
      </c>
      <c r="C350" s="860">
        <v>700000101</v>
      </c>
      <c r="D350" s="860">
        <v>2101</v>
      </c>
      <c r="E350" s="860">
        <v>50610801</v>
      </c>
      <c r="F350" s="159" t="s">
        <v>134</v>
      </c>
      <c r="G350" s="223">
        <v>5000000</v>
      </c>
      <c r="H350" s="223">
        <v>5000000</v>
      </c>
      <c r="I350" s="223">
        <v>5000000</v>
      </c>
      <c r="J350" s="223"/>
      <c r="K350" s="223">
        <v>15500000</v>
      </c>
      <c r="L350" s="223">
        <v>15500000</v>
      </c>
      <c r="M350" s="223"/>
    </row>
    <row r="351" spans="1:13" ht="25.5">
      <c r="A351" s="860">
        <v>22020402</v>
      </c>
      <c r="B351" s="860">
        <v>70133</v>
      </c>
      <c r="C351" s="860">
        <v>700000101</v>
      </c>
      <c r="D351" s="860">
        <v>2101</v>
      </c>
      <c r="E351" s="860">
        <v>50610801</v>
      </c>
      <c r="F351" s="159" t="s">
        <v>135</v>
      </c>
      <c r="G351" s="223">
        <v>5000000</v>
      </c>
      <c r="H351" s="223">
        <v>5000000</v>
      </c>
      <c r="I351" s="223">
        <v>5000000</v>
      </c>
      <c r="J351" s="223"/>
      <c r="K351" s="223">
        <v>16000000</v>
      </c>
      <c r="L351" s="223">
        <v>16000000</v>
      </c>
      <c r="M351" s="223"/>
    </row>
    <row r="352" spans="1:13" ht="38.25">
      <c r="A352" s="860">
        <v>22020403</v>
      </c>
      <c r="B352" s="860">
        <v>70133</v>
      </c>
      <c r="C352" s="860">
        <v>700000101</v>
      </c>
      <c r="D352" s="860">
        <v>2101</v>
      </c>
      <c r="E352" s="860">
        <v>50610801</v>
      </c>
      <c r="F352" s="159" t="s">
        <v>136</v>
      </c>
      <c r="G352" s="223">
        <v>500000</v>
      </c>
      <c r="H352" s="223">
        <v>500000</v>
      </c>
      <c r="I352" s="223">
        <v>500000</v>
      </c>
      <c r="J352" s="223"/>
      <c r="K352" s="223">
        <v>32000000</v>
      </c>
      <c r="L352" s="223">
        <v>32000000</v>
      </c>
      <c r="M352" s="223"/>
    </row>
    <row r="353" spans="1:13" ht="25.5">
      <c r="A353" s="860">
        <v>22020404</v>
      </c>
      <c r="B353" s="860">
        <v>70133</v>
      </c>
      <c r="C353" s="860">
        <v>700000101</v>
      </c>
      <c r="D353" s="860">
        <v>2101</v>
      </c>
      <c r="E353" s="860">
        <v>50610801</v>
      </c>
      <c r="F353" s="159" t="s">
        <v>137</v>
      </c>
      <c r="G353" s="223">
        <v>2700000</v>
      </c>
      <c r="H353" s="223">
        <v>2700000</v>
      </c>
      <c r="I353" s="223">
        <v>2700000</v>
      </c>
      <c r="J353" s="223"/>
      <c r="K353" s="223">
        <v>16000000</v>
      </c>
      <c r="L353" s="223">
        <v>16000000</v>
      </c>
      <c r="M353" s="223"/>
    </row>
    <row r="354" spans="1:13" ht="25.5">
      <c r="A354" s="860">
        <v>22020405</v>
      </c>
      <c r="B354" s="860">
        <v>70133</v>
      </c>
      <c r="C354" s="860">
        <v>700000101</v>
      </c>
      <c r="D354" s="860">
        <v>2101</v>
      </c>
      <c r="E354" s="860">
        <v>50610801</v>
      </c>
      <c r="F354" s="159" t="s">
        <v>138</v>
      </c>
      <c r="G354" s="223">
        <v>1000000</v>
      </c>
      <c r="H354" s="223">
        <v>1000000</v>
      </c>
      <c r="I354" s="223">
        <v>1000000</v>
      </c>
      <c r="J354" s="223"/>
      <c r="K354" s="223">
        <v>4000000</v>
      </c>
      <c r="L354" s="223">
        <v>4000000</v>
      </c>
      <c r="M354" s="223"/>
    </row>
    <row r="355" spans="1:13" ht="25.5">
      <c r="A355" s="860">
        <v>22020406</v>
      </c>
      <c r="B355" s="860"/>
      <c r="C355" s="860"/>
      <c r="D355" s="860"/>
      <c r="E355" s="860"/>
      <c r="F355" s="159" t="s">
        <v>139</v>
      </c>
      <c r="G355" s="223">
        <v>300000</v>
      </c>
      <c r="H355" s="223">
        <v>300000</v>
      </c>
      <c r="I355" s="223">
        <v>300000</v>
      </c>
      <c r="J355" s="223"/>
      <c r="K355" s="224"/>
      <c r="L355" s="223"/>
      <c r="M355" s="223"/>
    </row>
    <row r="356" spans="1:13" ht="14.25">
      <c r="A356" s="155">
        <v>220205</v>
      </c>
      <c r="B356" s="155"/>
      <c r="C356" s="155"/>
      <c r="D356" s="155"/>
      <c r="E356" s="155"/>
      <c r="F356" s="157" t="s">
        <v>1299</v>
      </c>
      <c r="G356" s="224">
        <f>SUM(G358)</f>
        <v>500000</v>
      </c>
      <c r="H356" s="224">
        <f>SUM(H358)</f>
        <v>500000</v>
      </c>
      <c r="I356" s="224">
        <f>SUM(I358)</f>
        <v>500000</v>
      </c>
      <c r="J356" s="224"/>
      <c r="K356" s="224">
        <f>SUM(G356:I356)</f>
        <v>1500000</v>
      </c>
      <c r="L356" s="224">
        <f>SUM(L357:L357)</f>
        <v>0</v>
      </c>
      <c r="M356" s="224">
        <f>SUM(M357:M357)</f>
        <v>0</v>
      </c>
    </row>
    <row r="357" spans="1:13" ht="14.25">
      <c r="A357" s="860">
        <v>22020501</v>
      </c>
      <c r="B357" s="860">
        <v>70980</v>
      </c>
      <c r="C357" s="860"/>
      <c r="D357" s="860">
        <v>2101</v>
      </c>
      <c r="E357" s="860">
        <v>50610801</v>
      </c>
      <c r="F357" s="159"/>
      <c r="G357" s="223"/>
      <c r="H357" s="223"/>
      <c r="I357" s="223"/>
      <c r="J357" s="223"/>
      <c r="K357" s="224">
        <f>SUM(G357:I357)</f>
        <v>0</v>
      </c>
      <c r="L357" s="223"/>
      <c r="M357" s="223"/>
    </row>
    <row r="358" spans="1:13" ht="25.5">
      <c r="A358" s="860">
        <v>22020605</v>
      </c>
      <c r="B358" s="860">
        <v>70133</v>
      </c>
      <c r="C358" s="860">
        <v>700000101</v>
      </c>
      <c r="D358" s="860">
        <v>2101</v>
      </c>
      <c r="E358" s="860">
        <v>50610801</v>
      </c>
      <c r="F358" s="159" t="s">
        <v>153</v>
      </c>
      <c r="G358" s="223">
        <v>500000</v>
      </c>
      <c r="H358" s="223">
        <v>500000</v>
      </c>
      <c r="I358" s="223">
        <v>500000</v>
      </c>
      <c r="J358" s="223"/>
      <c r="K358" s="224"/>
      <c r="L358" s="223"/>
      <c r="M358" s="223"/>
    </row>
    <row r="359" spans="1:13" ht="38.25">
      <c r="A359" s="155">
        <v>220207</v>
      </c>
      <c r="B359" s="155"/>
      <c r="C359" s="155"/>
      <c r="D359" s="155"/>
      <c r="E359" s="155"/>
      <c r="F359" s="157" t="s">
        <v>673</v>
      </c>
      <c r="G359" s="224">
        <f>SUM(G360:G361)</f>
        <v>0</v>
      </c>
      <c r="H359" s="224">
        <f>SUM(H360:H361)</f>
        <v>0</v>
      </c>
      <c r="I359" s="224">
        <f>SUM(I360:I361)</f>
        <v>0</v>
      </c>
      <c r="J359" s="224"/>
      <c r="K359" s="224">
        <f>SUM(G359:I359)</f>
        <v>0</v>
      </c>
      <c r="L359" s="224">
        <f>SUM(L360:L361)</f>
        <v>0</v>
      </c>
      <c r="M359" s="224">
        <f>SUM(M360:M361)</f>
        <v>0</v>
      </c>
    </row>
    <row r="360" spans="1:13" ht="14.25">
      <c r="A360" s="860">
        <v>22020701</v>
      </c>
      <c r="B360" s="860">
        <v>70133</v>
      </c>
      <c r="C360" s="860">
        <v>700000101</v>
      </c>
      <c r="D360" s="860">
        <v>2101</v>
      </c>
      <c r="E360" s="860">
        <v>50610801</v>
      </c>
      <c r="F360" s="159" t="s">
        <v>155</v>
      </c>
      <c r="G360" s="223"/>
      <c r="H360" s="223"/>
      <c r="I360" s="223"/>
      <c r="J360" s="223"/>
      <c r="K360" s="224">
        <f>SUM(G360:I360)</f>
        <v>0</v>
      </c>
      <c r="L360" s="223"/>
      <c r="M360" s="223"/>
    </row>
    <row r="361" spans="1:13" ht="14.25">
      <c r="A361" s="860">
        <v>22020703</v>
      </c>
      <c r="B361" s="860">
        <v>70133</v>
      </c>
      <c r="C361" s="860">
        <v>700000101</v>
      </c>
      <c r="D361" s="860">
        <v>2101</v>
      </c>
      <c r="E361" s="860">
        <v>50610801</v>
      </c>
      <c r="F361" s="159" t="s">
        <v>157</v>
      </c>
      <c r="G361" s="223"/>
      <c r="H361" s="223"/>
      <c r="I361" s="223"/>
      <c r="J361" s="223"/>
      <c r="K361" s="224">
        <f>SUM(G361:I361)</f>
        <v>0</v>
      </c>
      <c r="L361" s="223"/>
      <c r="M361" s="223"/>
    </row>
    <row r="362" spans="1:13" ht="25.5">
      <c r="A362" s="155">
        <v>220208</v>
      </c>
      <c r="B362" s="155"/>
      <c r="C362" s="155"/>
      <c r="D362" s="155"/>
      <c r="E362" s="155"/>
      <c r="F362" s="157" t="s">
        <v>644</v>
      </c>
      <c r="G362" s="224">
        <f>SUM(G363:G365)</f>
        <v>1000000</v>
      </c>
      <c r="H362" s="224">
        <f>SUM(H363:H365)</f>
        <v>1000000</v>
      </c>
      <c r="I362" s="224">
        <f>SUM(I363:I365)</f>
        <v>1000000</v>
      </c>
      <c r="J362" s="224"/>
      <c r="K362" s="224"/>
      <c r="L362" s="224">
        <f>SUM(L363:L365)</f>
        <v>0</v>
      </c>
      <c r="M362" s="224">
        <f>SUM(M363:M365)</f>
        <v>0</v>
      </c>
    </row>
    <row r="363" spans="1:13" ht="20.25" customHeight="1">
      <c r="A363" s="860">
        <v>22020801</v>
      </c>
      <c r="B363" s="860">
        <v>70133</v>
      </c>
      <c r="C363" s="860">
        <v>700000101</v>
      </c>
      <c r="D363" s="860">
        <v>2101</v>
      </c>
      <c r="E363" s="860">
        <v>50610801</v>
      </c>
      <c r="F363" s="159" t="s">
        <v>164</v>
      </c>
      <c r="G363" s="223">
        <v>500000</v>
      </c>
      <c r="H363" s="223">
        <v>500000</v>
      </c>
      <c r="I363" s="223">
        <v>500000</v>
      </c>
      <c r="J363" s="223"/>
      <c r="K363" s="224"/>
      <c r="L363" s="223"/>
      <c r="M363" s="223"/>
    </row>
    <row r="364" spans="1:13" ht="25.5">
      <c r="A364" s="860">
        <v>22020802</v>
      </c>
      <c r="B364" s="860">
        <v>70133</v>
      </c>
      <c r="C364" s="860">
        <v>700000101</v>
      </c>
      <c r="D364" s="860">
        <v>2101</v>
      </c>
      <c r="E364" s="860">
        <v>50610801</v>
      </c>
      <c r="F364" s="159" t="s">
        <v>165</v>
      </c>
      <c r="G364" s="223"/>
      <c r="H364" s="223"/>
      <c r="I364" s="223"/>
      <c r="J364" s="223"/>
      <c r="K364" s="224">
        <f>SUM(G364:I364)</f>
        <v>0</v>
      </c>
      <c r="L364" s="223"/>
      <c r="M364" s="223"/>
    </row>
    <row r="365" spans="1:13" ht="25.5">
      <c r="A365" s="860">
        <v>22020803</v>
      </c>
      <c r="B365" s="860">
        <v>70133</v>
      </c>
      <c r="C365" s="860">
        <v>700000101</v>
      </c>
      <c r="D365" s="860">
        <v>2101</v>
      </c>
      <c r="E365" s="860">
        <v>50610801</v>
      </c>
      <c r="F365" s="159" t="s">
        <v>166</v>
      </c>
      <c r="G365" s="223">
        <v>500000</v>
      </c>
      <c r="H365" s="223">
        <v>500000</v>
      </c>
      <c r="I365" s="223">
        <v>500000</v>
      </c>
      <c r="J365" s="223"/>
      <c r="K365" s="224"/>
      <c r="L365" s="223"/>
      <c r="M365" s="223"/>
    </row>
    <row r="366" spans="1:13" ht="25.5">
      <c r="A366" s="155">
        <v>220209</v>
      </c>
      <c r="B366" s="155"/>
      <c r="C366" s="155"/>
      <c r="D366" s="155"/>
      <c r="E366" s="155"/>
      <c r="F366" s="157" t="s">
        <v>646</v>
      </c>
      <c r="G366" s="224">
        <f>SUM(G367:G367)</f>
        <v>0</v>
      </c>
      <c r="H366" s="224">
        <f>SUM(H367:H367)</f>
        <v>0</v>
      </c>
      <c r="I366" s="224">
        <f>SUM(I367:I367)</f>
        <v>0</v>
      </c>
      <c r="J366" s="224"/>
      <c r="K366" s="224">
        <f>SUM(G366:I366)</f>
        <v>0</v>
      </c>
      <c r="L366" s="224">
        <f>SUM(L367:L367)</f>
        <v>0</v>
      </c>
      <c r="M366" s="224">
        <f>SUM(M367:M367)</f>
        <v>0</v>
      </c>
    </row>
    <row r="367" spans="1:13" ht="25.5">
      <c r="A367" s="860">
        <v>22020901</v>
      </c>
      <c r="B367" s="860">
        <v>70133</v>
      </c>
      <c r="C367" s="860">
        <v>700000101</v>
      </c>
      <c r="D367" s="860">
        <v>2101</v>
      </c>
      <c r="E367" s="860">
        <v>50610801</v>
      </c>
      <c r="F367" s="159" t="s">
        <v>170</v>
      </c>
      <c r="G367" s="223"/>
      <c r="H367" s="223"/>
      <c r="I367" s="223"/>
      <c r="J367" s="223"/>
      <c r="K367" s="224">
        <f>SUM(G367:I367)</f>
        <v>0</v>
      </c>
      <c r="L367" s="223"/>
      <c r="M367" s="223"/>
    </row>
    <row r="368" spans="1:13" ht="25.5">
      <c r="A368" s="155">
        <v>220210</v>
      </c>
      <c r="B368" s="155"/>
      <c r="C368" s="155"/>
      <c r="D368" s="155"/>
      <c r="E368" s="155"/>
      <c r="F368" s="157" t="s">
        <v>173</v>
      </c>
      <c r="G368" s="224">
        <f>SUM(G369:G378)</f>
        <v>4800000</v>
      </c>
      <c r="H368" s="224">
        <f>SUM(H369:H378)</f>
        <v>4800000</v>
      </c>
      <c r="I368" s="224">
        <f>SUM(I369:I378)</f>
        <v>4800000</v>
      </c>
      <c r="J368" s="224"/>
      <c r="K368" s="224">
        <f>SUM(K369,K370,K371,K372,K373,K374)</f>
        <v>48200000</v>
      </c>
      <c r="L368" s="224">
        <f>SUM(L369:L378)</f>
        <v>48200000</v>
      </c>
      <c r="M368" s="224">
        <f>SUM(M369:M378)</f>
        <v>0</v>
      </c>
    </row>
    <row r="369" spans="1:13" ht="14.25">
      <c r="A369" s="860">
        <v>22021001</v>
      </c>
      <c r="B369" s="860">
        <v>70133</v>
      </c>
      <c r="C369" s="860">
        <v>700000101</v>
      </c>
      <c r="D369" s="860">
        <v>2101</v>
      </c>
      <c r="E369" s="860">
        <v>50610801</v>
      </c>
      <c r="F369" s="159" t="s">
        <v>174</v>
      </c>
      <c r="G369" s="223">
        <v>1000000</v>
      </c>
      <c r="H369" s="223">
        <v>1000000</v>
      </c>
      <c r="I369" s="223">
        <v>1000000</v>
      </c>
      <c r="J369" s="223"/>
      <c r="K369" s="223">
        <v>32000000</v>
      </c>
      <c r="L369" s="223"/>
      <c r="M369" s="223"/>
    </row>
    <row r="370" spans="1:13" ht="25.5">
      <c r="A370" s="860">
        <v>22021002</v>
      </c>
      <c r="B370" s="860"/>
      <c r="C370" s="860">
        <v>700000101</v>
      </c>
      <c r="D370" s="860">
        <v>2101</v>
      </c>
      <c r="E370" s="860">
        <v>50610801</v>
      </c>
      <c r="F370" s="159" t="s">
        <v>175</v>
      </c>
      <c r="G370" s="223">
        <v>250000</v>
      </c>
      <c r="H370" s="223">
        <v>250000</v>
      </c>
      <c r="I370" s="223">
        <v>250000</v>
      </c>
      <c r="J370" s="223"/>
      <c r="K370" s="223">
        <v>200000</v>
      </c>
      <c r="L370" s="223"/>
      <c r="M370" s="223"/>
    </row>
    <row r="371" spans="1:13" ht="25.5">
      <c r="A371" s="860">
        <v>22021003</v>
      </c>
      <c r="B371" s="860">
        <v>70133</v>
      </c>
      <c r="C371" s="860">
        <v>700000101</v>
      </c>
      <c r="D371" s="860">
        <v>2101</v>
      </c>
      <c r="E371" s="860">
        <v>50610801</v>
      </c>
      <c r="F371" s="159" t="s">
        <v>176</v>
      </c>
      <c r="G371" s="223">
        <v>200000</v>
      </c>
      <c r="H371" s="223">
        <v>200000</v>
      </c>
      <c r="I371" s="223">
        <v>200000</v>
      </c>
      <c r="J371" s="223"/>
      <c r="K371" s="223"/>
      <c r="L371" s="223"/>
      <c r="M371" s="223"/>
    </row>
    <row r="372" spans="1:13" ht="25.5">
      <c r="A372" s="860"/>
      <c r="B372" s="860"/>
      <c r="C372" s="860"/>
      <c r="D372" s="860"/>
      <c r="E372" s="860"/>
      <c r="F372" s="159" t="s">
        <v>178</v>
      </c>
      <c r="G372" s="223">
        <v>100000</v>
      </c>
      <c r="H372" s="223">
        <v>100000</v>
      </c>
      <c r="I372" s="223">
        <v>100000</v>
      </c>
      <c r="J372" s="223"/>
      <c r="K372" s="223">
        <v>6400000</v>
      </c>
      <c r="L372" s="223"/>
      <c r="M372" s="223"/>
    </row>
    <row r="373" spans="1:13" ht="14.25">
      <c r="A373" s="860">
        <v>22021007</v>
      </c>
      <c r="B373" s="860">
        <v>70133</v>
      </c>
      <c r="C373" s="860">
        <v>700000101</v>
      </c>
      <c r="D373" s="860">
        <v>2101</v>
      </c>
      <c r="E373" s="860">
        <v>50610801</v>
      </c>
      <c r="F373" s="159" t="s">
        <v>179</v>
      </c>
      <c r="G373" s="223">
        <v>2000000</v>
      </c>
      <c r="H373" s="223">
        <v>2000000</v>
      </c>
      <c r="I373" s="223">
        <v>2000000</v>
      </c>
      <c r="J373" s="223"/>
      <c r="K373" s="223">
        <v>8000000</v>
      </c>
      <c r="L373" s="223">
        <v>32000000</v>
      </c>
      <c r="M373" s="223"/>
    </row>
    <row r="374" spans="1:13" ht="25.5">
      <c r="A374" s="860">
        <v>22021014</v>
      </c>
      <c r="B374" s="860">
        <v>70132</v>
      </c>
      <c r="C374" s="860"/>
      <c r="D374" s="860">
        <v>2101</v>
      </c>
      <c r="E374" s="860">
        <v>50610801</v>
      </c>
      <c r="F374" s="159" t="s">
        <v>668</v>
      </c>
      <c r="G374" s="223"/>
      <c r="H374" s="223"/>
      <c r="I374" s="223"/>
      <c r="J374" s="223"/>
      <c r="K374" s="223">
        <v>1600000</v>
      </c>
      <c r="L374" s="223">
        <v>200000</v>
      </c>
      <c r="M374" s="223"/>
    </row>
    <row r="375" spans="1:13" ht="25.5">
      <c r="A375" s="860">
        <v>22021021</v>
      </c>
      <c r="B375" s="860">
        <v>70133</v>
      </c>
      <c r="C375" s="860"/>
      <c r="D375" s="860">
        <v>2101</v>
      </c>
      <c r="E375" s="860">
        <v>50610801</v>
      </c>
      <c r="F375" s="159" t="s">
        <v>185</v>
      </c>
      <c r="G375" s="223"/>
      <c r="H375" s="223"/>
      <c r="I375" s="223"/>
      <c r="J375" s="223"/>
      <c r="K375" s="218"/>
      <c r="L375" s="223"/>
      <c r="M375" s="223"/>
    </row>
    <row r="376" spans="1:13" ht="25.5">
      <c r="A376" s="860">
        <v>22021033</v>
      </c>
      <c r="B376" s="860">
        <v>70133</v>
      </c>
      <c r="C376" s="860"/>
      <c r="D376" s="860">
        <v>2101</v>
      </c>
      <c r="E376" s="860">
        <v>50610801</v>
      </c>
      <c r="F376" s="159" t="s">
        <v>674</v>
      </c>
      <c r="G376" s="223">
        <v>500000</v>
      </c>
      <c r="H376" s="223">
        <v>500000</v>
      </c>
      <c r="I376" s="223">
        <v>500000</v>
      </c>
      <c r="J376" s="223"/>
      <c r="K376" s="224"/>
      <c r="L376" s="223">
        <v>6400000</v>
      </c>
      <c r="M376" s="223"/>
    </row>
    <row r="377" spans="1:13" ht="14.25">
      <c r="A377" s="860">
        <v>22021034</v>
      </c>
      <c r="B377" s="860">
        <v>70133</v>
      </c>
      <c r="C377" s="860"/>
      <c r="D377" s="860">
        <v>2101</v>
      </c>
      <c r="E377" s="860">
        <v>50610801</v>
      </c>
      <c r="F377" s="159" t="s">
        <v>675</v>
      </c>
      <c r="G377" s="223">
        <v>250000</v>
      </c>
      <c r="H377" s="223">
        <v>250000</v>
      </c>
      <c r="I377" s="223">
        <v>250000</v>
      </c>
      <c r="J377" s="223"/>
      <c r="K377" s="224"/>
      <c r="L377" s="223">
        <v>8000000</v>
      </c>
      <c r="M377" s="223"/>
    </row>
    <row r="378" spans="1:13" ht="14.25">
      <c r="A378" s="860">
        <v>22021038</v>
      </c>
      <c r="B378" s="860">
        <v>70133</v>
      </c>
      <c r="C378" s="860"/>
      <c r="D378" s="860">
        <v>2101</v>
      </c>
      <c r="E378" s="860">
        <v>50610801</v>
      </c>
      <c r="F378" s="159" t="s">
        <v>702</v>
      </c>
      <c r="G378" s="223">
        <v>500000</v>
      </c>
      <c r="H378" s="223">
        <v>500000</v>
      </c>
      <c r="I378" s="223">
        <v>500000</v>
      </c>
      <c r="J378" s="223"/>
      <c r="K378" s="224"/>
      <c r="L378" s="223">
        <v>1600000</v>
      </c>
      <c r="M378" s="223"/>
    </row>
    <row r="379" spans="1:13" ht="14.25">
      <c r="A379" s="860"/>
      <c r="B379" s="860"/>
      <c r="C379" s="860"/>
      <c r="D379" s="860"/>
      <c r="E379" s="860"/>
      <c r="F379" s="159"/>
      <c r="G379" s="218"/>
      <c r="H379" s="218"/>
      <c r="I379" s="218"/>
      <c r="J379" s="218"/>
      <c r="K379" s="217"/>
      <c r="L379" s="218"/>
      <c r="M379" s="218"/>
    </row>
    <row r="380" spans="1:13" ht="14.25">
      <c r="A380" s="860"/>
      <c r="B380" s="860"/>
      <c r="C380" s="860"/>
      <c r="D380" s="860"/>
      <c r="E380" s="860"/>
      <c r="F380" s="159"/>
      <c r="G380" s="218"/>
      <c r="H380" s="218"/>
      <c r="I380" s="218"/>
      <c r="J380" s="218"/>
      <c r="K380" s="217"/>
      <c r="L380" s="218"/>
      <c r="M380" s="218"/>
    </row>
    <row r="381" spans="1:13" ht="14.25">
      <c r="A381" s="174"/>
      <c r="B381" s="174"/>
      <c r="C381" s="174"/>
      <c r="D381" s="174"/>
      <c r="E381" s="174"/>
      <c r="F381" s="174" t="s">
        <v>570</v>
      </c>
      <c r="G381" s="174"/>
      <c r="H381" s="174"/>
      <c r="I381" s="174"/>
      <c r="J381" s="174"/>
      <c r="K381" s="174"/>
      <c r="L381" s="174"/>
      <c r="M381" s="174"/>
    </row>
    <row r="382" spans="1:13" ht="14.25">
      <c r="A382" s="174"/>
      <c r="B382" s="174"/>
      <c r="C382" s="174"/>
      <c r="D382" s="174"/>
      <c r="E382" s="174"/>
      <c r="F382" s="175"/>
      <c r="G382" s="176"/>
      <c r="H382" s="176"/>
      <c r="I382" s="176"/>
      <c r="J382" s="176"/>
      <c r="K382" s="176"/>
      <c r="L382" s="176"/>
      <c r="M382" s="177"/>
    </row>
    <row r="383" spans="1:13" ht="14.25">
      <c r="A383" s="174"/>
      <c r="B383" s="174"/>
      <c r="C383" s="174"/>
      <c r="D383" s="174"/>
      <c r="E383" s="174"/>
      <c r="F383" s="175" t="s">
        <v>519</v>
      </c>
      <c r="G383" s="180">
        <f>SUM(G327)</f>
        <v>46733692.840000004</v>
      </c>
      <c r="H383" s="180">
        <f>SUM(H327)</f>
        <v>46733692.840000004</v>
      </c>
      <c r="I383" s="180">
        <f>SUM(I327)</f>
        <v>46733692.840000004</v>
      </c>
      <c r="J383" s="180"/>
      <c r="K383" s="180">
        <f>SUM(G383:I383)</f>
        <v>140201078.52000001</v>
      </c>
      <c r="L383" s="180">
        <f>SUM(H383:K383)</f>
        <v>233668464.20000002</v>
      </c>
      <c r="M383" s="180">
        <f>SUM(I383:L383)</f>
        <v>420603235.56000006</v>
      </c>
    </row>
    <row r="384" spans="1:13" ht="14.25">
      <c r="A384" s="174"/>
      <c r="B384" s="174"/>
      <c r="C384" s="174"/>
      <c r="D384" s="174"/>
      <c r="E384" s="174"/>
      <c r="F384" s="175" t="s">
        <v>520</v>
      </c>
      <c r="G384" s="180">
        <f>G333</f>
        <v>200000000</v>
      </c>
      <c r="H384" s="180">
        <f>H333</f>
        <v>200000000</v>
      </c>
      <c r="I384" s="180">
        <f>I333</f>
        <v>200000000</v>
      </c>
      <c r="J384" s="180"/>
      <c r="K384" s="180">
        <f>SUM(G384:I384)</f>
        <v>600000000</v>
      </c>
      <c r="L384" s="180">
        <f>SUM(H384:K384)</f>
        <v>1000000000</v>
      </c>
      <c r="M384" s="180">
        <f>SUM(I384:L384)</f>
        <v>1800000000</v>
      </c>
    </row>
    <row r="385" spans="1:13" ht="14.25">
      <c r="A385" s="174"/>
      <c r="B385" s="174"/>
      <c r="C385" s="174"/>
      <c r="D385" s="174"/>
      <c r="E385" s="174"/>
      <c r="F385" s="175"/>
      <c r="G385" s="180"/>
      <c r="H385" s="180"/>
      <c r="I385" s="180"/>
      <c r="J385" s="180"/>
      <c r="K385" s="180"/>
      <c r="L385" s="180"/>
      <c r="M385" s="180"/>
    </row>
    <row r="386" spans="1:13" ht="14.25">
      <c r="A386" s="174"/>
      <c r="B386" s="174"/>
      <c r="C386" s="174"/>
      <c r="D386" s="174"/>
      <c r="E386" s="174"/>
      <c r="F386" s="175" t="s">
        <v>3</v>
      </c>
      <c r="G386" s="180">
        <f t="shared" ref="G386:M386" si="64">SUM(G383:G385)</f>
        <v>246733692.84</v>
      </c>
      <c r="H386" s="180">
        <f t="shared" si="64"/>
        <v>246733692.84</v>
      </c>
      <c r="I386" s="180">
        <f t="shared" si="64"/>
        <v>246733692.84</v>
      </c>
      <c r="J386" s="180"/>
      <c r="K386" s="180">
        <f t="shared" si="64"/>
        <v>740201078.51999998</v>
      </c>
      <c r="L386" s="180">
        <f t="shared" si="64"/>
        <v>1233668464.2</v>
      </c>
      <c r="M386" s="180">
        <f t="shared" si="64"/>
        <v>2220603235.5599999</v>
      </c>
    </row>
    <row r="387" spans="1:13">
      <c r="A387" s="33"/>
      <c r="B387" s="862"/>
      <c r="C387" s="80"/>
      <c r="D387" s="80"/>
      <c r="E387" s="80"/>
      <c r="F387" s="899"/>
      <c r="G387" s="70"/>
      <c r="H387" s="900"/>
      <c r="I387" s="94"/>
      <c r="J387" s="94"/>
      <c r="K387" s="33"/>
    </row>
    <row r="388" spans="1:13">
      <c r="A388" s="33"/>
      <c r="B388" s="35"/>
      <c r="C388" s="33"/>
      <c r="D388" s="33"/>
      <c r="E388" s="33"/>
      <c r="F388" s="35"/>
      <c r="G388" s="54"/>
      <c r="H388" s="33"/>
      <c r="I388" s="33"/>
      <c r="J388" s="33"/>
      <c r="K388" s="33"/>
    </row>
    <row r="389" spans="1:13" ht="26.25">
      <c r="A389" s="1549" t="s">
        <v>0</v>
      </c>
      <c r="B389" s="1549"/>
      <c r="C389" s="1549"/>
      <c r="D389" s="1549"/>
      <c r="E389" s="1549"/>
      <c r="F389" s="1549"/>
      <c r="G389" s="1549"/>
      <c r="H389" s="1549"/>
      <c r="I389" s="1549"/>
      <c r="J389" s="1549"/>
      <c r="K389" s="1549"/>
      <c r="L389" s="1549"/>
      <c r="M389" s="1549"/>
    </row>
    <row r="390" spans="1:13" ht="21">
      <c r="A390" s="1548" t="s">
        <v>587</v>
      </c>
      <c r="B390" s="1548"/>
      <c r="C390" s="1548"/>
      <c r="D390" s="1548"/>
      <c r="E390" s="1548"/>
      <c r="F390" s="1548"/>
      <c r="G390" s="1548"/>
      <c r="H390" s="1548"/>
      <c r="I390" s="1548"/>
      <c r="J390" s="1548"/>
      <c r="K390" s="1548"/>
      <c r="L390" s="1548"/>
      <c r="M390" s="1548"/>
    </row>
    <row r="391" spans="1:13" ht="17.25">
      <c r="A391" s="1278"/>
      <c r="B391" s="1278"/>
      <c r="C391" s="577"/>
      <c r="D391" s="577"/>
      <c r="E391" s="577"/>
      <c r="F391" s="1278"/>
      <c r="G391" s="1279"/>
      <c r="H391" s="577"/>
      <c r="I391" s="577"/>
      <c r="J391" s="577"/>
      <c r="K391" s="577"/>
      <c r="L391" s="270"/>
      <c r="M391" s="270"/>
    </row>
    <row r="392" spans="1:13" ht="38.25">
      <c r="A392" s="539" t="s">
        <v>518</v>
      </c>
      <c r="B392" s="539" t="s">
        <v>670</v>
      </c>
      <c r="C392" s="539" t="s">
        <v>559</v>
      </c>
      <c r="D392" s="539" t="s">
        <v>560</v>
      </c>
      <c r="E392" s="539" t="s">
        <v>515</v>
      </c>
      <c r="F392" s="542" t="s">
        <v>483</v>
      </c>
      <c r="G392" s="578" t="s">
        <v>1011</v>
      </c>
      <c r="H392" s="578" t="s">
        <v>657</v>
      </c>
      <c r="I392" s="578" t="s">
        <v>997</v>
      </c>
      <c r="J392" s="578" t="s">
        <v>1190</v>
      </c>
      <c r="K392" s="543" t="s">
        <v>970</v>
      </c>
      <c r="L392" s="579" t="s">
        <v>999</v>
      </c>
      <c r="M392" s="1280" t="s">
        <v>998</v>
      </c>
    </row>
    <row r="393" spans="1:13" ht="14.25">
      <c r="A393" s="442">
        <v>12</v>
      </c>
      <c r="B393" s="442"/>
      <c r="C393" s="442"/>
      <c r="D393" s="442"/>
      <c r="E393" s="442"/>
      <c r="F393" s="443" t="s">
        <v>14</v>
      </c>
      <c r="G393" s="452">
        <f>G394</f>
        <v>8000000</v>
      </c>
      <c r="H393" s="452">
        <f t="shared" ref="H393:M393" si="65">H394</f>
        <v>8000000</v>
      </c>
      <c r="I393" s="452">
        <f t="shared" si="65"/>
        <v>8000000</v>
      </c>
      <c r="J393" s="452">
        <f t="shared" ref="J393:J399" si="66">SUM(G393:I393)</f>
        <v>24000000</v>
      </c>
      <c r="K393" s="452">
        <f>K394</f>
        <v>8000000</v>
      </c>
      <c r="L393" s="452">
        <f t="shared" si="65"/>
        <v>8000000</v>
      </c>
      <c r="M393" s="452">
        <f t="shared" si="65"/>
        <v>4940000</v>
      </c>
    </row>
    <row r="394" spans="1:13" ht="14.25">
      <c r="A394" s="478">
        <v>1202</v>
      </c>
      <c r="B394" s="478"/>
      <c r="C394" s="478"/>
      <c r="D394" s="478"/>
      <c r="E394" s="478"/>
      <c r="F394" s="443" t="s">
        <v>19</v>
      </c>
      <c r="G394" s="452">
        <f>SUM(G395)</f>
        <v>8000000</v>
      </c>
      <c r="H394" s="452">
        <f t="shared" ref="H394:M394" si="67">SUM(H395)</f>
        <v>8000000</v>
      </c>
      <c r="I394" s="452">
        <f t="shared" si="67"/>
        <v>8000000</v>
      </c>
      <c r="J394" s="452">
        <f t="shared" si="66"/>
        <v>24000000</v>
      </c>
      <c r="K394" s="452">
        <f>SUM(K395)</f>
        <v>8000000</v>
      </c>
      <c r="L394" s="452">
        <f t="shared" si="67"/>
        <v>8000000</v>
      </c>
      <c r="M394" s="452">
        <f t="shared" si="67"/>
        <v>4940000</v>
      </c>
    </row>
    <row r="395" spans="1:13" ht="14.25">
      <c r="A395" s="478">
        <v>120201</v>
      </c>
      <c r="B395" s="478"/>
      <c r="C395" s="478"/>
      <c r="D395" s="478"/>
      <c r="E395" s="478"/>
      <c r="F395" s="443" t="s">
        <v>20</v>
      </c>
      <c r="G395" s="452">
        <f t="shared" ref="G395:M395" si="68">SUM(G396:G396)</f>
        <v>8000000</v>
      </c>
      <c r="H395" s="452">
        <f t="shared" si="68"/>
        <v>8000000</v>
      </c>
      <c r="I395" s="452">
        <f t="shared" si="68"/>
        <v>8000000</v>
      </c>
      <c r="J395" s="452">
        <f t="shared" si="66"/>
        <v>24000000</v>
      </c>
      <c r="K395" s="452">
        <f t="shared" si="68"/>
        <v>8000000</v>
      </c>
      <c r="L395" s="452">
        <f t="shared" si="68"/>
        <v>8000000</v>
      </c>
      <c r="M395" s="452">
        <f t="shared" si="68"/>
        <v>4940000</v>
      </c>
    </row>
    <row r="396" spans="1:13" ht="14.25">
      <c r="A396" s="1277">
        <v>12020134</v>
      </c>
      <c r="B396" s="1277">
        <v>120201</v>
      </c>
      <c r="C396" s="1277"/>
      <c r="D396" s="1277"/>
      <c r="E396" s="1277">
        <v>50610801</v>
      </c>
      <c r="F396" s="324" t="s">
        <v>806</v>
      </c>
      <c r="G396" s="452">
        <v>8000000</v>
      </c>
      <c r="H396" s="452">
        <v>8000000</v>
      </c>
      <c r="I396" s="452">
        <v>8000000</v>
      </c>
      <c r="J396" s="452">
        <f t="shared" si="66"/>
        <v>24000000</v>
      </c>
      <c r="K396" s="452">
        <v>8000000</v>
      </c>
      <c r="L396" s="452">
        <v>8000000</v>
      </c>
      <c r="M396" s="452">
        <v>4940000</v>
      </c>
    </row>
    <row r="397" spans="1:13" ht="14.25">
      <c r="A397" s="442">
        <v>2</v>
      </c>
      <c r="B397" s="442"/>
      <c r="C397" s="442"/>
      <c r="D397" s="442"/>
      <c r="E397" s="442"/>
      <c r="F397" s="1276" t="s">
        <v>90</v>
      </c>
      <c r="G397" s="452" t="e">
        <f>SUM(G398,G405,G449)</f>
        <v>#REF!</v>
      </c>
      <c r="H397" s="452" t="e">
        <f>SUM(H398,H405,H449)</f>
        <v>#REF!</v>
      </c>
      <c r="I397" s="452" t="e">
        <f>SUM(I398,I405,I449)</f>
        <v>#REF!</v>
      </c>
      <c r="J397" s="452" t="e">
        <f t="shared" si="66"/>
        <v>#REF!</v>
      </c>
      <c r="K397" s="452" t="e">
        <f>SUM(K398)</f>
        <v>#REF!</v>
      </c>
      <c r="L397" s="452">
        <f>SUM(L398,K405,K449)</f>
        <v>12969754352</v>
      </c>
      <c r="M397" s="452">
        <f>SUM(M398,M405,M449)</f>
        <v>2530116122.3499999</v>
      </c>
    </row>
    <row r="398" spans="1:13" ht="14.25">
      <c r="A398" s="442">
        <v>21</v>
      </c>
      <c r="B398" s="442"/>
      <c r="C398" s="442"/>
      <c r="D398" s="442"/>
      <c r="E398" s="442"/>
      <c r="F398" s="443" t="s">
        <v>4</v>
      </c>
      <c r="G398" s="452" t="e">
        <f>SUM(G399,G402)</f>
        <v>#REF!</v>
      </c>
      <c r="H398" s="452" t="e">
        <f t="shared" ref="H398:M398" si="69">SUM(H399,H401)</f>
        <v>#REF!</v>
      </c>
      <c r="I398" s="452" t="e">
        <f t="shared" si="69"/>
        <v>#REF!</v>
      </c>
      <c r="J398" s="452" t="e">
        <f t="shared" si="66"/>
        <v>#REF!</v>
      </c>
      <c r="K398" s="452" t="e">
        <f>SUM(K399,K401)</f>
        <v>#REF!</v>
      </c>
      <c r="L398" s="452">
        <f t="shared" si="69"/>
        <v>286854352</v>
      </c>
      <c r="M398" s="452">
        <f t="shared" si="69"/>
        <v>166932052</v>
      </c>
    </row>
    <row r="399" spans="1:13" ht="14.25">
      <c r="A399" s="1277">
        <v>21010101</v>
      </c>
      <c r="B399" s="1277">
        <v>70980</v>
      </c>
      <c r="C399" s="1277"/>
      <c r="D399" s="1277">
        <v>2101</v>
      </c>
      <c r="E399" s="1277">
        <v>50610801</v>
      </c>
      <c r="F399" s="324" t="s">
        <v>91</v>
      </c>
      <c r="G399" s="452" t="e">
        <f>#REF!</f>
        <v>#REF!</v>
      </c>
      <c r="H399" s="452">
        <v>538323499</v>
      </c>
      <c r="I399" s="452">
        <f>H399</f>
        <v>538323499</v>
      </c>
      <c r="J399" s="452" t="e">
        <f t="shared" si="66"/>
        <v>#REF!</v>
      </c>
      <c r="K399" s="452">
        <v>281099860</v>
      </c>
      <c r="L399" s="452">
        <v>286854352</v>
      </c>
      <c r="M399" s="452">
        <v>166932052</v>
      </c>
    </row>
    <row r="400" spans="1:13" ht="14.25">
      <c r="A400" s="1277">
        <v>21010102</v>
      </c>
      <c r="B400" s="1277"/>
      <c r="C400" s="1277"/>
      <c r="D400" s="1277"/>
      <c r="E400" s="1277"/>
      <c r="F400" s="324" t="s">
        <v>92</v>
      </c>
      <c r="G400" s="445"/>
      <c r="H400" s="445"/>
      <c r="I400" s="445"/>
      <c r="J400" s="445"/>
      <c r="K400" s="637">
        <f>H400+I400</f>
        <v>0</v>
      </c>
      <c r="L400" s="1281"/>
      <c r="M400" s="445"/>
    </row>
    <row r="401" spans="1:13" ht="25.5">
      <c r="A401" s="442">
        <v>2102</v>
      </c>
      <c r="B401" s="442"/>
      <c r="C401" s="442"/>
      <c r="D401" s="442"/>
      <c r="E401" s="442"/>
      <c r="F401" s="443" t="s">
        <v>664</v>
      </c>
      <c r="G401" s="452" t="e">
        <f>SUM(G402)</f>
        <v>#REF!</v>
      </c>
      <c r="H401" s="452" t="e">
        <f t="shared" ref="H401:M401" si="70">SUM(H402)</f>
        <v>#REF!</v>
      </c>
      <c r="I401" s="452" t="e">
        <f t="shared" si="70"/>
        <v>#REF!</v>
      </c>
      <c r="J401" s="452" t="e">
        <f>SUM(G401:I401)</f>
        <v>#REF!</v>
      </c>
      <c r="K401" s="452" t="e">
        <f>SUM(K402)</f>
        <v>#REF!</v>
      </c>
      <c r="L401" s="1282">
        <f t="shared" si="70"/>
        <v>0</v>
      </c>
      <c r="M401" s="452">
        <f t="shared" si="70"/>
        <v>0</v>
      </c>
    </row>
    <row r="402" spans="1:13" ht="14.25">
      <c r="A402" s="442">
        <v>210201</v>
      </c>
      <c r="B402" s="442"/>
      <c r="C402" s="442"/>
      <c r="D402" s="442"/>
      <c r="E402" s="442"/>
      <c r="F402" s="443" t="s">
        <v>95</v>
      </c>
      <c r="G402" s="452" t="e">
        <f t="shared" ref="G402:M402" si="71">SUM(G403:G404)</f>
        <v>#REF!</v>
      </c>
      <c r="H402" s="452" t="e">
        <f t="shared" si="71"/>
        <v>#REF!</v>
      </c>
      <c r="I402" s="452" t="e">
        <f t="shared" si="71"/>
        <v>#REF!</v>
      </c>
      <c r="J402" s="452" t="e">
        <f>SUM(G402:I402)</f>
        <v>#REF!</v>
      </c>
      <c r="K402" s="452" t="e">
        <f t="shared" si="71"/>
        <v>#REF!</v>
      </c>
      <c r="L402" s="1282">
        <f t="shared" si="71"/>
        <v>0</v>
      </c>
      <c r="M402" s="452">
        <f t="shared" si="71"/>
        <v>0</v>
      </c>
    </row>
    <row r="403" spans="1:13" ht="25.5">
      <c r="A403" s="1277">
        <v>21020101</v>
      </c>
      <c r="B403" s="1277">
        <v>70980</v>
      </c>
      <c r="C403" s="1277"/>
      <c r="D403" s="1277">
        <v>2101</v>
      </c>
      <c r="E403" s="1277">
        <v>50610801</v>
      </c>
      <c r="F403" s="324" t="s">
        <v>96</v>
      </c>
      <c r="G403" s="452" t="e">
        <f>#REF!</f>
        <v>#REF!</v>
      </c>
      <c r="H403" s="452" t="e">
        <f>G403</f>
        <v>#REF!</v>
      </c>
      <c r="I403" s="452" t="e">
        <f>H403</f>
        <v>#REF!</v>
      </c>
      <c r="J403" s="452" t="e">
        <f>SUM(G403:I403)</f>
        <v>#REF!</v>
      </c>
      <c r="K403" s="637" t="e">
        <f>H403+I403</f>
        <v>#REF!</v>
      </c>
      <c r="L403" s="1282"/>
      <c r="M403" s="452"/>
    </row>
    <row r="404" spans="1:13" ht="14.25">
      <c r="A404" s="1277">
        <v>21020102</v>
      </c>
      <c r="B404" s="1277">
        <v>70980</v>
      </c>
      <c r="C404" s="1277"/>
      <c r="D404" s="1277">
        <v>2101</v>
      </c>
      <c r="E404" s="1277">
        <v>50610801</v>
      </c>
      <c r="F404" s="324" t="s">
        <v>482</v>
      </c>
      <c r="G404" s="452" t="e">
        <f>#REF!</f>
        <v>#REF!</v>
      </c>
      <c r="H404" s="452" t="e">
        <f>G404</f>
        <v>#REF!</v>
      </c>
      <c r="I404" s="452" t="e">
        <f>H404</f>
        <v>#REF!</v>
      </c>
      <c r="J404" s="452" t="e">
        <f>SUM(G404:I404)</f>
        <v>#REF!</v>
      </c>
      <c r="K404" s="637" t="e">
        <f>H404+I404</f>
        <v>#REF!</v>
      </c>
      <c r="L404" s="1282"/>
      <c r="M404" s="452"/>
    </row>
    <row r="405" spans="1:13" ht="19.5" customHeight="1">
      <c r="A405" s="442">
        <v>2202</v>
      </c>
      <c r="B405" s="442"/>
      <c r="C405" s="442"/>
      <c r="D405" s="442"/>
      <c r="E405" s="442"/>
      <c r="F405" s="443" t="s">
        <v>5</v>
      </c>
      <c r="G405" s="452">
        <f>SUM(G406,G409,G411,G417,G422,G424,G428,G430,G432,G445)</f>
        <v>955000000</v>
      </c>
      <c r="H405" s="452">
        <f>SUM(H406,H409,H411,H417,H422,H424,H428,H430,H432,H445)</f>
        <v>955000000</v>
      </c>
      <c r="I405" s="452">
        <f>SUM(I406,I409,I411,I417,I422,I424,I428,I430,I432,I445)</f>
        <v>955000000</v>
      </c>
      <c r="J405" s="452"/>
      <c r="K405" s="452">
        <f>SUM(K406,K409,K411,K417,K422,K424,K428,K430,K432,K445)</f>
        <v>2002900000</v>
      </c>
      <c r="L405" s="438"/>
      <c r="M405" s="452">
        <f>SUM(M406,M409,M411,M417,M422,M424,M428,M430,M432,M445)</f>
        <v>161687000</v>
      </c>
    </row>
    <row r="406" spans="1:13" ht="21" customHeight="1">
      <c r="A406" s="442">
        <v>220201</v>
      </c>
      <c r="B406" s="442"/>
      <c r="C406" s="442"/>
      <c r="D406" s="442"/>
      <c r="E406" s="442"/>
      <c r="F406" s="443" t="s">
        <v>661</v>
      </c>
      <c r="G406" s="452">
        <f t="shared" ref="G406:M406" si="72">SUM(G407:G408)</f>
        <v>66000000</v>
      </c>
      <c r="H406" s="452">
        <f t="shared" si="72"/>
        <v>66000000</v>
      </c>
      <c r="I406" s="452">
        <f t="shared" si="72"/>
        <v>66000000</v>
      </c>
      <c r="J406" s="452">
        <f t="shared" ref="J406:J423" si="73">SUM(G406:I406)</f>
        <v>198000000</v>
      </c>
      <c r="K406" s="452">
        <f>SUM(K407:K408)</f>
        <v>56504000</v>
      </c>
      <c r="L406" s="438">
        <f>SUM(L407:L408)</f>
        <v>16900000</v>
      </c>
      <c r="M406" s="452">
        <f t="shared" si="72"/>
        <v>31797000</v>
      </c>
    </row>
    <row r="407" spans="1:13" ht="25.5">
      <c r="A407" s="1277">
        <v>22020101</v>
      </c>
      <c r="B407" s="1277">
        <v>70980</v>
      </c>
      <c r="C407" s="1277"/>
      <c r="D407" s="1277">
        <v>2101</v>
      </c>
      <c r="E407" s="1277">
        <v>50610801</v>
      </c>
      <c r="F407" s="324" t="s">
        <v>108</v>
      </c>
      <c r="G407" s="445">
        <v>21000000</v>
      </c>
      <c r="H407" s="445">
        <v>21000000</v>
      </c>
      <c r="I407" s="445">
        <v>21000000</v>
      </c>
      <c r="J407" s="452">
        <f t="shared" si="73"/>
        <v>63000000</v>
      </c>
      <c r="K407" s="445">
        <v>21000000</v>
      </c>
      <c r="L407" s="438"/>
      <c r="M407" s="445">
        <v>12345000</v>
      </c>
    </row>
    <row r="408" spans="1:13" ht="25.5">
      <c r="A408" s="1277">
        <v>22020102</v>
      </c>
      <c r="B408" s="1277">
        <v>70980</v>
      </c>
      <c r="C408" s="1277"/>
      <c r="D408" s="1277">
        <v>2101</v>
      </c>
      <c r="E408" s="1277">
        <v>50610801</v>
      </c>
      <c r="F408" s="324" t="s">
        <v>109</v>
      </c>
      <c r="G408" s="445">
        <v>45000000</v>
      </c>
      <c r="H408" s="445">
        <v>45000000</v>
      </c>
      <c r="I408" s="445">
        <v>45000000</v>
      </c>
      <c r="J408" s="452">
        <f t="shared" si="73"/>
        <v>135000000</v>
      </c>
      <c r="K408" s="445">
        <v>35504000</v>
      </c>
      <c r="L408" s="438">
        <v>16900000</v>
      </c>
      <c r="M408" s="445">
        <v>19452000</v>
      </c>
    </row>
    <row r="409" spans="1:13" ht="14.25">
      <c r="A409" s="442">
        <v>220202</v>
      </c>
      <c r="B409" s="442"/>
      <c r="C409" s="442"/>
      <c r="D409" s="442"/>
      <c r="E409" s="442"/>
      <c r="F409" s="443" t="s">
        <v>666</v>
      </c>
      <c r="G409" s="452">
        <f t="shared" ref="G409:M409" si="74">SUM(G410:G410)</f>
        <v>9000000</v>
      </c>
      <c r="H409" s="452">
        <f t="shared" si="74"/>
        <v>9000000</v>
      </c>
      <c r="I409" s="452">
        <f t="shared" si="74"/>
        <v>9000000</v>
      </c>
      <c r="J409" s="452">
        <f t="shared" si="73"/>
        <v>27000000</v>
      </c>
      <c r="K409" s="452">
        <f>SUM(K410:K410)</f>
        <v>8999000</v>
      </c>
      <c r="L409" s="438"/>
      <c r="M409" s="452">
        <f t="shared" si="74"/>
        <v>0</v>
      </c>
    </row>
    <row r="410" spans="1:13" ht="25.5">
      <c r="A410" s="1277">
        <v>22020208</v>
      </c>
      <c r="B410" s="1277">
        <v>70980</v>
      </c>
      <c r="C410" s="1277"/>
      <c r="D410" s="1277">
        <v>2101</v>
      </c>
      <c r="E410" s="1277">
        <v>50610801</v>
      </c>
      <c r="F410" s="324" t="s">
        <v>120</v>
      </c>
      <c r="G410" s="445">
        <v>9000000</v>
      </c>
      <c r="H410" s="445">
        <v>9000000</v>
      </c>
      <c r="I410" s="445">
        <v>9000000</v>
      </c>
      <c r="J410" s="452">
        <f t="shared" si="73"/>
        <v>27000000</v>
      </c>
      <c r="K410" s="445">
        <v>8999000</v>
      </c>
      <c r="L410" s="438"/>
      <c r="M410" s="445"/>
    </row>
    <row r="411" spans="1:13" ht="25.5">
      <c r="A411" s="442">
        <v>220203</v>
      </c>
      <c r="B411" s="442"/>
      <c r="C411" s="442"/>
      <c r="D411" s="442"/>
      <c r="E411" s="442"/>
      <c r="F411" s="443" t="s">
        <v>663</v>
      </c>
      <c r="G411" s="452">
        <f>SUM(G412:G416)</f>
        <v>8800000</v>
      </c>
      <c r="H411" s="452">
        <f>SUM(H412:H416)</f>
        <v>8800000</v>
      </c>
      <c r="I411" s="452">
        <f>SUM(I412:I416)</f>
        <v>8800000</v>
      </c>
      <c r="J411" s="452">
        <f t="shared" si="73"/>
        <v>26400000</v>
      </c>
      <c r="K411" s="452">
        <f>SUM(K412:K416)</f>
        <v>405860000</v>
      </c>
      <c r="L411" s="438"/>
      <c r="M411" s="452">
        <f>SUM(M412:M416)</f>
        <v>3000000</v>
      </c>
    </row>
    <row r="412" spans="1:13" ht="25.5">
      <c r="A412" s="1277">
        <v>22020301</v>
      </c>
      <c r="B412" s="1277">
        <v>70980</v>
      </c>
      <c r="C412" s="1277"/>
      <c r="D412" s="1277">
        <v>2101</v>
      </c>
      <c r="E412" s="1277">
        <v>50610801</v>
      </c>
      <c r="F412" s="324" t="s">
        <v>122</v>
      </c>
      <c r="G412" s="445">
        <v>8000000</v>
      </c>
      <c r="H412" s="445">
        <v>8000000</v>
      </c>
      <c r="I412" s="445">
        <v>8000000</v>
      </c>
      <c r="J412" s="452">
        <f t="shared" si="73"/>
        <v>24000000</v>
      </c>
      <c r="K412" s="445">
        <v>5000000</v>
      </c>
      <c r="L412" s="438"/>
      <c r="M412" s="445">
        <v>3000000</v>
      </c>
    </row>
    <row r="413" spans="1:13" ht="14.25">
      <c r="A413" s="1277">
        <v>22020303</v>
      </c>
      <c r="B413" s="1277">
        <v>70980</v>
      </c>
      <c r="C413" s="1277"/>
      <c r="D413" s="1277">
        <v>2101</v>
      </c>
      <c r="E413" s="1277">
        <v>50610801</v>
      </c>
      <c r="F413" s="324" t="s">
        <v>124</v>
      </c>
      <c r="G413" s="445">
        <v>300000</v>
      </c>
      <c r="H413" s="445">
        <v>300000</v>
      </c>
      <c r="I413" s="445">
        <v>300000</v>
      </c>
      <c r="J413" s="452">
        <f t="shared" si="73"/>
        <v>900000</v>
      </c>
      <c r="K413" s="445">
        <v>310000</v>
      </c>
      <c r="L413" s="438"/>
      <c r="M413" s="445"/>
    </row>
    <row r="414" spans="1:13" ht="14.25">
      <c r="A414" s="1277">
        <v>22020304</v>
      </c>
      <c r="B414" s="1277">
        <v>70980</v>
      </c>
      <c r="C414" s="1277"/>
      <c r="D414" s="1277">
        <v>2101</v>
      </c>
      <c r="E414" s="1277">
        <v>50610801</v>
      </c>
      <c r="F414" s="324" t="s">
        <v>125</v>
      </c>
      <c r="G414" s="445">
        <v>150000</v>
      </c>
      <c r="H414" s="445">
        <v>150000</v>
      </c>
      <c r="I414" s="445">
        <v>150000</v>
      </c>
      <c r="J414" s="452">
        <f t="shared" si="73"/>
        <v>450000</v>
      </c>
      <c r="K414" s="445">
        <v>150000</v>
      </c>
      <c r="L414" s="438"/>
      <c r="M414" s="445"/>
    </row>
    <row r="415" spans="1:13" ht="25.5">
      <c r="A415" s="1277">
        <v>22020305</v>
      </c>
      <c r="B415" s="1277">
        <v>70980</v>
      </c>
      <c r="C415" s="1277"/>
      <c r="D415" s="1277">
        <v>2101</v>
      </c>
      <c r="E415" s="1277">
        <v>50610801</v>
      </c>
      <c r="F415" s="324" t="s">
        <v>126</v>
      </c>
      <c r="G415" s="445">
        <v>200000</v>
      </c>
      <c r="H415" s="445">
        <v>200000</v>
      </c>
      <c r="I415" s="445">
        <v>200000</v>
      </c>
      <c r="J415" s="452">
        <f t="shared" si="73"/>
        <v>600000</v>
      </c>
      <c r="K415" s="445">
        <v>400000</v>
      </c>
      <c r="L415" s="438"/>
      <c r="M415" s="445"/>
    </row>
    <row r="416" spans="1:13" ht="14.25">
      <c r="A416" s="1277">
        <v>22020306</v>
      </c>
      <c r="B416" s="1277">
        <v>70980</v>
      </c>
      <c r="C416" s="1277"/>
      <c r="D416" s="1277">
        <v>2101</v>
      </c>
      <c r="E416" s="1277">
        <v>50610801</v>
      </c>
      <c r="F416" s="324" t="s">
        <v>966</v>
      </c>
      <c r="G416" s="445">
        <v>150000</v>
      </c>
      <c r="H416" s="445">
        <v>150000</v>
      </c>
      <c r="I416" s="445">
        <v>150000</v>
      </c>
      <c r="J416" s="452">
        <f t="shared" si="73"/>
        <v>450000</v>
      </c>
      <c r="K416" s="445">
        <v>400000000</v>
      </c>
      <c r="L416" s="438"/>
      <c r="M416" s="445"/>
    </row>
    <row r="417" spans="1:13" ht="25.5">
      <c r="A417" s="442">
        <v>220204</v>
      </c>
      <c r="B417" s="442"/>
      <c r="C417" s="442"/>
      <c r="D417" s="442"/>
      <c r="E417" s="442"/>
      <c r="F417" s="443" t="s">
        <v>645</v>
      </c>
      <c r="G417" s="452">
        <f>SUM(G418:G421)</f>
        <v>31000000</v>
      </c>
      <c r="H417" s="452">
        <f>SUM(H418:H421)</f>
        <v>31000000</v>
      </c>
      <c r="I417" s="452">
        <f>SUM(I418:I421)</f>
        <v>31000000</v>
      </c>
      <c r="J417" s="452">
        <f t="shared" si="73"/>
        <v>93000000</v>
      </c>
      <c r="K417" s="452">
        <f>SUM(K418:K421)</f>
        <v>13500000</v>
      </c>
      <c r="L417" s="438"/>
      <c r="M417" s="452">
        <f>SUM(M419:M421)</f>
        <v>2500000</v>
      </c>
    </row>
    <row r="418" spans="1:13" ht="38.25">
      <c r="A418" s="1277">
        <v>22020401</v>
      </c>
      <c r="B418" s="1277">
        <v>70980</v>
      </c>
      <c r="C418" s="1277"/>
      <c r="D418" s="1277">
        <v>2101</v>
      </c>
      <c r="E418" s="1277">
        <v>50610801</v>
      </c>
      <c r="F418" s="324" t="s">
        <v>134</v>
      </c>
      <c r="G418" s="445">
        <v>7000000</v>
      </c>
      <c r="H418" s="445">
        <v>7000000</v>
      </c>
      <c r="I418" s="445">
        <v>7000000</v>
      </c>
      <c r="J418" s="452">
        <f t="shared" si="73"/>
        <v>21000000</v>
      </c>
      <c r="K418" s="445">
        <v>2500000</v>
      </c>
      <c r="L418" s="438"/>
      <c r="M418" s="937"/>
    </row>
    <row r="419" spans="1:13" ht="25.5">
      <c r="A419" s="1277">
        <v>22020402</v>
      </c>
      <c r="B419" s="1277">
        <v>70980</v>
      </c>
      <c r="C419" s="1277"/>
      <c r="D419" s="1277">
        <v>2101</v>
      </c>
      <c r="E419" s="1277">
        <v>50610801</v>
      </c>
      <c r="F419" s="324" t="s">
        <v>135</v>
      </c>
      <c r="G419" s="445">
        <v>4000000</v>
      </c>
      <c r="H419" s="445">
        <v>4000000</v>
      </c>
      <c r="I419" s="445">
        <v>4000000</v>
      </c>
      <c r="J419" s="452">
        <f t="shared" si="73"/>
        <v>12000000</v>
      </c>
      <c r="K419" s="445">
        <v>2000000</v>
      </c>
      <c r="L419" s="438"/>
      <c r="M419" s="445"/>
    </row>
    <row r="420" spans="1:13" ht="25.5">
      <c r="A420" s="1277">
        <v>22020404</v>
      </c>
      <c r="B420" s="1277">
        <v>70980</v>
      </c>
      <c r="C420" s="1277"/>
      <c r="D420" s="1277">
        <v>2101</v>
      </c>
      <c r="E420" s="1277">
        <v>50610801</v>
      </c>
      <c r="F420" s="324" t="s">
        <v>137</v>
      </c>
      <c r="G420" s="445">
        <v>10000000</v>
      </c>
      <c r="H420" s="445">
        <v>10000000</v>
      </c>
      <c r="I420" s="445">
        <v>10000000</v>
      </c>
      <c r="J420" s="452">
        <f t="shared" si="73"/>
        <v>30000000</v>
      </c>
      <c r="K420" s="445">
        <v>5000000</v>
      </c>
      <c r="L420" s="438"/>
      <c r="M420" s="445"/>
    </row>
    <row r="421" spans="1:13" ht="25.5">
      <c r="A421" s="1277">
        <v>22020405</v>
      </c>
      <c r="B421" s="1277"/>
      <c r="C421" s="1277"/>
      <c r="D421" s="1277"/>
      <c r="E421" s="1277"/>
      <c r="F421" s="324" t="s">
        <v>138</v>
      </c>
      <c r="G421" s="445">
        <v>10000000</v>
      </c>
      <c r="H421" s="445">
        <v>10000000</v>
      </c>
      <c r="I421" s="445">
        <v>10000000</v>
      </c>
      <c r="J421" s="452">
        <f t="shared" si="73"/>
        <v>30000000</v>
      </c>
      <c r="K421" s="445">
        <v>4000000</v>
      </c>
      <c r="L421" s="438">
        <v>5040000</v>
      </c>
      <c r="M421" s="445">
        <v>2500000</v>
      </c>
    </row>
    <row r="422" spans="1:13" ht="14.25">
      <c r="A422" s="442">
        <v>220205</v>
      </c>
      <c r="B422" s="442"/>
      <c r="C422" s="442"/>
      <c r="D422" s="442"/>
      <c r="E422" s="442"/>
      <c r="F422" s="443" t="s">
        <v>662</v>
      </c>
      <c r="G422" s="452">
        <f t="shared" ref="G422:M422" si="75">SUM(G423:G423)</f>
        <v>20000000</v>
      </c>
      <c r="H422" s="452">
        <f t="shared" si="75"/>
        <v>20000000</v>
      </c>
      <c r="I422" s="452">
        <f t="shared" si="75"/>
        <v>20000000</v>
      </c>
      <c r="J422" s="452">
        <f t="shared" si="73"/>
        <v>60000000</v>
      </c>
      <c r="K422" s="452">
        <f>SUM(K423:K423)</f>
        <v>60000000</v>
      </c>
      <c r="L422" s="438">
        <f>L423</f>
        <v>1500000</v>
      </c>
      <c r="M422" s="452">
        <f t="shared" si="75"/>
        <v>11850000</v>
      </c>
    </row>
    <row r="423" spans="1:13" ht="18.75" customHeight="1">
      <c r="A423" s="1277">
        <v>22020501</v>
      </c>
      <c r="B423" s="1277"/>
      <c r="C423" s="1277"/>
      <c r="D423" s="1277"/>
      <c r="E423" s="1277"/>
      <c r="F423" s="324" t="s">
        <v>146</v>
      </c>
      <c r="G423" s="445">
        <v>20000000</v>
      </c>
      <c r="H423" s="445">
        <v>20000000</v>
      </c>
      <c r="I423" s="445">
        <v>20000000</v>
      </c>
      <c r="J423" s="452">
        <f t="shared" si="73"/>
        <v>60000000</v>
      </c>
      <c r="K423" s="445">
        <v>60000000</v>
      </c>
      <c r="L423" s="438">
        <v>1500000</v>
      </c>
      <c r="M423" s="445">
        <v>11850000</v>
      </c>
    </row>
    <row r="424" spans="1:13" ht="14.25">
      <c r="A424" s="442">
        <v>220206</v>
      </c>
      <c r="B424" s="442"/>
      <c r="C424" s="442"/>
      <c r="D424" s="442"/>
      <c r="E424" s="442"/>
      <c r="F424" s="443" t="s">
        <v>643</v>
      </c>
      <c r="G424" s="452">
        <f>SUM(G426:G427)</f>
        <v>0</v>
      </c>
      <c r="H424" s="452">
        <f>SUM(H426:H427)</f>
        <v>0</v>
      </c>
      <c r="I424" s="452">
        <f>SUM(I426:I427)</f>
        <v>0</v>
      </c>
      <c r="J424" s="452"/>
      <c r="K424" s="452">
        <f>SUM(K427:K427)</f>
        <v>200000000</v>
      </c>
      <c r="L424" s="438"/>
      <c r="M424" s="452">
        <f>SUM(M427:M427)</f>
        <v>15000000</v>
      </c>
    </row>
    <row r="425" spans="1:13" ht="14.25">
      <c r="A425" s="1288">
        <v>22020602</v>
      </c>
      <c r="B425" s="1288"/>
      <c r="C425" s="1288"/>
      <c r="D425" s="1288"/>
      <c r="E425" s="1288"/>
      <c r="F425" s="324" t="s">
        <v>150</v>
      </c>
      <c r="G425" s="445"/>
      <c r="H425" s="445"/>
      <c r="I425" s="445"/>
      <c r="J425" s="445"/>
      <c r="K425" s="452"/>
      <c r="L425" s="438"/>
      <c r="M425" s="452"/>
    </row>
    <row r="426" spans="1:13" ht="14.25">
      <c r="A426" s="1277">
        <v>22020603</v>
      </c>
      <c r="B426" s="1277"/>
      <c r="C426" s="1277"/>
      <c r="D426" s="1277"/>
      <c r="E426" s="1277"/>
      <c r="F426" s="324" t="s">
        <v>151</v>
      </c>
      <c r="G426" s="445"/>
      <c r="H426" s="445"/>
      <c r="I426" s="445"/>
      <c r="J426" s="445"/>
      <c r="K426" s="452"/>
      <c r="L426" s="438"/>
      <c r="M426" s="452"/>
    </row>
    <row r="427" spans="1:13" ht="25.5">
      <c r="A427" s="1277">
        <v>22020605</v>
      </c>
      <c r="B427" s="1277"/>
      <c r="C427" s="1277"/>
      <c r="D427" s="1277"/>
      <c r="E427" s="1277"/>
      <c r="F427" s="324" t="s">
        <v>996</v>
      </c>
      <c r="G427" s="445"/>
      <c r="H427" s="445"/>
      <c r="I427" s="445"/>
      <c r="J427" s="445"/>
      <c r="K427" s="445">
        <v>200000000</v>
      </c>
      <c r="L427" s="438"/>
      <c r="M427" s="445">
        <v>15000000</v>
      </c>
    </row>
    <row r="428" spans="1:13" ht="38.25">
      <c r="A428" s="442">
        <v>220207</v>
      </c>
      <c r="B428" s="442"/>
      <c r="C428" s="442"/>
      <c r="D428" s="442"/>
      <c r="E428" s="442"/>
      <c r="F428" s="443" t="s">
        <v>673</v>
      </c>
      <c r="G428" s="452">
        <f t="shared" ref="G428:M428" si="76">SUM(G429:G429)</f>
        <v>20000000</v>
      </c>
      <c r="H428" s="452">
        <f t="shared" si="76"/>
        <v>20000000</v>
      </c>
      <c r="I428" s="452">
        <f t="shared" si="76"/>
        <v>20000000</v>
      </c>
      <c r="J428" s="452">
        <f t="shared" ref="J428:J447" si="77">SUM(G428:I428)</f>
        <v>60000000</v>
      </c>
      <c r="K428" s="452">
        <f>SUM(K429:K429)</f>
        <v>5000000</v>
      </c>
      <c r="L428" s="438"/>
      <c r="M428" s="452">
        <f t="shared" si="76"/>
        <v>0</v>
      </c>
    </row>
    <row r="429" spans="1:13" ht="25.5">
      <c r="A429" s="1277">
        <v>22020702</v>
      </c>
      <c r="B429" s="1277">
        <v>70980</v>
      </c>
      <c r="C429" s="1277"/>
      <c r="D429" s="1277">
        <v>2101</v>
      </c>
      <c r="E429" s="1277">
        <v>50610801</v>
      </c>
      <c r="F429" s="324" t="s">
        <v>156</v>
      </c>
      <c r="G429" s="445">
        <v>20000000</v>
      </c>
      <c r="H429" s="445">
        <v>20000000</v>
      </c>
      <c r="I429" s="445">
        <v>20000000</v>
      </c>
      <c r="J429" s="452">
        <f t="shared" si="77"/>
        <v>60000000</v>
      </c>
      <c r="K429" s="445">
        <v>5000000</v>
      </c>
      <c r="L429" s="438"/>
      <c r="M429" s="445"/>
    </row>
    <row r="430" spans="1:13" ht="25.5">
      <c r="A430" s="442">
        <v>220209</v>
      </c>
      <c r="B430" s="442"/>
      <c r="C430" s="442"/>
      <c r="D430" s="442"/>
      <c r="E430" s="442"/>
      <c r="F430" s="443" t="s">
        <v>646</v>
      </c>
      <c r="G430" s="452">
        <f t="shared" ref="G430:M430" si="78">SUM(G431:G431)</f>
        <v>20000000</v>
      </c>
      <c r="H430" s="452">
        <f t="shared" si="78"/>
        <v>20000000</v>
      </c>
      <c r="I430" s="452">
        <f t="shared" si="78"/>
        <v>20000000</v>
      </c>
      <c r="J430" s="452">
        <f t="shared" si="77"/>
        <v>60000000</v>
      </c>
      <c r="K430" s="452">
        <f>SUM(K431:K431)</f>
        <v>10000000</v>
      </c>
      <c r="L430" s="438">
        <f>L431</f>
        <v>3646138</v>
      </c>
      <c r="M430" s="452">
        <f t="shared" si="78"/>
        <v>3500000</v>
      </c>
    </row>
    <row r="431" spans="1:13" ht="22.5" customHeight="1">
      <c r="A431" s="1277">
        <v>22020901</v>
      </c>
      <c r="B431" s="1277">
        <v>70980</v>
      </c>
      <c r="C431" s="1277"/>
      <c r="D431" s="1277">
        <v>2101</v>
      </c>
      <c r="E431" s="1277">
        <v>50610801</v>
      </c>
      <c r="F431" s="324" t="s">
        <v>170</v>
      </c>
      <c r="G431" s="445">
        <v>20000000</v>
      </c>
      <c r="H431" s="445">
        <v>20000000</v>
      </c>
      <c r="I431" s="445">
        <v>20000000</v>
      </c>
      <c r="J431" s="452">
        <f t="shared" si="77"/>
        <v>60000000</v>
      </c>
      <c r="K431" s="445">
        <v>10000000</v>
      </c>
      <c r="L431" s="438">
        <v>3646138</v>
      </c>
      <c r="M431" s="445">
        <v>3500000</v>
      </c>
    </row>
    <row r="432" spans="1:13" ht="18" customHeight="1">
      <c r="A432" s="442">
        <v>220210</v>
      </c>
      <c r="B432" s="442"/>
      <c r="C432" s="442"/>
      <c r="D432" s="442"/>
      <c r="E432" s="442"/>
      <c r="F432" s="443" t="s">
        <v>173</v>
      </c>
      <c r="G432" s="452">
        <f>SUM(G433:G444)</f>
        <v>536000000</v>
      </c>
      <c r="H432" s="452">
        <f>SUM(H433:H444)</f>
        <v>536000000</v>
      </c>
      <c r="I432" s="452">
        <f>SUM(I433:I444)</f>
        <v>536000000</v>
      </c>
      <c r="J432" s="452">
        <f t="shared" si="77"/>
        <v>1608000000</v>
      </c>
      <c r="K432" s="452">
        <f>SUM(K433:K443)</f>
        <v>243037000</v>
      </c>
      <c r="L432" s="438"/>
      <c r="M432" s="452">
        <f>SUM(M433:M443)</f>
        <v>30700000</v>
      </c>
    </row>
    <row r="433" spans="1:13" ht="25.5">
      <c r="A433" s="1277">
        <v>22021002</v>
      </c>
      <c r="B433" s="1277">
        <v>70980</v>
      </c>
      <c r="C433" s="1277"/>
      <c r="D433" s="1277">
        <v>2101</v>
      </c>
      <c r="E433" s="1277">
        <v>50610801</v>
      </c>
      <c r="F433" s="324" t="s">
        <v>175</v>
      </c>
      <c r="G433" s="445">
        <v>24000000</v>
      </c>
      <c r="H433" s="445">
        <v>24000000</v>
      </c>
      <c r="I433" s="445">
        <v>24000000</v>
      </c>
      <c r="J433" s="452">
        <f t="shared" si="77"/>
        <v>72000000</v>
      </c>
      <c r="K433" s="445">
        <v>14020000</v>
      </c>
      <c r="L433" s="438"/>
      <c r="M433" s="445">
        <v>8000000</v>
      </c>
    </row>
    <row r="434" spans="1:13" ht="25.5">
      <c r="A434" s="1277">
        <v>22021003</v>
      </c>
      <c r="B434" s="1277">
        <v>70980</v>
      </c>
      <c r="C434" s="1277"/>
      <c r="D434" s="1277">
        <v>2101</v>
      </c>
      <c r="E434" s="1277">
        <v>50610801</v>
      </c>
      <c r="F434" s="324" t="s">
        <v>176</v>
      </c>
      <c r="G434" s="445">
        <v>250000000</v>
      </c>
      <c r="H434" s="445">
        <v>250000000</v>
      </c>
      <c r="I434" s="445">
        <v>250000000</v>
      </c>
      <c r="J434" s="452">
        <f t="shared" si="77"/>
        <v>750000000</v>
      </c>
      <c r="K434" s="445">
        <v>120000000</v>
      </c>
      <c r="L434" s="438">
        <v>18000000</v>
      </c>
      <c r="M434" s="445">
        <v>5000000</v>
      </c>
    </row>
    <row r="435" spans="1:13" ht="25.5">
      <c r="A435" s="1277"/>
      <c r="B435" s="1277"/>
      <c r="C435" s="1277"/>
      <c r="D435" s="1277"/>
      <c r="E435" s="1277"/>
      <c r="F435" s="324" t="s">
        <v>178</v>
      </c>
      <c r="G435" s="445">
        <v>2000000</v>
      </c>
      <c r="H435" s="445">
        <v>2000000</v>
      </c>
      <c r="I435" s="445">
        <v>2000000</v>
      </c>
      <c r="J435" s="452">
        <f t="shared" si="77"/>
        <v>6000000</v>
      </c>
      <c r="K435" s="445"/>
      <c r="L435" s="438"/>
      <c r="M435" s="445"/>
    </row>
    <row r="436" spans="1:13" ht="14.25">
      <c r="A436" s="1277">
        <v>22021007</v>
      </c>
      <c r="B436" s="1277">
        <v>70980</v>
      </c>
      <c r="C436" s="1277"/>
      <c r="D436" s="1277">
        <v>2101</v>
      </c>
      <c r="E436" s="1277">
        <v>50610801</v>
      </c>
      <c r="F436" s="324" t="s">
        <v>179</v>
      </c>
      <c r="G436" s="445">
        <v>7000000</v>
      </c>
      <c r="H436" s="445">
        <v>7000000</v>
      </c>
      <c r="I436" s="445">
        <v>7000000</v>
      </c>
      <c r="J436" s="452">
        <f t="shared" si="77"/>
        <v>21000000</v>
      </c>
      <c r="K436" s="445">
        <v>49017000</v>
      </c>
      <c r="L436" s="438">
        <v>3813861</v>
      </c>
      <c r="M436" s="937">
        <v>12700000</v>
      </c>
    </row>
    <row r="437" spans="1:13" ht="21.75" customHeight="1">
      <c r="A437" s="1277">
        <v>22021008</v>
      </c>
      <c r="B437" s="1277">
        <v>70980</v>
      </c>
      <c r="C437" s="1277"/>
      <c r="D437" s="1277">
        <v>2101</v>
      </c>
      <c r="E437" s="1277">
        <v>50610801</v>
      </c>
      <c r="F437" s="324" t="s">
        <v>180</v>
      </c>
      <c r="G437" s="445">
        <v>10000000</v>
      </c>
      <c r="H437" s="445">
        <v>10000000</v>
      </c>
      <c r="I437" s="445">
        <v>10000000</v>
      </c>
      <c r="J437" s="452">
        <f t="shared" si="77"/>
        <v>30000000</v>
      </c>
      <c r="K437" s="445">
        <v>50000000</v>
      </c>
      <c r="L437" s="438"/>
      <c r="M437" s="445"/>
    </row>
    <row r="438" spans="1:13" ht="14.25">
      <c r="A438" s="1277">
        <v>22021021</v>
      </c>
      <c r="B438" s="1277">
        <v>70980</v>
      </c>
      <c r="C438" s="1277"/>
      <c r="D438" s="1277">
        <v>2101</v>
      </c>
      <c r="E438" s="1277">
        <v>50610801</v>
      </c>
      <c r="F438" s="324" t="s">
        <v>181</v>
      </c>
      <c r="G438" s="445">
        <v>20000000</v>
      </c>
      <c r="H438" s="445">
        <v>20000000</v>
      </c>
      <c r="I438" s="445">
        <v>20000000</v>
      </c>
      <c r="J438" s="452">
        <f t="shared" si="77"/>
        <v>60000000</v>
      </c>
      <c r="K438" s="445">
        <v>10000000</v>
      </c>
      <c r="L438" s="438"/>
      <c r="M438" s="445">
        <v>5000000</v>
      </c>
    </row>
    <row r="439" spans="1:13" ht="25.5">
      <c r="A439" s="1277">
        <v>22021014</v>
      </c>
      <c r="B439" s="1277"/>
      <c r="C439" s="1277"/>
      <c r="D439" s="1277"/>
      <c r="E439" s="1277"/>
      <c r="F439" s="324" t="s">
        <v>668</v>
      </c>
      <c r="G439" s="445">
        <v>5000000</v>
      </c>
      <c r="H439" s="445">
        <v>5000000</v>
      </c>
      <c r="I439" s="445">
        <v>5000000</v>
      </c>
      <c r="J439" s="452">
        <f t="shared" si="77"/>
        <v>15000000</v>
      </c>
      <c r="K439" s="445"/>
      <c r="L439" s="438"/>
      <c r="M439" s="445"/>
    </row>
    <row r="440" spans="1:13" ht="25.5">
      <c r="A440" s="1277">
        <v>22021021</v>
      </c>
      <c r="B440" s="1277"/>
      <c r="C440" s="1277"/>
      <c r="D440" s="1277"/>
      <c r="E440" s="1277"/>
      <c r="F440" s="324" t="s">
        <v>185</v>
      </c>
      <c r="G440" s="445">
        <v>10000000</v>
      </c>
      <c r="H440" s="445">
        <v>10000000</v>
      </c>
      <c r="I440" s="445">
        <v>10000000</v>
      </c>
      <c r="J440" s="452">
        <f t="shared" si="77"/>
        <v>30000000</v>
      </c>
      <c r="K440" s="445"/>
      <c r="L440" s="438">
        <v>5000000</v>
      </c>
      <c r="M440" s="445"/>
    </row>
    <row r="441" spans="1:13" ht="28.5" customHeight="1">
      <c r="A441" s="1277">
        <v>22021023</v>
      </c>
      <c r="B441" s="1277"/>
      <c r="C441" s="1277"/>
      <c r="D441" s="1277"/>
      <c r="E441" s="1277"/>
      <c r="F441" s="324" t="s">
        <v>537</v>
      </c>
      <c r="G441" s="445">
        <v>160000000</v>
      </c>
      <c r="H441" s="445">
        <v>160000000</v>
      </c>
      <c r="I441" s="445">
        <v>160000000</v>
      </c>
      <c r="J441" s="452">
        <f t="shared" si="77"/>
        <v>480000000</v>
      </c>
      <c r="K441" s="445"/>
      <c r="L441" s="438">
        <v>77771000</v>
      </c>
      <c r="M441" s="445"/>
    </row>
    <row r="442" spans="1:13" ht="14.25">
      <c r="A442" s="1277">
        <v>22021024</v>
      </c>
      <c r="B442" s="1277"/>
      <c r="C442" s="1277"/>
      <c r="D442" s="1277"/>
      <c r="E442" s="1277"/>
      <c r="F442" s="324" t="s">
        <v>682</v>
      </c>
      <c r="G442" s="445">
        <v>5000000</v>
      </c>
      <c r="H442" s="445">
        <v>5000000</v>
      </c>
      <c r="I442" s="445">
        <v>5000000</v>
      </c>
      <c r="J442" s="452">
        <f t="shared" si="77"/>
        <v>15000000</v>
      </c>
      <c r="K442" s="445"/>
      <c r="L442" s="438"/>
      <c r="M442" s="445"/>
    </row>
    <row r="443" spans="1:13" ht="14.25">
      <c r="A443" s="1277">
        <v>220201040</v>
      </c>
      <c r="B443" s="1277"/>
      <c r="C443" s="1277"/>
      <c r="D443" s="1277"/>
      <c r="E443" s="1277"/>
      <c r="F443" s="324" t="s">
        <v>1156</v>
      </c>
      <c r="G443" s="445">
        <v>18000000</v>
      </c>
      <c r="H443" s="445">
        <v>18000000</v>
      </c>
      <c r="I443" s="445">
        <v>18000000</v>
      </c>
      <c r="J443" s="452">
        <f t="shared" si="77"/>
        <v>54000000</v>
      </c>
      <c r="K443" s="445"/>
      <c r="L443" s="438"/>
      <c r="M443" s="445"/>
    </row>
    <row r="444" spans="1:13" ht="29.25" customHeight="1">
      <c r="A444" s="1277">
        <v>22021042</v>
      </c>
      <c r="B444" s="1277"/>
      <c r="C444" s="639"/>
      <c r="D444" s="1277"/>
      <c r="E444" s="1277"/>
      <c r="F444" s="324" t="s">
        <v>1157</v>
      </c>
      <c r="G444" s="445">
        <v>25000000</v>
      </c>
      <c r="H444" s="445">
        <v>25000000</v>
      </c>
      <c r="I444" s="445">
        <v>25000000</v>
      </c>
      <c r="J444" s="452">
        <f t="shared" si="77"/>
        <v>75000000</v>
      </c>
      <c r="K444" s="445"/>
      <c r="L444" s="438"/>
      <c r="M444" s="445"/>
    </row>
    <row r="445" spans="1:13" ht="24.75" customHeight="1">
      <c r="A445" s="442">
        <v>2205</v>
      </c>
      <c r="B445" s="442"/>
      <c r="C445" s="442"/>
      <c r="D445" s="442"/>
      <c r="E445" s="442"/>
      <c r="F445" s="443" t="s">
        <v>808</v>
      </c>
      <c r="G445" s="452">
        <f>G446</f>
        <v>244200000</v>
      </c>
      <c r="H445" s="452">
        <f>H446</f>
        <v>244200000</v>
      </c>
      <c r="I445" s="452">
        <f>I446</f>
        <v>244200000</v>
      </c>
      <c r="J445" s="452">
        <f t="shared" si="77"/>
        <v>732600000</v>
      </c>
      <c r="K445" s="452">
        <f>K446</f>
        <v>1000000000</v>
      </c>
      <c r="L445" s="438"/>
      <c r="M445" s="452">
        <f>M446</f>
        <v>63340000</v>
      </c>
    </row>
    <row r="446" spans="1:13" ht="22.5" customHeight="1">
      <c r="A446" s="442">
        <v>220501</v>
      </c>
      <c r="B446" s="442"/>
      <c r="C446" s="442"/>
      <c r="D446" s="442"/>
      <c r="E446" s="442"/>
      <c r="F446" s="443" t="s">
        <v>809</v>
      </c>
      <c r="G446" s="452">
        <f t="shared" ref="G446:M446" si="79">SUM(G447:G447)</f>
        <v>244200000</v>
      </c>
      <c r="H446" s="452">
        <f t="shared" si="79"/>
        <v>244200000</v>
      </c>
      <c r="I446" s="452">
        <f t="shared" si="79"/>
        <v>244200000</v>
      </c>
      <c r="J446" s="452">
        <f t="shared" si="77"/>
        <v>732600000</v>
      </c>
      <c r="K446" s="452">
        <f>SUM(K447:K447)</f>
        <v>1000000000</v>
      </c>
      <c r="L446" s="438"/>
      <c r="M446" s="452">
        <f t="shared" si="79"/>
        <v>63340000</v>
      </c>
    </row>
    <row r="447" spans="1:13" ht="27" customHeight="1">
      <c r="A447" s="1277">
        <v>22050103</v>
      </c>
      <c r="B447" s="1277">
        <v>70980</v>
      </c>
      <c r="C447" s="639"/>
      <c r="D447" s="1277">
        <v>2101</v>
      </c>
      <c r="E447" s="1277">
        <v>50610801</v>
      </c>
      <c r="F447" s="324" t="s">
        <v>810</v>
      </c>
      <c r="G447" s="445">
        <v>244200000</v>
      </c>
      <c r="H447" s="445">
        <v>244200000</v>
      </c>
      <c r="I447" s="445">
        <v>244200000</v>
      </c>
      <c r="J447" s="452">
        <f t="shared" si="77"/>
        <v>732600000</v>
      </c>
      <c r="K447" s="445">
        <v>1000000000</v>
      </c>
      <c r="L447" s="438"/>
      <c r="M447" s="445">
        <v>63340000</v>
      </c>
    </row>
    <row r="448" spans="1:13" ht="16.5" customHeight="1">
      <c r="A448" s="1277"/>
      <c r="B448" s="1277"/>
      <c r="C448" s="1277"/>
      <c r="D448" s="1277"/>
      <c r="E448" s="1277"/>
      <c r="F448" s="324"/>
      <c r="G448" s="445"/>
      <c r="H448" s="445"/>
      <c r="I448" s="445"/>
      <c r="J448" s="445"/>
      <c r="K448" s="445"/>
      <c r="L448" s="438"/>
      <c r="M448" s="445"/>
    </row>
    <row r="449" spans="1:13" ht="16.5" customHeight="1">
      <c r="A449" s="442">
        <v>23</v>
      </c>
      <c r="B449" s="442"/>
      <c r="C449" s="442"/>
      <c r="D449" s="442"/>
      <c r="E449" s="442"/>
      <c r="F449" s="443" t="s">
        <v>198</v>
      </c>
      <c r="G449" s="452">
        <f>SUM(G450,G459,G468,G472)</f>
        <v>2000000000</v>
      </c>
      <c r="H449" s="452">
        <f>SUM(H450,H459,H468,H472)</f>
        <v>2000000000</v>
      </c>
      <c r="I449" s="452">
        <f>SUM(I450,I459,I468,I472)</f>
        <v>2000000000</v>
      </c>
      <c r="J449" s="452">
        <f>SUM(G449:I449)</f>
        <v>6000000000</v>
      </c>
      <c r="K449" s="452">
        <f>SUM(K450,K459,K468,K472)</f>
        <v>10680000000</v>
      </c>
      <c r="L449" s="438"/>
      <c r="M449" s="452">
        <f>SUM(M450,M459,M468,M472)</f>
        <v>2201497070.3499999</v>
      </c>
    </row>
    <row r="450" spans="1:13" ht="18.75" customHeight="1">
      <c r="A450" s="442">
        <v>2301</v>
      </c>
      <c r="B450" s="442"/>
      <c r="C450" s="442"/>
      <c r="D450" s="442"/>
      <c r="E450" s="442"/>
      <c r="F450" s="443" t="s">
        <v>199</v>
      </c>
      <c r="G450" s="452">
        <f>G451</f>
        <v>455000000</v>
      </c>
      <c r="H450" s="452">
        <f>H451</f>
        <v>455000000</v>
      </c>
      <c r="I450" s="452">
        <f>I451</f>
        <v>455000000</v>
      </c>
      <c r="J450" s="452">
        <f>SUM(G450:I450)</f>
        <v>1365000000</v>
      </c>
      <c r="K450" s="452">
        <f>K451</f>
        <v>2990000000</v>
      </c>
      <c r="L450" s="438"/>
      <c r="M450" s="452">
        <f>M451</f>
        <v>0</v>
      </c>
    </row>
    <row r="451" spans="1:13" ht="24.75" customHeight="1">
      <c r="A451" s="442">
        <v>230101</v>
      </c>
      <c r="B451" s="442"/>
      <c r="C451" s="442"/>
      <c r="D451" s="442"/>
      <c r="E451" s="442"/>
      <c r="F451" s="443" t="s">
        <v>200</v>
      </c>
      <c r="G451" s="452">
        <f>SUM(G452:G458)</f>
        <v>455000000</v>
      </c>
      <c r="H451" s="452">
        <f>SUM(H452:H458)</f>
        <v>455000000</v>
      </c>
      <c r="I451" s="452">
        <f>SUM(I452:I458)</f>
        <v>455000000</v>
      </c>
      <c r="J451" s="452">
        <f>SUM(G451:I451)</f>
        <v>1365000000</v>
      </c>
      <c r="K451" s="452">
        <f>SUM(K452:K458)</f>
        <v>2990000000</v>
      </c>
      <c r="L451" s="438">
        <f>SUM(L452:L458)</f>
        <v>1839000000</v>
      </c>
      <c r="M451" s="452">
        <f>SUM(M452:M458)</f>
        <v>0</v>
      </c>
    </row>
    <row r="452" spans="1:13" ht="25.5" customHeight="1">
      <c r="A452" s="1277">
        <v>23010112</v>
      </c>
      <c r="B452" s="1277">
        <v>70980</v>
      </c>
      <c r="C452" s="1283" t="s">
        <v>811</v>
      </c>
      <c r="D452" s="1277">
        <v>2101</v>
      </c>
      <c r="E452" s="1277">
        <v>50600000</v>
      </c>
      <c r="F452" s="324" t="s">
        <v>208</v>
      </c>
      <c r="G452" s="445">
        <v>170000000</v>
      </c>
      <c r="H452" s="445">
        <v>170000000</v>
      </c>
      <c r="I452" s="445">
        <v>170000000</v>
      </c>
      <c r="J452" s="452">
        <f>SUM(G452:I452)</f>
        <v>510000000</v>
      </c>
      <c r="K452" s="445">
        <v>300000000</v>
      </c>
      <c r="L452" s="438">
        <v>40000000</v>
      </c>
      <c r="M452" s="445"/>
    </row>
    <row r="453" spans="1:13" ht="25.5">
      <c r="A453" s="1277">
        <v>23010113</v>
      </c>
      <c r="B453" s="1277">
        <v>70980</v>
      </c>
      <c r="C453" s="1284" t="s">
        <v>812</v>
      </c>
      <c r="D453" s="1277">
        <v>2101</v>
      </c>
      <c r="E453" s="1277">
        <v>50600000</v>
      </c>
      <c r="F453" s="324" t="s">
        <v>209</v>
      </c>
      <c r="G453" s="445"/>
      <c r="H453" s="445"/>
      <c r="I453" s="445"/>
      <c r="J453" s="445"/>
      <c r="K453" s="445">
        <v>70000000</v>
      </c>
      <c r="L453" s="438"/>
      <c r="M453" s="445"/>
    </row>
    <row r="454" spans="1:13" ht="25.5" customHeight="1">
      <c r="A454" s="1277">
        <v>23010119</v>
      </c>
      <c r="B454" s="1277">
        <v>70980</v>
      </c>
      <c r="C454" s="1283" t="s">
        <v>813</v>
      </c>
      <c r="D454" s="1277">
        <v>2101</v>
      </c>
      <c r="E454" s="1277">
        <v>50600000</v>
      </c>
      <c r="F454" s="324" t="s">
        <v>215</v>
      </c>
      <c r="G454" s="445">
        <v>80000000</v>
      </c>
      <c r="H454" s="445">
        <v>80000000</v>
      </c>
      <c r="I454" s="445">
        <v>80000000</v>
      </c>
      <c r="J454" s="452">
        <f>SUM(G454:I454)</f>
        <v>240000000</v>
      </c>
      <c r="K454" s="445">
        <v>70000000</v>
      </c>
      <c r="L454" s="438"/>
      <c r="M454" s="445"/>
    </row>
    <row r="455" spans="1:13" ht="51">
      <c r="A455" s="1277">
        <v>23010124</v>
      </c>
      <c r="B455" s="1277">
        <v>70980</v>
      </c>
      <c r="C455" s="1284" t="s">
        <v>814</v>
      </c>
      <c r="D455" s="1277">
        <v>2101</v>
      </c>
      <c r="E455" s="1277">
        <v>50600000</v>
      </c>
      <c r="F455" s="324" t="s">
        <v>220</v>
      </c>
      <c r="G455" s="445">
        <v>70000000</v>
      </c>
      <c r="H455" s="445">
        <v>70000000</v>
      </c>
      <c r="I455" s="445">
        <v>70000000</v>
      </c>
      <c r="J455" s="452">
        <f>SUM(G455:I455)</f>
        <v>210000000</v>
      </c>
      <c r="K455" s="445">
        <v>450000000</v>
      </c>
      <c r="L455" s="438">
        <v>29000000</v>
      </c>
      <c r="M455" s="445"/>
    </row>
    <row r="456" spans="1:13" ht="51">
      <c r="A456" s="1277">
        <v>23010125</v>
      </c>
      <c r="B456" s="1277">
        <v>70980</v>
      </c>
      <c r="C456" s="1284" t="s">
        <v>815</v>
      </c>
      <c r="D456" s="1277">
        <v>2101</v>
      </c>
      <c r="E456" s="1277">
        <v>50600000</v>
      </c>
      <c r="F456" s="324" t="s">
        <v>221</v>
      </c>
      <c r="G456" s="445">
        <v>100000000</v>
      </c>
      <c r="H456" s="445">
        <v>100000000</v>
      </c>
      <c r="I456" s="445">
        <v>100000000</v>
      </c>
      <c r="J456" s="452">
        <f>SUM(G456:I456)</f>
        <v>300000000</v>
      </c>
      <c r="K456" s="445">
        <v>1800000000</v>
      </c>
      <c r="L456" s="438">
        <v>1770000000</v>
      </c>
      <c r="M456" s="445"/>
    </row>
    <row r="457" spans="1:13" ht="51">
      <c r="A457" s="1277">
        <v>23010126</v>
      </c>
      <c r="B457" s="1277">
        <v>70980</v>
      </c>
      <c r="C457" s="1284" t="s">
        <v>816</v>
      </c>
      <c r="D457" s="1277">
        <v>2101</v>
      </c>
      <c r="E457" s="1277">
        <v>50610000</v>
      </c>
      <c r="F457" s="324" t="s">
        <v>222</v>
      </c>
      <c r="G457" s="445">
        <v>35000000</v>
      </c>
      <c r="H457" s="445">
        <v>35000000</v>
      </c>
      <c r="I457" s="445">
        <v>35000000</v>
      </c>
      <c r="J457" s="452">
        <f>SUM(G457:I457)</f>
        <v>105000000</v>
      </c>
      <c r="K457" s="445">
        <v>300000000</v>
      </c>
      <c r="L457" s="438"/>
      <c r="M457" s="445"/>
    </row>
    <row r="458" spans="1:13" ht="25.5">
      <c r="A458" s="1277">
        <v>23010133</v>
      </c>
      <c r="B458" s="1277"/>
      <c r="C458" s="1277"/>
      <c r="D458" s="1277"/>
      <c r="E458" s="1277"/>
      <c r="F458" s="324" t="s">
        <v>227</v>
      </c>
      <c r="G458" s="445"/>
      <c r="H458" s="445"/>
      <c r="I458" s="445"/>
      <c r="J458" s="445"/>
      <c r="K458" s="445"/>
      <c r="L458" s="438"/>
      <c r="M458" s="445"/>
    </row>
    <row r="459" spans="1:13" ht="15" customHeight="1">
      <c r="A459" s="442">
        <v>2302</v>
      </c>
      <c r="B459" s="442"/>
      <c r="C459" s="442"/>
      <c r="D459" s="442"/>
      <c r="E459" s="442"/>
      <c r="F459" s="325" t="s">
        <v>229</v>
      </c>
      <c r="G459" s="452">
        <f>G460</f>
        <v>666000000</v>
      </c>
      <c r="H459" s="452">
        <f>H460</f>
        <v>666000000</v>
      </c>
      <c r="I459" s="452">
        <f>I460</f>
        <v>666000000</v>
      </c>
      <c r="J459" s="452">
        <f>SUM(G459:I459)</f>
        <v>1998000000</v>
      </c>
      <c r="K459" s="452">
        <f>K460</f>
        <v>6565085643</v>
      </c>
      <c r="L459" s="438"/>
      <c r="M459" s="452">
        <f>M460</f>
        <v>2107039681.6600001</v>
      </c>
    </row>
    <row r="460" spans="1:13" ht="38.25">
      <c r="A460" s="442">
        <v>230201</v>
      </c>
      <c r="B460" s="442"/>
      <c r="C460" s="442"/>
      <c r="D460" s="442"/>
      <c r="E460" s="442"/>
      <c r="F460" s="325" t="s">
        <v>230</v>
      </c>
      <c r="G460" s="452">
        <f>SUM(G461:G467)</f>
        <v>666000000</v>
      </c>
      <c r="H460" s="452">
        <f>SUM(H461:H467)</f>
        <v>666000000</v>
      </c>
      <c r="I460" s="452">
        <f>SUM(I461:I467)</f>
        <v>666000000</v>
      </c>
      <c r="J460" s="452">
        <f>SUM(G460:I460)</f>
        <v>1998000000</v>
      </c>
      <c r="K460" s="452">
        <f>SUM(K461:K467)</f>
        <v>6565085643</v>
      </c>
      <c r="L460" s="438">
        <f>SUM(L461:L467)</f>
        <v>1006566177</v>
      </c>
      <c r="M460" s="452">
        <f>SUM(M461:M467)</f>
        <v>2107039681.6600001</v>
      </c>
    </row>
    <row r="461" spans="1:13" ht="38.25">
      <c r="A461" s="1277">
        <v>23020105</v>
      </c>
      <c r="B461" s="1277">
        <v>70980</v>
      </c>
      <c r="C461" s="1284" t="s">
        <v>817</v>
      </c>
      <c r="D461" s="1277">
        <v>2101</v>
      </c>
      <c r="E461" s="1277">
        <v>50630601</v>
      </c>
      <c r="F461" s="326" t="s">
        <v>235</v>
      </c>
      <c r="G461" s="445"/>
      <c r="H461" s="445"/>
      <c r="I461" s="445"/>
      <c r="J461" s="445"/>
      <c r="K461" s="445">
        <v>120000000</v>
      </c>
      <c r="L461" s="438"/>
      <c r="M461" s="445"/>
    </row>
    <row r="462" spans="1:13" ht="38.25">
      <c r="A462" s="1277">
        <v>23020107</v>
      </c>
      <c r="B462" s="1277">
        <v>70980</v>
      </c>
      <c r="C462" s="1284" t="s">
        <v>818</v>
      </c>
      <c r="D462" s="1277">
        <v>2101</v>
      </c>
      <c r="E462" s="1277">
        <v>50600000</v>
      </c>
      <c r="F462" s="326" t="s">
        <v>237</v>
      </c>
      <c r="G462" s="445">
        <v>400000000</v>
      </c>
      <c r="H462" s="445">
        <v>400000000</v>
      </c>
      <c r="I462" s="445">
        <v>400000000</v>
      </c>
      <c r="J462" s="452">
        <f>SUM(G462:I462)</f>
        <v>1200000000</v>
      </c>
      <c r="K462" s="445">
        <v>3355085643</v>
      </c>
      <c r="L462" s="438">
        <v>1006566177</v>
      </c>
      <c r="M462" s="445">
        <v>1796039681.6600001</v>
      </c>
    </row>
    <row r="463" spans="1:13" ht="25.5">
      <c r="A463" s="1277">
        <v>23020111</v>
      </c>
      <c r="B463" s="1277"/>
      <c r="C463" s="1277"/>
      <c r="D463" s="1277"/>
      <c r="E463" s="1277"/>
      <c r="F463" s="324" t="s">
        <v>239</v>
      </c>
      <c r="G463" s="445">
        <v>0</v>
      </c>
      <c r="H463" s="445">
        <v>0</v>
      </c>
      <c r="I463" s="445">
        <v>0</v>
      </c>
      <c r="J463" s="445"/>
      <c r="K463" s="445"/>
      <c r="L463" s="438"/>
      <c r="M463" s="445"/>
    </row>
    <row r="464" spans="1:13" ht="38.25">
      <c r="A464" s="1277">
        <v>23020112</v>
      </c>
      <c r="B464" s="1277"/>
      <c r="C464" s="1277"/>
      <c r="D464" s="1277"/>
      <c r="E464" s="1277"/>
      <c r="F464" s="324" t="s">
        <v>240</v>
      </c>
      <c r="G464" s="445"/>
      <c r="H464" s="445"/>
      <c r="I464" s="445"/>
      <c r="J464" s="445"/>
      <c r="K464" s="445">
        <v>300000000</v>
      </c>
      <c r="L464" s="438"/>
      <c r="M464" s="445"/>
    </row>
    <row r="465" spans="1:13" ht="51" customHeight="1">
      <c r="A465" s="1277">
        <v>23020118</v>
      </c>
      <c r="B465" s="1277"/>
      <c r="C465" s="1277"/>
      <c r="D465" s="1277"/>
      <c r="E465" s="1277"/>
      <c r="F465" s="324" t="s">
        <v>244</v>
      </c>
      <c r="G465" s="445">
        <v>250000000</v>
      </c>
      <c r="H465" s="445">
        <v>250000000</v>
      </c>
      <c r="I465" s="445">
        <v>250000000</v>
      </c>
      <c r="J465" s="452">
        <f>SUM(G465:I465)</f>
        <v>750000000</v>
      </c>
      <c r="K465" s="445">
        <v>2670000000</v>
      </c>
      <c r="L465" s="438"/>
      <c r="M465" s="445">
        <v>311000000</v>
      </c>
    </row>
    <row r="466" spans="1:13" ht="38.25">
      <c r="A466" s="1277">
        <v>23020119</v>
      </c>
      <c r="B466" s="1277">
        <v>70980</v>
      </c>
      <c r="C466" s="444" t="s">
        <v>819</v>
      </c>
      <c r="D466" s="1277">
        <v>2101</v>
      </c>
      <c r="E466" s="1277">
        <v>50610708</v>
      </c>
      <c r="F466" s="326" t="s">
        <v>245</v>
      </c>
      <c r="G466" s="445"/>
      <c r="H466" s="445"/>
      <c r="I466" s="445"/>
      <c r="J466" s="445"/>
      <c r="K466" s="445"/>
      <c r="L466" s="438"/>
      <c r="M466" s="445"/>
    </row>
    <row r="467" spans="1:13" ht="51">
      <c r="A467" s="1277">
        <v>23020127</v>
      </c>
      <c r="B467" s="1277">
        <v>70980</v>
      </c>
      <c r="C467" s="638" t="s">
        <v>820</v>
      </c>
      <c r="D467" s="1277">
        <v>2101</v>
      </c>
      <c r="E467" s="1277">
        <v>50600000</v>
      </c>
      <c r="F467" s="326" t="s">
        <v>251</v>
      </c>
      <c r="G467" s="445">
        <v>16000000</v>
      </c>
      <c r="H467" s="445">
        <v>16000000</v>
      </c>
      <c r="I467" s="445">
        <v>16000000</v>
      </c>
      <c r="J467" s="452">
        <f t="shared" ref="J467:J477" si="80">SUM(G467:I467)</f>
        <v>48000000</v>
      </c>
      <c r="K467" s="445">
        <v>120000000</v>
      </c>
      <c r="L467" s="438"/>
      <c r="M467" s="445"/>
    </row>
    <row r="468" spans="1:13" ht="14.25">
      <c r="A468" s="442">
        <v>2303</v>
      </c>
      <c r="B468" s="442"/>
      <c r="C468" s="442"/>
      <c r="D468" s="442"/>
      <c r="E468" s="442"/>
      <c r="F468" s="443" t="s">
        <v>252</v>
      </c>
      <c r="G468" s="452">
        <f>G469</f>
        <v>450000000</v>
      </c>
      <c r="H468" s="452">
        <f>H469</f>
        <v>450000000</v>
      </c>
      <c r="I468" s="452">
        <f>I469</f>
        <v>450000000</v>
      </c>
      <c r="J468" s="452">
        <f t="shared" si="80"/>
        <v>1350000000</v>
      </c>
      <c r="K468" s="452">
        <f>K469</f>
        <v>770000000</v>
      </c>
      <c r="L468" s="438"/>
      <c r="M468" s="452">
        <f>M469</f>
        <v>94457388.689999998</v>
      </c>
    </row>
    <row r="469" spans="1:13" ht="18.75" customHeight="1">
      <c r="A469" s="442">
        <v>230301</v>
      </c>
      <c r="B469" s="442"/>
      <c r="C469" s="442"/>
      <c r="D469" s="442"/>
      <c r="E469" s="442"/>
      <c r="F469" s="443" t="s">
        <v>253</v>
      </c>
      <c r="G469" s="452">
        <f>SUM(G470:G471)</f>
        <v>450000000</v>
      </c>
      <c r="H469" s="452">
        <f>SUM(H470:H471)</f>
        <v>450000000</v>
      </c>
      <c r="I469" s="452">
        <f>SUM(I470:I471)</f>
        <v>450000000</v>
      </c>
      <c r="J469" s="452">
        <f t="shared" si="80"/>
        <v>1350000000</v>
      </c>
      <c r="K469" s="452">
        <f>SUM(K470:K470)</f>
        <v>770000000</v>
      </c>
      <c r="L469" s="438"/>
      <c r="M469" s="452">
        <f>SUM(M470:M470)</f>
        <v>94457388.689999998</v>
      </c>
    </row>
    <row r="470" spans="1:13" ht="21" customHeight="1">
      <c r="A470" s="1277">
        <v>23030106</v>
      </c>
      <c r="B470" s="1277">
        <v>70980</v>
      </c>
      <c r="C470" s="639" t="s">
        <v>821</v>
      </c>
      <c r="D470" s="1277">
        <v>2101</v>
      </c>
      <c r="E470" s="1277">
        <v>50600000</v>
      </c>
      <c r="F470" s="326" t="s">
        <v>259</v>
      </c>
      <c r="G470" s="1285">
        <v>400000000</v>
      </c>
      <c r="H470" s="1285">
        <v>400000000</v>
      </c>
      <c r="I470" s="1285">
        <v>400000000</v>
      </c>
      <c r="J470" s="452">
        <f t="shared" si="80"/>
        <v>1200000000</v>
      </c>
      <c r="K470" s="445">
        <v>770000000</v>
      </c>
      <c r="L470" s="438">
        <v>250171181</v>
      </c>
      <c r="M470" s="445">
        <v>94457388.689999998</v>
      </c>
    </row>
    <row r="471" spans="1:13" ht="21" customHeight="1">
      <c r="A471" s="1277">
        <v>23030110</v>
      </c>
      <c r="B471" s="1277"/>
      <c r="C471" s="639"/>
      <c r="D471" s="1277"/>
      <c r="E471" s="1277"/>
      <c r="F471" s="326" t="s">
        <v>261</v>
      </c>
      <c r="G471" s="1285">
        <v>50000000</v>
      </c>
      <c r="H471" s="1285">
        <v>50000000</v>
      </c>
      <c r="I471" s="1285">
        <v>50000000</v>
      </c>
      <c r="J471" s="452">
        <f t="shared" si="80"/>
        <v>150000000</v>
      </c>
      <c r="K471" s="445"/>
      <c r="L471" s="438"/>
      <c r="M471" s="445"/>
    </row>
    <row r="472" spans="1:13" ht="18.75" customHeight="1">
      <c r="A472" s="442">
        <v>2305</v>
      </c>
      <c r="B472" s="442"/>
      <c r="C472" s="442"/>
      <c r="D472" s="442"/>
      <c r="E472" s="442"/>
      <c r="F472" s="443" t="s">
        <v>274</v>
      </c>
      <c r="G472" s="452">
        <f>G473</f>
        <v>429000000</v>
      </c>
      <c r="H472" s="452">
        <f>H473</f>
        <v>429000000</v>
      </c>
      <c r="I472" s="452">
        <f>I473</f>
        <v>429000000</v>
      </c>
      <c r="J472" s="452">
        <f t="shared" si="80"/>
        <v>1287000000</v>
      </c>
      <c r="K472" s="452">
        <f>K473</f>
        <v>354914357</v>
      </c>
      <c r="L472" s="438"/>
      <c r="M472" s="452">
        <f>M473</f>
        <v>0</v>
      </c>
    </row>
    <row r="473" spans="1:13" ht="25.5">
      <c r="A473" s="442">
        <v>230501</v>
      </c>
      <c r="B473" s="442"/>
      <c r="C473" s="442"/>
      <c r="D473" s="442"/>
      <c r="E473" s="442"/>
      <c r="F473" s="443" t="s">
        <v>275</v>
      </c>
      <c r="G473" s="452">
        <f>SUM(G474:G477)</f>
        <v>429000000</v>
      </c>
      <c r="H473" s="452">
        <f>SUM(H474:H477)</f>
        <v>429000000</v>
      </c>
      <c r="I473" s="452">
        <f>SUM(I474:I477)</f>
        <v>429000000</v>
      </c>
      <c r="J473" s="452">
        <f t="shared" si="80"/>
        <v>1287000000</v>
      </c>
      <c r="K473" s="452">
        <f>SUM(K474:K477)</f>
        <v>354914357</v>
      </c>
      <c r="L473" s="438"/>
      <c r="M473" s="452">
        <f>SUM(M474:M477)</f>
        <v>0</v>
      </c>
    </row>
    <row r="474" spans="1:13" ht="14.25" customHeight="1">
      <c r="A474" s="1277">
        <v>23050101</v>
      </c>
      <c r="B474" s="1277">
        <v>70980</v>
      </c>
      <c r="C474" s="638" t="s">
        <v>822</v>
      </c>
      <c r="D474" s="1277">
        <v>2101</v>
      </c>
      <c r="E474" s="1277">
        <v>50610000</v>
      </c>
      <c r="F474" s="324" t="s">
        <v>276</v>
      </c>
      <c r="G474" s="455">
        <v>200000000</v>
      </c>
      <c r="H474" s="455">
        <v>200000000</v>
      </c>
      <c r="I474" s="455">
        <v>200000000</v>
      </c>
      <c r="J474" s="452">
        <f t="shared" si="80"/>
        <v>600000000</v>
      </c>
      <c r="K474" s="455">
        <v>86200000</v>
      </c>
      <c r="L474" s="438">
        <v>27319320</v>
      </c>
      <c r="M474" s="455"/>
    </row>
    <row r="475" spans="1:13" ht="15.75" customHeight="1">
      <c r="A475" s="1277">
        <v>23050102</v>
      </c>
      <c r="B475" s="1277">
        <v>70980</v>
      </c>
      <c r="C475" s="1284" t="s">
        <v>823</v>
      </c>
      <c r="D475" s="1277">
        <v>2101</v>
      </c>
      <c r="E475" s="1277">
        <v>50610000</v>
      </c>
      <c r="F475" s="324" t="s">
        <v>277</v>
      </c>
      <c r="G475" s="455">
        <v>190000000</v>
      </c>
      <c r="H475" s="455">
        <v>190000000</v>
      </c>
      <c r="I475" s="455">
        <v>190000000</v>
      </c>
      <c r="J475" s="452">
        <f t="shared" si="80"/>
        <v>570000000</v>
      </c>
      <c r="K475" s="455">
        <v>163714357</v>
      </c>
      <c r="L475" s="438"/>
      <c r="M475" s="455"/>
    </row>
    <row r="476" spans="1:13" ht="14.25" customHeight="1">
      <c r="A476" s="1277">
        <v>23050103</v>
      </c>
      <c r="B476" s="1277">
        <v>70980</v>
      </c>
      <c r="C476" s="639" t="s">
        <v>824</v>
      </c>
      <c r="D476" s="1277">
        <v>2101</v>
      </c>
      <c r="E476" s="1277">
        <v>50600000</v>
      </c>
      <c r="F476" s="324" t="s">
        <v>278</v>
      </c>
      <c r="G476" s="455">
        <v>19000000</v>
      </c>
      <c r="H476" s="455">
        <v>19000000</v>
      </c>
      <c r="I476" s="455">
        <v>19000000</v>
      </c>
      <c r="J476" s="452">
        <f t="shared" si="80"/>
        <v>57000000</v>
      </c>
      <c r="K476" s="455">
        <v>45000000</v>
      </c>
      <c r="L476" s="438"/>
      <c r="M476" s="455"/>
    </row>
    <row r="477" spans="1:13" ht="14.25" customHeight="1">
      <c r="A477" s="1277">
        <v>23050104</v>
      </c>
      <c r="B477" s="1277">
        <v>70980</v>
      </c>
      <c r="C477" s="444" t="s">
        <v>825</v>
      </c>
      <c r="D477" s="1277">
        <v>2101</v>
      </c>
      <c r="E477" s="1277">
        <v>506010801</v>
      </c>
      <c r="F477" s="324" t="s">
        <v>279</v>
      </c>
      <c r="G477" s="455">
        <v>20000000</v>
      </c>
      <c r="H477" s="455">
        <v>20000000</v>
      </c>
      <c r="I477" s="455">
        <v>20000000</v>
      </c>
      <c r="J477" s="452">
        <f t="shared" si="80"/>
        <v>60000000</v>
      </c>
      <c r="K477" s="455">
        <v>60000000</v>
      </c>
      <c r="L477" s="438"/>
      <c r="M477" s="455"/>
    </row>
    <row r="478" spans="1:13" ht="14.25">
      <c r="A478" s="1277"/>
      <c r="B478" s="1277"/>
      <c r="C478" s="1277"/>
      <c r="D478" s="1277"/>
      <c r="E478" s="1277"/>
      <c r="F478" s="1277" t="s">
        <v>570</v>
      </c>
      <c r="G478" s="1286"/>
      <c r="H478" s="1286"/>
      <c r="I478" s="1286"/>
      <c r="J478" s="1286"/>
      <c r="K478" s="1277"/>
      <c r="L478" s="1287"/>
      <c r="M478" s="1286"/>
    </row>
    <row r="479" spans="1:13" ht="33" customHeight="1">
      <c r="A479" s="1277"/>
      <c r="B479" s="1277"/>
      <c r="C479" s="1277"/>
      <c r="D479" s="1277"/>
      <c r="E479" s="1277"/>
      <c r="F479" s="582"/>
      <c r="G479" s="445"/>
      <c r="H479" s="445"/>
      <c r="I479" s="445"/>
      <c r="J479" s="445"/>
      <c r="K479" s="326"/>
      <c r="L479" s="1281"/>
      <c r="M479" s="450"/>
    </row>
    <row r="480" spans="1:13" ht="14.25">
      <c r="A480" s="442"/>
      <c r="B480" s="442"/>
      <c r="C480" s="442"/>
      <c r="D480" s="442"/>
      <c r="E480" s="442"/>
      <c r="F480" s="922" t="s">
        <v>519</v>
      </c>
      <c r="G480" s="449" t="e">
        <f>G398</f>
        <v>#REF!</v>
      </c>
      <c r="H480" s="449" t="e">
        <f>H398</f>
        <v>#REF!</v>
      </c>
      <c r="I480" s="449" t="e">
        <f>I398</f>
        <v>#REF!</v>
      </c>
      <c r="J480" s="321" t="e">
        <f>SUM(G480:I480)</f>
        <v>#REF!</v>
      </c>
      <c r="K480" s="586" t="e">
        <f>SUM(G480,H480,I480)</f>
        <v>#REF!</v>
      </c>
      <c r="L480" s="449">
        <f>L398</f>
        <v>286854352</v>
      </c>
      <c r="M480" s="449">
        <f>M398</f>
        <v>166932052</v>
      </c>
    </row>
    <row r="481" spans="1:14" ht="14.25">
      <c r="A481" s="442"/>
      <c r="B481" s="442"/>
      <c r="C481" s="442"/>
      <c r="D481" s="442"/>
      <c r="E481" s="442"/>
      <c r="F481" s="922" t="s">
        <v>520</v>
      </c>
      <c r="G481" s="449">
        <f>G405</f>
        <v>955000000</v>
      </c>
      <c r="H481" s="449">
        <f>H405</f>
        <v>955000000</v>
      </c>
      <c r="I481" s="449">
        <f>I405</f>
        <v>955000000</v>
      </c>
      <c r="J481" s="321">
        <f>SUM(G481:I481)</f>
        <v>2865000000</v>
      </c>
      <c r="K481" s="586">
        <f>SUM(G481,H481,I481)</f>
        <v>2865000000</v>
      </c>
      <c r="L481" s="449">
        <f>K405</f>
        <v>2002900000</v>
      </c>
      <c r="M481" s="449">
        <f>M405</f>
        <v>161687000</v>
      </c>
    </row>
    <row r="482" spans="1:14" ht="14.25">
      <c r="A482" s="442"/>
      <c r="B482" s="442"/>
      <c r="C482" s="442"/>
      <c r="D482" s="442"/>
      <c r="E482" s="442"/>
      <c r="F482" s="922" t="s">
        <v>198</v>
      </c>
      <c r="G482" s="449">
        <f>G449</f>
        <v>2000000000</v>
      </c>
      <c r="H482" s="449">
        <f>H449</f>
        <v>2000000000</v>
      </c>
      <c r="I482" s="449">
        <f>I449</f>
        <v>2000000000</v>
      </c>
      <c r="J482" s="449"/>
      <c r="K482" s="586">
        <f>SUM(G482,H482,I482)</f>
        <v>6000000000</v>
      </c>
      <c r="L482" s="449">
        <f>K449</f>
        <v>10680000000</v>
      </c>
      <c r="M482" s="449">
        <f>M449</f>
        <v>2201497070.3499999</v>
      </c>
    </row>
    <row r="483" spans="1:14" ht="18" customHeight="1">
      <c r="A483" s="442"/>
      <c r="B483" s="442"/>
      <c r="C483" s="442"/>
      <c r="D483" s="442"/>
      <c r="E483" s="442"/>
      <c r="F483" s="922"/>
      <c r="G483" s="450"/>
      <c r="H483" s="450"/>
      <c r="I483" s="450"/>
      <c r="J483" s="450"/>
      <c r="K483" s="324"/>
      <c r="L483" s="450"/>
      <c r="M483" s="450"/>
    </row>
    <row r="484" spans="1:14" ht="21" customHeight="1">
      <c r="A484" s="442"/>
      <c r="B484" s="442"/>
      <c r="C484" s="442"/>
      <c r="D484" s="442"/>
      <c r="E484" s="442"/>
      <c r="F484" s="922" t="s">
        <v>3</v>
      </c>
      <c r="G484" s="449" t="e">
        <f t="shared" ref="G484:M484" si="81">SUM(G480:G483)</f>
        <v>#REF!</v>
      </c>
      <c r="H484" s="449" t="e">
        <f t="shared" si="81"/>
        <v>#REF!</v>
      </c>
      <c r="I484" s="449" t="e">
        <f t="shared" si="81"/>
        <v>#REF!</v>
      </c>
      <c r="J484" s="449" t="e">
        <f t="shared" si="81"/>
        <v>#REF!</v>
      </c>
      <c r="K484" s="586" t="e">
        <f t="shared" si="81"/>
        <v>#REF!</v>
      </c>
      <c r="L484" s="449">
        <f t="shared" si="81"/>
        <v>12969754352</v>
      </c>
      <c r="M484" s="449">
        <f t="shared" si="81"/>
        <v>2530116122.3499999</v>
      </c>
    </row>
    <row r="485" spans="1:14">
      <c r="A485" s="33"/>
      <c r="B485" s="35"/>
      <c r="C485" s="33"/>
      <c r="D485" s="33"/>
      <c r="E485" s="33"/>
      <c r="F485" s="35"/>
      <c r="G485" s="54"/>
      <c r="H485" s="33"/>
      <c r="I485" s="33"/>
      <c r="J485" s="33"/>
      <c r="K485" s="36"/>
    </row>
    <row r="486" spans="1:14">
      <c r="A486" s="33"/>
      <c r="B486" s="35"/>
      <c r="C486" s="33"/>
      <c r="D486" s="33"/>
      <c r="E486" s="33"/>
      <c r="F486" s="35"/>
      <c r="G486" s="54"/>
      <c r="H486" s="33"/>
      <c r="I486" s="33"/>
      <c r="J486" s="33"/>
      <c r="K486" s="36"/>
    </row>
    <row r="487" spans="1:14">
      <c r="A487" s="33"/>
      <c r="B487" s="35"/>
      <c r="C487" s="33"/>
      <c r="D487" s="33"/>
      <c r="E487" s="33"/>
      <c r="F487" s="35"/>
      <c r="G487" s="54"/>
      <c r="H487" s="33"/>
      <c r="I487" s="33"/>
      <c r="J487" s="33"/>
      <c r="K487" s="36"/>
    </row>
    <row r="488" spans="1:14">
      <c r="A488" s="33"/>
      <c r="B488" s="35"/>
      <c r="C488" s="33"/>
      <c r="D488" s="33"/>
      <c r="E488" s="33"/>
      <c r="F488" s="35"/>
      <c r="G488" s="54"/>
      <c r="H488" s="33"/>
      <c r="I488" s="33"/>
      <c r="J488" s="33"/>
      <c r="K488" s="33"/>
    </row>
    <row r="489" spans="1:14" ht="23.25">
      <c r="A489" s="1530" t="s">
        <v>0</v>
      </c>
      <c r="B489" s="1530"/>
      <c r="C489" s="1530"/>
      <c r="D489" s="1530"/>
      <c r="E489" s="1530"/>
      <c r="F489" s="1530"/>
      <c r="G489" s="1530"/>
      <c r="H489" s="1530"/>
      <c r="I489" s="1530"/>
      <c r="J489" s="1530"/>
      <c r="K489" s="1530"/>
      <c r="L489" s="1530"/>
      <c r="M489" s="1530"/>
    </row>
    <row r="490" spans="1:14" ht="18">
      <c r="A490" s="1442" t="s">
        <v>484</v>
      </c>
      <c r="B490" s="1442"/>
      <c r="C490" s="1442"/>
      <c r="D490" s="1442"/>
      <c r="E490" s="1442"/>
      <c r="F490" s="1442"/>
      <c r="G490" s="1442"/>
      <c r="H490" s="1442"/>
      <c r="I490" s="1442"/>
      <c r="J490" s="1442"/>
      <c r="K490" s="1442"/>
      <c r="L490" s="1442"/>
      <c r="M490" s="1442"/>
    </row>
    <row r="491" spans="1:14" ht="51">
      <c r="A491" s="1057" t="s">
        <v>518</v>
      </c>
      <c r="B491" s="1057" t="s">
        <v>514</v>
      </c>
      <c r="C491" s="1057" t="s">
        <v>559</v>
      </c>
      <c r="D491" s="1057" t="s">
        <v>560</v>
      </c>
      <c r="E491" s="1057" t="s">
        <v>515</v>
      </c>
      <c r="F491" s="478" t="s">
        <v>483</v>
      </c>
      <c r="G491" s="325" t="s">
        <v>656</v>
      </c>
      <c r="H491" s="325" t="s">
        <v>657</v>
      </c>
      <c r="I491" s="325" t="s">
        <v>997</v>
      </c>
      <c r="J491" s="325"/>
      <c r="K491" s="325" t="s">
        <v>658</v>
      </c>
      <c r="L491" s="1057" t="s">
        <v>970</v>
      </c>
      <c r="M491" s="527" t="s">
        <v>999</v>
      </c>
    </row>
    <row r="492" spans="1:14" ht="14.25">
      <c r="A492" s="1059"/>
      <c r="B492" s="1059"/>
      <c r="C492" s="1059"/>
      <c r="D492" s="1059"/>
      <c r="E492" s="1059"/>
      <c r="F492" s="326"/>
      <c r="G492" s="334"/>
      <c r="H492" s="334"/>
      <c r="I492" s="334"/>
      <c r="J492" s="334"/>
      <c r="K492" s="334"/>
      <c r="L492" s="334"/>
      <c r="M492" s="334"/>
    </row>
    <row r="493" spans="1:14" ht="14.25">
      <c r="A493" s="442">
        <v>2</v>
      </c>
      <c r="B493" s="442"/>
      <c r="C493" s="442"/>
      <c r="D493" s="442"/>
      <c r="E493" s="442"/>
      <c r="F493" s="1057" t="s">
        <v>90</v>
      </c>
      <c r="G493" s="328"/>
      <c r="H493" s="328"/>
      <c r="I493" s="328"/>
      <c r="J493" s="328"/>
      <c r="K493" s="328"/>
      <c r="L493" s="328"/>
      <c r="M493" s="328"/>
      <c r="N493" s="168"/>
    </row>
    <row r="494" spans="1:14" ht="14.25">
      <c r="A494" s="442">
        <v>21</v>
      </c>
      <c r="B494" s="442"/>
      <c r="C494" s="442"/>
      <c r="D494" s="442"/>
      <c r="E494" s="442"/>
      <c r="F494" s="443" t="s">
        <v>4</v>
      </c>
      <c r="G494" s="328" t="e">
        <f>G495+G497</f>
        <v>#REF!</v>
      </c>
      <c r="H494" s="328">
        <f>H495+H497</f>
        <v>252326034</v>
      </c>
      <c r="I494" s="328">
        <f>I495+I497</f>
        <v>252326034</v>
      </c>
      <c r="J494" s="328"/>
      <c r="K494" s="328" t="e">
        <f>SUM(G494:I494)</f>
        <v>#REF!</v>
      </c>
      <c r="L494" s="328"/>
      <c r="M494" s="328"/>
      <c r="N494" s="168"/>
    </row>
    <row r="495" spans="1:14" ht="14.25">
      <c r="A495" s="442">
        <v>2101</v>
      </c>
      <c r="B495" s="442"/>
      <c r="C495" s="442"/>
      <c r="D495" s="442"/>
      <c r="E495" s="442"/>
      <c r="F495" s="443" t="s">
        <v>91</v>
      </c>
      <c r="G495" s="328" t="e">
        <f>#REF!</f>
        <v>#REF!</v>
      </c>
      <c r="H495" s="328">
        <v>246566034</v>
      </c>
      <c r="I495" s="328">
        <v>246566034</v>
      </c>
      <c r="J495" s="328"/>
      <c r="K495" s="328" t="e">
        <f>SUM(G495:I495)</f>
        <v>#REF!</v>
      </c>
      <c r="L495" s="328"/>
      <c r="M495" s="328"/>
      <c r="N495" s="168"/>
    </row>
    <row r="496" spans="1:14" ht="25.5">
      <c r="A496" s="442">
        <v>2102</v>
      </c>
      <c r="B496" s="442"/>
      <c r="C496" s="442"/>
      <c r="D496" s="442"/>
      <c r="E496" s="442"/>
      <c r="F496" s="443" t="s">
        <v>664</v>
      </c>
      <c r="G496" s="328" t="e">
        <f>G497</f>
        <v>#REF!</v>
      </c>
      <c r="H496" s="328">
        <f>H497</f>
        <v>5760000</v>
      </c>
      <c r="I496" s="328">
        <f>I497</f>
        <v>5760000</v>
      </c>
      <c r="J496" s="328"/>
      <c r="K496" s="328" t="e">
        <f>SUM(G496:I496)</f>
        <v>#REF!</v>
      </c>
      <c r="L496" s="328"/>
      <c r="M496" s="328"/>
      <c r="N496" s="168"/>
    </row>
    <row r="497" spans="1:14" ht="14.25">
      <c r="A497" s="442">
        <v>210201</v>
      </c>
      <c r="B497" s="442"/>
      <c r="C497" s="442"/>
      <c r="D497" s="442"/>
      <c r="E497" s="442"/>
      <c r="F497" s="443" t="s">
        <v>95</v>
      </c>
      <c r="G497" s="328" t="e">
        <f>SUM(G498:G499)</f>
        <v>#REF!</v>
      </c>
      <c r="H497" s="328">
        <f>SUM(H498:H499)</f>
        <v>5760000</v>
      </c>
      <c r="I497" s="328">
        <f>SUM(I498:I499)</f>
        <v>5760000</v>
      </c>
      <c r="J497" s="328"/>
      <c r="K497" s="328" t="e">
        <f>SUM(G497:I497)</f>
        <v>#REF!</v>
      </c>
      <c r="L497" s="328"/>
      <c r="M497" s="328"/>
      <c r="N497" s="168"/>
    </row>
    <row r="498" spans="1:14" ht="25.5">
      <c r="A498" s="1059">
        <v>21020101</v>
      </c>
      <c r="B498" s="1059"/>
      <c r="C498" s="1059"/>
      <c r="D498" s="1059"/>
      <c r="E498" s="1059"/>
      <c r="F498" s="324" t="s">
        <v>96</v>
      </c>
      <c r="G498" s="328" t="e">
        <f>#REF!</f>
        <v>#REF!</v>
      </c>
      <c r="H498" s="328">
        <f>'[2]SOCIAL SECTOR PERSONNEL COST'!J302</f>
        <v>0</v>
      </c>
      <c r="I498" s="328">
        <f>'[2]SOCIAL SECTOR PERSONNEL COST'!L302</f>
        <v>0</v>
      </c>
      <c r="J498" s="328"/>
      <c r="K498" s="328"/>
      <c r="L498" s="328"/>
      <c r="M498" s="328"/>
      <c r="N498" s="168"/>
    </row>
    <row r="499" spans="1:14" ht="14.25">
      <c r="A499" s="1059">
        <v>21020102</v>
      </c>
      <c r="B499" s="1059"/>
      <c r="C499" s="1059"/>
      <c r="D499" s="1059"/>
      <c r="E499" s="1059"/>
      <c r="F499" s="324" t="s">
        <v>482</v>
      </c>
      <c r="G499" s="328" t="e">
        <f>#REF!</f>
        <v>#REF!</v>
      </c>
      <c r="H499" s="328">
        <v>5760000</v>
      </c>
      <c r="I499" s="328">
        <v>5760000</v>
      </c>
      <c r="J499" s="328"/>
      <c r="K499" s="328" t="e">
        <f>SUM(G499:I499)</f>
        <v>#REF!</v>
      </c>
      <c r="L499" s="328"/>
      <c r="M499" s="328"/>
      <c r="N499" s="168"/>
    </row>
    <row r="500" spans="1:14" ht="14.25">
      <c r="A500" s="442">
        <v>2202</v>
      </c>
      <c r="B500" s="442"/>
      <c r="C500" s="442"/>
      <c r="D500" s="442"/>
      <c r="E500" s="442"/>
      <c r="F500" s="443" t="s">
        <v>5</v>
      </c>
      <c r="G500" s="857">
        <f>G501+G504+G506+G508+G510</f>
        <v>20000000</v>
      </c>
      <c r="H500" s="857">
        <f>H501+H504+H506+H508+H510</f>
        <v>19000000</v>
      </c>
      <c r="I500" s="857">
        <f>I501+I504+I506+I508+I510</f>
        <v>19000000</v>
      </c>
      <c r="J500" s="857"/>
      <c r="K500" s="857">
        <f>SUM(G500:I500)</f>
        <v>58000000</v>
      </c>
      <c r="L500" s="599">
        <f>L501+L504+L506+L510</f>
        <v>0</v>
      </c>
      <c r="M500" s="432"/>
      <c r="N500" s="217"/>
    </row>
    <row r="501" spans="1:14" ht="25.5">
      <c r="A501" s="442">
        <v>220201</v>
      </c>
      <c r="B501" s="442"/>
      <c r="C501" s="442"/>
      <c r="D501" s="442"/>
      <c r="E501" s="442"/>
      <c r="F501" s="443" t="s">
        <v>661</v>
      </c>
      <c r="G501" s="599">
        <f>SUM(G502:G503)</f>
        <v>6000000</v>
      </c>
      <c r="H501" s="599">
        <f>SUM(H502:H503)</f>
        <v>5000000</v>
      </c>
      <c r="I501" s="599">
        <f>SUM(I502:I503)</f>
        <v>5000000</v>
      </c>
      <c r="J501" s="599"/>
      <c r="K501" s="599">
        <f>SUM(G501:I501)</f>
        <v>16000000</v>
      </c>
      <c r="L501" s="599"/>
      <c r="M501" s="1110"/>
      <c r="N501" s="217"/>
    </row>
    <row r="502" spans="1:14" ht="25.5">
      <c r="A502" s="1059">
        <v>22020101</v>
      </c>
      <c r="B502" s="1059"/>
      <c r="C502" s="1059"/>
      <c r="D502" s="1059"/>
      <c r="E502" s="1059"/>
      <c r="F502" s="324" t="s">
        <v>108</v>
      </c>
      <c r="G502" s="701">
        <v>5000000</v>
      </c>
      <c r="H502" s="701">
        <v>5000000</v>
      </c>
      <c r="I502" s="701">
        <v>5000000</v>
      </c>
      <c r="J502" s="701"/>
      <c r="K502" s="701">
        <f>SUM(G502:I502)</f>
        <v>15000000</v>
      </c>
      <c r="L502" s="701"/>
      <c r="M502" s="1110"/>
      <c r="N502" s="218"/>
    </row>
    <row r="503" spans="1:14" ht="25.5">
      <c r="A503" s="1059">
        <v>22020102</v>
      </c>
      <c r="B503" s="1059"/>
      <c r="C503" s="1059"/>
      <c r="D503" s="1059"/>
      <c r="E503" s="1059"/>
      <c r="F503" s="324" t="s">
        <v>109</v>
      </c>
      <c r="G503" s="701">
        <v>1000000</v>
      </c>
      <c r="H503" s="701"/>
      <c r="I503" s="701"/>
      <c r="J503" s="701"/>
      <c r="K503" s="701"/>
      <c r="L503" s="701"/>
      <c r="M503" s="1110"/>
      <c r="N503" s="218"/>
    </row>
    <row r="504" spans="1:14" ht="31.5" customHeight="1">
      <c r="A504" s="442">
        <v>220203</v>
      </c>
      <c r="B504" s="442"/>
      <c r="C504" s="442"/>
      <c r="D504" s="442"/>
      <c r="E504" s="442"/>
      <c r="F504" s="443" t="s">
        <v>663</v>
      </c>
      <c r="G504" s="599">
        <f>G505</f>
        <v>4000000</v>
      </c>
      <c r="H504" s="599">
        <f>H505</f>
        <v>4000000</v>
      </c>
      <c r="I504" s="599">
        <f>I505</f>
        <v>4000000</v>
      </c>
      <c r="J504" s="599"/>
      <c r="K504" s="599">
        <f t="shared" ref="K504:K511" si="82">SUM(G504:I504)</f>
        <v>12000000</v>
      </c>
      <c r="L504" s="599">
        <f>SUM(L505:L505)</f>
        <v>0</v>
      </c>
      <c r="M504" s="1110"/>
      <c r="N504" s="217"/>
    </row>
    <row r="505" spans="1:14" ht="25.5">
      <c r="A505" s="1059">
        <v>22020301</v>
      </c>
      <c r="B505" s="1059"/>
      <c r="C505" s="1059"/>
      <c r="D505" s="1059"/>
      <c r="E505" s="1059"/>
      <c r="F505" s="324" t="s">
        <v>122</v>
      </c>
      <c r="G505" s="701">
        <v>4000000</v>
      </c>
      <c r="H505" s="701">
        <v>4000000</v>
      </c>
      <c r="I505" s="701">
        <v>4000000</v>
      </c>
      <c r="J505" s="701"/>
      <c r="K505" s="701">
        <f t="shared" si="82"/>
        <v>12000000</v>
      </c>
      <c r="L505" s="701"/>
      <c r="M505" s="1110"/>
      <c r="N505" s="218"/>
    </row>
    <row r="506" spans="1:14" ht="27.75" customHeight="1">
      <c r="A506" s="442">
        <v>220204</v>
      </c>
      <c r="B506" s="442"/>
      <c r="C506" s="442"/>
      <c r="D506" s="442"/>
      <c r="E506" s="442"/>
      <c r="F506" s="443" t="s">
        <v>645</v>
      </c>
      <c r="G506" s="599">
        <f>SUM(G507:G507)</f>
        <v>3500000</v>
      </c>
      <c r="H506" s="599">
        <f>SUM(H507:H507)</f>
        <v>3500000</v>
      </c>
      <c r="I506" s="599">
        <f>SUM(I507:I507)</f>
        <v>3500000</v>
      </c>
      <c r="J506" s="599"/>
      <c r="K506" s="328">
        <f t="shared" si="82"/>
        <v>10500000</v>
      </c>
      <c r="L506" s="599">
        <f>SUM(L507:L507)</f>
        <v>0</v>
      </c>
      <c r="M506" s="1110"/>
      <c r="N506" s="217">
        <f>SUM(N507:N510)</f>
        <v>0</v>
      </c>
    </row>
    <row r="507" spans="1:14" ht="38.25">
      <c r="A507" s="1059">
        <v>22020401</v>
      </c>
      <c r="B507" s="1059"/>
      <c r="C507" s="1059"/>
      <c r="D507" s="1059"/>
      <c r="E507" s="1059"/>
      <c r="F507" s="324" t="s">
        <v>134</v>
      </c>
      <c r="G507" s="701">
        <v>3500000</v>
      </c>
      <c r="H507" s="701">
        <v>3500000</v>
      </c>
      <c r="I507" s="701">
        <v>3500000</v>
      </c>
      <c r="J507" s="701"/>
      <c r="K507" s="328">
        <f t="shared" si="82"/>
        <v>10500000</v>
      </c>
      <c r="L507" s="701"/>
      <c r="M507" s="1110"/>
      <c r="N507" s="218"/>
    </row>
    <row r="508" spans="1:14" ht="14.25">
      <c r="A508" s="442">
        <v>220205</v>
      </c>
      <c r="B508" s="442"/>
      <c r="C508" s="442"/>
      <c r="D508" s="442"/>
      <c r="E508" s="442"/>
      <c r="F508" s="443" t="s">
        <v>662</v>
      </c>
      <c r="G508" s="599">
        <f>G509</f>
        <v>4300000</v>
      </c>
      <c r="H508" s="599">
        <f>H509</f>
        <v>4300000</v>
      </c>
      <c r="I508" s="599">
        <f>I509</f>
        <v>4300000</v>
      </c>
      <c r="J508" s="599"/>
      <c r="K508" s="599">
        <f t="shared" si="82"/>
        <v>12900000</v>
      </c>
      <c r="L508" s="599">
        <f>SUM(L509:L509)</f>
        <v>0</v>
      </c>
      <c r="M508" s="1110"/>
      <c r="N508" s="218"/>
    </row>
    <row r="509" spans="1:14" ht="14.25">
      <c r="A509" s="1059">
        <v>22020501</v>
      </c>
      <c r="B509" s="1059"/>
      <c r="C509" s="1059"/>
      <c r="D509" s="1059"/>
      <c r="E509" s="1059"/>
      <c r="F509" s="324" t="s">
        <v>146</v>
      </c>
      <c r="G509" s="701">
        <v>4300000</v>
      </c>
      <c r="H509" s="701">
        <v>4300000</v>
      </c>
      <c r="I509" s="701">
        <v>4300000</v>
      </c>
      <c r="J509" s="701"/>
      <c r="K509" s="701">
        <f t="shared" si="82"/>
        <v>12900000</v>
      </c>
      <c r="L509" s="701"/>
      <c r="M509" s="1110"/>
      <c r="N509" s="218"/>
    </row>
    <row r="510" spans="1:14" ht="25.5">
      <c r="A510" s="442">
        <v>220208</v>
      </c>
      <c r="B510" s="442"/>
      <c r="C510" s="442"/>
      <c r="D510" s="442"/>
      <c r="E510" s="442"/>
      <c r="F510" s="443" t="s">
        <v>644</v>
      </c>
      <c r="G510" s="599">
        <f>G511</f>
        <v>2200000</v>
      </c>
      <c r="H510" s="599">
        <f>H511</f>
        <v>2200000</v>
      </c>
      <c r="I510" s="599">
        <f>I511</f>
        <v>2200000</v>
      </c>
      <c r="J510" s="599"/>
      <c r="K510" s="599">
        <f t="shared" si="82"/>
        <v>6600000</v>
      </c>
      <c r="L510" s="599">
        <f>SUM(L511:L511)</f>
        <v>0</v>
      </c>
      <c r="M510" s="1110"/>
      <c r="N510" s="218"/>
    </row>
    <row r="511" spans="1:14" ht="25.5">
      <c r="A511" s="1059">
        <v>22020801</v>
      </c>
      <c r="B511" s="1059"/>
      <c r="C511" s="1059"/>
      <c r="D511" s="1059"/>
      <c r="E511" s="1059"/>
      <c r="F511" s="324" t="s">
        <v>164</v>
      </c>
      <c r="G511" s="701">
        <v>2200000</v>
      </c>
      <c r="H511" s="701">
        <v>2200000</v>
      </c>
      <c r="I511" s="701">
        <v>2200000</v>
      </c>
      <c r="J511" s="701"/>
      <c r="K511" s="701">
        <f t="shared" si="82"/>
        <v>6600000</v>
      </c>
      <c r="L511" s="701"/>
      <c r="M511" s="1110"/>
      <c r="N511" s="217">
        <f>SUM(N512:N512)</f>
        <v>0</v>
      </c>
    </row>
    <row r="512" spans="1:14" ht="14.25">
      <c r="A512" s="486"/>
      <c r="B512" s="486"/>
      <c r="C512" s="486"/>
      <c r="D512" s="486"/>
      <c r="E512" s="486"/>
      <c r="F512" s="775" t="s">
        <v>570</v>
      </c>
      <c r="G512" s="1111"/>
      <c r="H512" s="1111"/>
      <c r="I512" s="1111"/>
      <c r="J512" s="1111"/>
      <c r="K512" s="1111"/>
      <c r="L512" s="1111"/>
      <c r="M512" s="1112"/>
      <c r="N512" s="218"/>
    </row>
    <row r="513" spans="1:14" ht="14.25">
      <c r="A513" s="486"/>
      <c r="B513" s="486"/>
      <c r="C513" s="486"/>
      <c r="D513" s="486"/>
      <c r="E513" s="486"/>
      <c r="F513" s="571"/>
      <c r="G513" s="1113"/>
      <c r="H513" s="1113"/>
      <c r="I513" s="1113"/>
      <c r="J513" s="1113"/>
      <c r="K513" s="1113"/>
      <c r="L513" s="1113"/>
      <c r="M513" s="1112"/>
      <c r="N513" s="217">
        <f>SUM(N514:N515)</f>
        <v>0</v>
      </c>
    </row>
    <row r="514" spans="1:14" ht="14.25">
      <c r="A514" s="486"/>
      <c r="B514" s="486"/>
      <c r="C514" s="486"/>
      <c r="D514" s="486"/>
      <c r="E514" s="486"/>
      <c r="F514" s="571" t="s">
        <v>519</v>
      </c>
      <c r="G514" s="597" t="e">
        <f>G494</f>
        <v>#REF!</v>
      </c>
      <c r="H514" s="597">
        <v>252326034</v>
      </c>
      <c r="I514" s="597">
        <v>252326034</v>
      </c>
      <c r="J514" s="597"/>
      <c r="K514" s="597" t="e">
        <f>G514+H514+I514</f>
        <v>#REF!</v>
      </c>
      <c r="L514" s="597">
        <v>252326034</v>
      </c>
      <c r="M514" s="1112"/>
      <c r="N514" s="218"/>
    </row>
    <row r="515" spans="1:14" ht="14.25">
      <c r="A515" s="486"/>
      <c r="B515" s="486"/>
      <c r="C515" s="486"/>
      <c r="D515" s="486"/>
      <c r="E515" s="486"/>
      <c r="F515" s="571" t="s">
        <v>520</v>
      </c>
      <c r="G515" s="597">
        <f>G500</f>
        <v>20000000</v>
      </c>
      <c r="H515" s="597">
        <v>20000000</v>
      </c>
      <c r="I515" s="597">
        <v>20000000</v>
      </c>
      <c r="J515" s="597"/>
      <c r="K515" s="597">
        <f>K500</f>
        <v>58000000</v>
      </c>
      <c r="L515" s="597">
        <v>24000000</v>
      </c>
      <c r="M515" s="1112"/>
      <c r="N515" s="218"/>
    </row>
    <row r="516" spans="1:14" ht="25.5">
      <c r="A516" s="486"/>
      <c r="B516" s="486"/>
      <c r="C516" s="486"/>
      <c r="D516" s="486"/>
      <c r="E516" s="486"/>
      <c r="F516" s="1003" t="s">
        <v>198</v>
      </c>
      <c r="G516" s="597"/>
      <c r="H516" s="597"/>
      <c r="I516" s="597"/>
      <c r="J516" s="597"/>
      <c r="K516" s="1114"/>
      <c r="L516" s="597"/>
      <c r="M516" s="1112"/>
      <c r="N516" s="217">
        <f>SUM(N517:N517)</f>
        <v>0</v>
      </c>
    </row>
    <row r="517" spans="1:14" ht="14.25">
      <c r="A517" s="486"/>
      <c r="B517" s="486"/>
      <c r="C517" s="486"/>
      <c r="D517" s="486"/>
      <c r="E517" s="486"/>
      <c r="F517" s="571" t="s">
        <v>3</v>
      </c>
      <c r="G517" s="597" t="e">
        <f>SUM(G514:G516)</f>
        <v>#REF!</v>
      </c>
      <c r="H517" s="597">
        <f>SUM(H514:H516)</f>
        <v>272326034</v>
      </c>
      <c r="I517" s="597">
        <f>SUM(I514:I516)</f>
        <v>272326034</v>
      </c>
      <c r="J517" s="597"/>
      <c r="K517" s="597" t="e">
        <f>SUM(K514:K516)</f>
        <v>#REF!</v>
      </c>
      <c r="L517" s="597">
        <f>SUM(L514:L516)</f>
        <v>276326034</v>
      </c>
      <c r="M517" s="1112"/>
      <c r="N517" s="218"/>
    </row>
    <row r="518" spans="1:14">
      <c r="A518" s="35"/>
      <c r="B518" s="295"/>
      <c r="C518" s="295"/>
      <c r="D518" s="295"/>
      <c r="E518" s="295"/>
      <c r="F518" s="295"/>
      <c r="G518" s="70"/>
      <c r="H518" s="124"/>
      <c r="I518" s="92"/>
      <c r="J518" s="92"/>
      <c r="K518" s="92"/>
    </row>
    <row r="519" spans="1:14">
      <c r="A519" s="33"/>
      <c r="B519" s="35"/>
      <c r="C519" s="33"/>
      <c r="D519" s="33"/>
      <c r="E519" s="33"/>
      <c r="F519" s="35"/>
      <c r="G519" s="54"/>
      <c r="H519" s="33"/>
      <c r="I519" s="33"/>
      <c r="J519" s="33"/>
      <c r="K519" s="33"/>
    </row>
    <row r="520" spans="1:14" ht="23.25">
      <c r="A520" s="1561" t="s">
        <v>0</v>
      </c>
      <c r="B520" s="1561"/>
      <c r="C520" s="1561"/>
      <c r="D520" s="1561"/>
      <c r="E520" s="1561"/>
      <c r="F520" s="1561"/>
      <c r="G520" s="1561"/>
      <c r="H520" s="1561"/>
      <c r="I520" s="1561"/>
      <c r="J520" s="1561"/>
      <c r="K520" s="1561"/>
      <c r="L520" s="1561"/>
      <c r="M520" s="1561"/>
    </row>
    <row r="521" spans="1:14" ht="18">
      <c r="A521" s="1560" t="s">
        <v>485</v>
      </c>
      <c r="B521" s="1560"/>
      <c r="C521" s="1560"/>
      <c r="D521" s="1560"/>
      <c r="E521" s="1560"/>
      <c r="F521" s="1560"/>
      <c r="G521" s="1560"/>
      <c r="H521" s="1560"/>
      <c r="I521" s="1560"/>
      <c r="J521" s="1560"/>
      <c r="K521" s="1560"/>
      <c r="L521" s="1560"/>
      <c r="M521" s="1560"/>
    </row>
    <row r="522" spans="1:14" ht="45.75" customHeight="1">
      <c r="A522" s="426" t="s">
        <v>518</v>
      </c>
      <c r="B522" s="426" t="s">
        <v>514</v>
      </c>
      <c r="C522" s="426" t="s">
        <v>559</v>
      </c>
      <c r="D522" s="426" t="s">
        <v>560</v>
      </c>
      <c r="E522" s="426" t="s">
        <v>515</v>
      </c>
      <c r="F522" s="427" t="s">
        <v>483</v>
      </c>
      <c r="G522" s="426" t="s">
        <v>656</v>
      </c>
      <c r="H522" s="426" t="s">
        <v>657</v>
      </c>
      <c r="I522" s="426" t="s">
        <v>997</v>
      </c>
      <c r="J522" s="426"/>
      <c r="K522" s="426" t="s">
        <v>658</v>
      </c>
      <c r="L522" s="426" t="s">
        <v>970</v>
      </c>
      <c r="M522" s="428" t="s">
        <v>999</v>
      </c>
    </row>
    <row r="523" spans="1:14" ht="14.25">
      <c r="A523" s="442">
        <v>2</v>
      </c>
      <c r="B523" s="770"/>
      <c r="C523" s="770"/>
      <c r="D523" s="770"/>
      <c r="E523" s="770"/>
      <c r="F523" s="325" t="s">
        <v>90</v>
      </c>
      <c r="G523" s="711" t="e">
        <f>SUM(G524,G530)</f>
        <v>#REF!</v>
      </c>
      <c r="H523" s="711" t="e">
        <f t="shared" ref="H523:M523" si="83">SUM(H524,H530)</f>
        <v>#REF!</v>
      </c>
      <c r="I523" s="711" t="e">
        <f t="shared" si="83"/>
        <v>#REF!</v>
      </c>
      <c r="J523" s="711"/>
      <c r="K523" s="711" t="e">
        <f t="shared" si="83"/>
        <v>#REF!</v>
      </c>
      <c r="L523" s="711">
        <f t="shared" si="83"/>
        <v>3000000</v>
      </c>
      <c r="M523" s="711">
        <f t="shared" si="83"/>
        <v>0</v>
      </c>
    </row>
    <row r="524" spans="1:14" ht="14.25">
      <c r="A524" s="442">
        <v>21</v>
      </c>
      <c r="B524" s="770"/>
      <c r="C524" s="770"/>
      <c r="D524" s="770"/>
      <c r="E524" s="770"/>
      <c r="F524" s="325" t="s">
        <v>4</v>
      </c>
      <c r="G524" s="711" t="e">
        <f>SUM(G525:G526)</f>
        <v>#REF!</v>
      </c>
      <c r="H524" s="711" t="e">
        <f t="shared" ref="H524:M524" si="84">SUM(H525:H526)</f>
        <v>#REF!</v>
      </c>
      <c r="I524" s="711" t="e">
        <f t="shared" si="84"/>
        <v>#REF!</v>
      </c>
      <c r="J524" s="711"/>
      <c r="K524" s="711" t="e">
        <f t="shared" si="84"/>
        <v>#REF!</v>
      </c>
      <c r="L524" s="711">
        <f t="shared" si="84"/>
        <v>0</v>
      </c>
      <c r="M524" s="711">
        <f t="shared" si="84"/>
        <v>0</v>
      </c>
    </row>
    <row r="525" spans="1:14" ht="14.25">
      <c r="A525" s="1059">
        <v>21010101</v>
      </c>
      <c r="B525" s="769"/>
      <c r="C525" s="769"/>
      <c r="D525" s="769"/>
      <c r="E525" s="769"/>
      <c r="F525" s="326" t="s">
        <v>91</v>
      </c>
      <c r="G525" s="711" t="e">
        <f>#REF!</f>
        <v>#REF!</v>
      </c>
      <c r="H525" s="711" t="e">
        <f>G525</f>
        <v>#REF!</v>
      </c>
      <c r="I525" s="711" t="e">
        <f>H525</f>
        <v>#REF!</v>
      </c>
      <c r="J525" s="711"/>
      <c r="K525" s="711" t="e">
        <f>SUM(G525:I525)</f>
        <v>#REF!</v>
      </c>
      <c r="L525" s="711"/>
      <c r="M525" s="711"/>
    </row>
    <row r="526" spans="1:14" ht="25.5">
      <c r="A526" s="442">
        <v>2102</v>
      </c>
      <c r="B526" s="770"/>
      <c r="C526" s="770"/>
      <c r="D526" s="770"/>
      <c r="E526" s="770"/>
      <c r="F526" s="325" t="s">
        <v>664</v>
      </c>
      <c r="G526" s="711" t="e">
        <f>SUM(G527)</f>
        <v>#REF!</v>
      </c>
      <c r="H526" s="711" t="e">
        <f t="shared" ref="H526:M526" si="85">SUM(H527)</f>
        <v>#REF!</v>
      </c>
      <c r="I526" s="711" t="e">
        <f t="shared" si="85"/>
        <v>#REF!</v>
      </c>
      <c r="J526" s="711"/>
      <c r="K526" s="711" t="e">
        <f t="shared" si="85"/>
        <v>#REF!</v>
      </c>
      <c r="L526" s="711">
        <f t="shared" si="85"/>
        <v>0</v>
      </c>
      <c r="M526" s="711">
        <f t="shared" si="85"/>
        <v>0</v>
      </c>
    </row>
    <row r="527" spans="1:14" ht="13.5" customHeight="1">
      <c r="A527" s="442">
        <v>210201</v>
      </c>
      <c r="B527" s="770"/>
      <c r="C527" s="770"/>
      <c r="D527" s="770"/>
      <c r="E527" s="770"/>
      <c r="F527" s="325" t="s">
        <v>95</v>
      </c>
      <c r="G527" s="711" t="e">
        <f>SUM(G528:G529)</f>
        <v>#REF!</v>
      </c>
      <c r="H527" s="711" t="e">
        <f t="shared" ref="H527:M527" si="86">SUM(H528:H529)</f>
        <v>#REF!</v>
      </c>
      <c r="I527" s="711" t="e">
        <f t="shared" si="86"/>
        <v>#REF!</v>
      </c>
      <c r="J527" s="711"/>
      <c r="K527" s="711" t="e">
        <f t="shared" si="86"/>
        <v>#REF!</v>
      </c>
      <c r="L527" s="711">
        <f t="shared" si="86"/>
        <v>0</v>
      </c>
      <c r="M527" s="711">
        <f t="shared" si="86"/>
        <v>0</v>
      </c>
    </row>
    <row r="528" spans="1:14" ht="25.5">
      <c r="A528" s="1059">
        <v>21020101</v>
      </c>
      <c r="B528" s="769"/>
      <c r="C528" s="769"/>
      <c r="D528" s="769"/>
      <c r="E528" s="769"/>
      <c r="F528" s="326" t="s">
        <v>96</v>
      </c>
      <c r="G528" s="711" t="e">
        <f>#REF!</f>
        <v>#REF!</v>
      </c>
      <c r="H528" s="711" t="e">
        <f>G528</f>
        <v>#REF!</v>
      </c>
      <c r="I528" s="711" t="e">
        <f>H528</f>
        <v>#REF!</v>
      </c>
      <c r="J528" s="711"/>
      <c r="K528" s="711" t="e">
        <f t="shared" ref="K528:K534" si="87">SUM(G528:I528)</f>
        <v>#REF!</v>
      </c>
      <c r="L528" s="711"/>
      <c r="M528" s="711"/>
    </row>
    <row r="529" spans="1:13" ht="14.25">
      <c r="A529" s="1059">
        <v>21020102</v>
      </c>
      <c r="B529" s="769"/>
      <c r="C529" s="769"/>
      <c r="D529" s="769"/>
      <c r="E529" s="769"/>
      <c r="F529" s="326" t="s">
        <v>482</v>
      </c>
      <c r="G529" s="711" t="e">
        <f>#REF!</f>
        <v>#REF!</v>
      </c>
      <c r="H529" s="711" t="e">
        <f>G529</f>
        <v>#REF!</v>
      </c>
      <c r="I529" s="711" t="e">
        <f>H529</f>
        <v>#REF!</v>
      </c>
      <c r="J529" s="711"/>
      <c r="K529" s="711" t="e">
        <f t="shared" si="87"/>
        <v>#REF!</v>
      </c>
      <c r="L529" s="711"/>
      <c r="M529" s="711"/>
    </row>
    <row r="530" spans="1:13" ht="14.25">
      <c r="A530" s="442">
        <v>2202</v>
      </c>
      <c r="B530" s="770"/>
      <c r="C530" s="770"/>
      <c r="D530" s="770"/>
      <c r="E530" s="770"/>
      <c r="F530" s="325" t="s">
        <v>5</v>
      </c>
      <c r="G530" s="711">
        <f>SUM(G531,G536,G540,G547,G553)</f>
        <v>20000000</v>
      </c>
      <c r="H530" s="711">
        <f>SUM(H531,H536,H540,H547,H553)</f>
        <v>20000000</v>
      </c>
      <c r="I530" s="711">
        <f>SUM(I531,I536,I540,I547,I553)</f>
        <v>20000000</v>
      </c>
      <c r="J530" s="711"/>
      <c r="K530" s="711">
        <f t="shared" si="87"/>
        <v>60000000</v>
      </c>
      <c r="L530" s="711">
        <f>SUM(L531,L536,L540,L547,L553)</f>
        <v>3000000</v>
      </c>
      <c r="M530" s="711">
        <f>SUM(M531,M536,M540,M547,M553)</f>
        <v>0</v>
      </c>
    </row>
    <row r="531" spans="1:13" ht="25.5">
      <c r="A531" s="442">
        <v>220201</v>
      </c>
      <c r="B531" s="770"/>
      <c r="C531" s="770"/>
      <c r="D531" s="770"/>
      <c r="E531" s="770"/>
      <c r="F531" s="325" t="s">
        <v>661</v>
      </c>
      <c r="G531" s="711">
        <f>SUM(G532:G535)</f>
        <v>12000000</v>
      </c>
      <c r="H531" s="711">
        <f>SUM(H532:H535)</f>
        <v>12000000</v>
      </c>
      <c r="I531" s="711">
        <f>SUM(I532:I535)</f>
        <v>12000000</v>
      </c>
      <c r="J531" s="711"/>
      <c r="K531" s="711">
        <f t="shared" si="87"/>
        <v>36000000</v>
      </c>
      <c r="L531" s="711">
        <f>SUM(L532:L535)</f>
        <v>900000</v>
      </c>
      <c r="M531" s="711">
        <f>SUM(M532:M535)</f>
        <v>0</v>
      </c>
    </row>
    <row r="532" spans="1:13" ht="25.5">
      <c r="A532" s="1059">
        <v>22020101</v>
      </c>
      <c r="B532" s="774" t="s">
        <v>865</v>
      </c>
      <c r="C532" s="769"/>
      <c r="D532" s="769"/>
      <c r="E532" s="774" t="s">
        <v>554</v>
      </c>
      <c r="F532" s="326" t="s">
        <v>108</v>
      </c>
      <c r="G532" s="711">
        <v>8000000</v>
      </c>
      <c r="H532" s="711">
        <v>8000000</v>
      </c>
      <c r="I532" s="711">
        <v>8000000</v>
      </c>
      <c r="J532" s="711"/>
      <c r="K532" s="711">
        <f t="shared" si="87"/>
        <v>24000000</v>
      </c>
      <c r="L532" s="711">
        <v>900000</v>
      </c>
      <c r="M532" s="711"/>
    </row>
    <row r="533" spans="1:13" ht="25.5">
      <c r="A533" s="1059">
        <v>22020102</v>
      </c>
      <c r="B533" s="774" t="s">
        <v>865</v>
      </c>
      <c r="C533" s="769"/>
      <c r="D533" s="769"/>
      <c r="E533" s="774" t="s">
        <v>554</v>
      </c>
      <c r="F533" s="326" t="s">
        <v>109</v>
      </c>
      <c r="G533" s="711">
        <v>4000000</v>
      </c>
      <c r="H533" s="711">
        <v>4000000</v>
      </c>
      <c r="I533" s="711">
        <v>4000000</v>
      </c>
      <c r="J533" s="711"/>
      <c r="K533" s="711">
        <f t="shared" si="87"/>
        <v>12000000</v>
      </c>
      <c r="L533" s="711"/>
      <c r="M533" s="711"/>
    </row>
    <row r="534" spans="1:13" ht="25.5">
      <c r="A534" s="1059">
        <v>22020103</v>
      </c>
      <c r="B534" s="774" t="s">
        <v>865</v>
      </c>
      <c r="C534" s="769"/>
      <c r="D534" s="769"/>
      <c r="E534" s="774" t="s">
        <v>554</v>
      </c>
      <c r="F534" s="326" t="s">
        <v>110</v>
      </c>
      <c r="G534" s="711"/>
      <c r="H534" s="711"/>
      <c r="I534" s="711"/>
      <c r="J534" s="711"/>
      <c r="K534" s="711">
        <f t="shared" si="87"/>
        <v>0</v>
      </c>
      <c r="L534" s="711"/>
      <c r="M534" s="711"/>
    </row>
    <row r="535" spans="1:13" ht="25.5">
      <c r="A535" s="1059">
        <v>22020104</v>
      </c>
      <c r="B535" s="769"/>
      <c r="C535" s="769"/>
      <c r="D535" s="769"/>
      <c r="E535" s="769"/>
      <c r="F535" s="326" t="s">
        <v>111</v>
      </c>
      <c r="G535" s="711"/>
      <c r="H535" s="711"/>
      <c r="I535" s="711"/>
      <c r="J535" s="711"/>
      <c r="K535" s="711"/>
      <c r="L535" s="711"/>
      <c r="M535" s="711"/>
    </row>
    <row r="536" spans="1:13" ht="14.25">
      <c r="A536" s="442">
        <v>220202</v>
      </c>
      <c r="B536" s="770"/>
      <c r="C536" s="770"/>
      <c r="D536" s="770"/>
      <c r="E536" s="770"/>
      <c r="F536" s="325" t="s">
        <v>666</v>
      </c>
      <c r="G536" s="711">
        <f>SUM(G537:G539)</f>
        <v>2000000</v>
      </c>
      <c r="H536" s="711">
        <f>SUM(H537:H539)</f>
        <v>2000000</v>
      </c>
      <c r="I536" s="711">
        <f>SUM(I537:I539)</f>
        <v>2000000</v>
      </c>
      <c r="J536" s="711"/>
      <c r="K536" s="711">
        <f t="shared" ref="K536:K544" si="88">SUM(G536:I536)</f>
        <v>6000000</v>
      </c>
      <c r="L536" s="711">
        <f>SUM(L537:L539)</f>
        <v>500000</v>
      </c>
      <c r="M536" s="711">
        <f>SUM(M537:M539)</f>
        <v>0</v>
      </c>
    </row>
    <row r="537" spans="1:13" ht="19.5" customHeight="1">
      <c r="A537" s="1059">
        <v>22020201</v>
      </c>
      <c r="B537" s="774" t="s">
        <v>865</v>
      </c>
      <c r="C537" s="769"/>
      <c r="D537" s="769"/>
      <c r="E537" s="774" t="s">
        <v>554</v>
      </c>
      <c r="F537" s="326" t="s">
        <v>113</v>
      </c>
      <c r="G537" s="711">
        <v>1000000</v>
      </c>
      <c r="H537" s="711">
        <v>1000000</v>
      </c>
      <c r="I537" s="711">
        <v>1000000</v>
      </c>
      <c r="J537" s="711"/>
      <c r="K537" s="711">
        <f t="shared" si="88"/>
        <v>3000000</v>
      </c>
      <c r="L537" s="711">
        <v>300000</v>
      </c>
      <c r="M537" s="711"/>
    </row>
    <row r="538" spans="1:13" ht="19.5" customHeight="1">
      <c r="A538" s="1059">
        <v>22020202</v>
      </c>
      <c r="B538" s="769"/>
      <c r="C538" s="769"/>
      <c r="D538" s="769"/>
      <c r="E538" s="769"/>
      <c r="F538" s="326" t="s">
        <v>114</v>
      </c>
      <c r="G538" s="711"/>
      <c r="H538" s="711"/>
      <c r="I538" s="711"/>
      <c r="J538" s="711"/>
      <c r="K538" s="711">
        <f t="shared" si="88"/>
        <v>0</v>
      </c>
      <c r="L538" s="711"/>
      <c r="M538" s="711"/>
    </row>
    <row r="539" spans="1:13" ht="14.25">
      <c r="A539" s="1059">
        <v>22020203</v>
      </c>
      <c r="B539" s="774" t="s">
        <v>865</v>
      </c>
      <c r="C539" s="769"/>
      <c r="D539" s="769"/>
      <c r="E539" s="774" t="s">
        <v>554</v>
      </c>
      <c r="F539" s="326" t="s">
        <v>115</v>
      </c>
      <c r="G539" s="711">
        <v>1000000</v>
      </c>
      <c r="H539" s="711">
        <v>1000000</v>
      </c>
      <c r="I539" s="711">
        <v>1000000</v>
      </c>
      <c r="J539" s="711"/>
      <c r="K539" s="711">
        <f t="shared" si="88"/>
        <v>3000000</v>
      </c>
      <c r="L539" s="711">
        <v>200000</v>
      </c>
      <c r="M539" s="711"/>
    </row>
    <row r="540" spans="1:13" ht="27.75" customHeight="1">
      <c r="A540" s="442">
        <v>220203</v>
      </c>
      <c r="B540" s="770"/>
      <c r="C540" s="770"/>
      <c r="D540" s="770"/>
      <c r="E540" s="770"/>
      <c r="F540" s="325" t="s">
        <v>663</v>
      </c>
      <c r="G540" s="711">
        <f>SUM(G541:G546)</f>
        <v>3000000</v>
      </c>
      <c r="H540" s="711">
        <f>SUM(H541:H546)</f>
        <v>3000000</v>
      </c>
      <c r="I540" s="711">
        <f>SUM(I541:I546)</f>
        <v>3000000</v>
      </c>
      <c r="J540" s="711"/>
      <c r="K540" s="711">
        <f t="shared" si="88"/>
        <v>9000000</v>
      </c>
      <c r="L540" s="711">
        <f>SUM(L541:L546)</f>
        <v>500000</v>
      </c>
      <c r="M540" s="711">
        <f>SUM(M541:M546)</f>
        <v>0</v>
      </c>
    </row>
    <row r="541" spans="1:13" ht="28.5" customHeight="1">
      <c r="A541" s="1059">
        <v>22020301</v>
      </c>
      <c r="B541" s="774" t="s">
        <v>865</v>
      </c>
      <c r="C541" s="769"/>
      <c r="D541" s="774" t="s">
        <v>561</v>
      </c>
      <c r="E541" s="769">
        <v>5061083</v>
      </c>
      <c r="F541" s="326" t="s">
        <v>122</v>
      </c>
      <c r="G541" s="711">
        <v>2000000</v>
      </c>
      <c r="H541" s="711">
        <v>2000000</v>
      </c>
      <c r="I541" s="711">
        <v>2000000</v>
      </c>
      <c r="J541" s="711"/>
      <c r="K541" s="711">
        <f t="shared" si="88"/>
        <v>6000000</v>
      </c>
      <c r="L541" s="711">
        <v>200000</v>
      </c>
      <c r="M541" s="711"/>
    </row>
    <row r="542" spans="1:13" ht="28.5" customHeight="1">
      <c r="A542" s="1059">
        <v>22020302</v>
      </c>
      <c r="B542" s="774" t="s">
        <v>865</v>
      </c>
      <c r="C542" s="769"/>
      <c r="D542" s="774" t="s">
        <v>561</v>
      </c>
      <c r="E542" s="769">
        <v>5061083</v>
      </c>
      <c r="F542" s="326" t="s">
        <v>123</v>
      </c>
      <c r="G542" s="711">
        <v>800000</v>
      </c>
      <c r="H542" s="711">
        <v>800000</v>
      </c>
      <c r="I542" s="711">
        <v>800000</v>
      </c>
      <c r="J542" s="711"/>
      <c r="K542" s="711">
        <f t="shared" si="88"/>
        <v>2400000</v>
      </c>
      <c r="L542" s="711">
        <v>200000</v>
      </c>
      <c r="M542" s="711"/>
    </row>
    <row r="543" spans="1:13" ht="28.5" customHeight="1">
      <c r="A543" s="1059">
        <v>22020303</v>
      </c>
      <c r="B543" s="769"/>
      <c r="C543" s="769"/>
      <c r="D543" s="769"/>
      <c r="E543" s="769"/>
      <c r="F543" s="326" t="s">
        <v>124</v>
      </c>
      <c r="G543" s="711">
        <v>100000</v>
      </c>
      <c r="H543" s="711">
        <v>100000</v>
      </c>
      <c r="I543" s="711">
        <v>100000</v>
      </c>
      <c r="J543" s="711"/>
      <c r="K543" s="711">
        <f t="shared" si="88"/>
        <v>300000</v>
      </c>
      <c r="L543" s="711"/>
      <c r="M543" s="711"/>
    </row>
    <row r="544" spans="1:13" ht="28.5" customHeight="1">
      <c r="A544" s="1059">
        <v>22020304</v>
      </c>
      <c r="B544" s="774" t="s">
        <v>865</v>
      </c>
      <c r="C544" s="769"/>
      <c r="D544" s="774" t="s">
        <v>561</v>
      </c>
      <c r="E544" s="769">
        <v>5061083</v>
      </c>
      <c r="F544" s="326" t="s">
        <v>125</v>
      </c>
      <c r="G544" s="711"/>
      <c r="H544" s="711"/>
      <c r="I544" s="711"/>
      <c r="J544" s="711"/>
      <c r="K544" s="711">
        <f t="shared" si="88"/>
        <v>0</v>
      </c>
      <c r="L544" s="711">
        <v>100000</v>
      </c>
      <c r="M544" s="711"/>
    </row>
    <row r="545" spans="1:13" ht="28.5" customHeight="1">
      <c r="A545" s="1059">
        <v>22020305</v>
      </c>
      <c r="B545" s="769"/>
      <c r="C545" s="769"/>
      <c r="D545" s="769"/>
      <c r="E545" s="769"/>
      <c r="F545" s="326" t="s">
        <v>126</v>
      </c>
      <c r="G545" s="711">
        <v>100000</v>
      </c>
      <c r="H545" s="711">
        <v>100000</v>
      </c>
      <c r="I545" s="711">
        <v>100000</v>
      </c>
      <c r="J545" s="711"/>
      <c r="K545" s="711"/>
      <c r="L545" s="711"/>
      <c r="M545" s="711"/>
    </row>
    <row r="546" spans="1:13" ht="28.5" customHeight="1">
      <c r="A546" s="1059">
        <v>22020311</v>
      </c>
      <c r="B546" s="769"/>
      <c r="C546" s="769"/>
      <c r="D546" s="769"/>
      <c r="E546" s="769"/>
      <c r="F546" s="326" t="s">
        <v>132</v>
      </c>
      <c r="G546" s="711"/>
      <c r="H546" s="711"/>
      <c r="I546" s="711"/>
      <c r="J546" s="711"/>
      <c r="K546" s="711"/>
      <c r="L546" s="711"/>
      <c r="M546" s="711"/>
    </row>
    <row r="547" spans="1:13" ht="28.5" customHeight="1">
      <c r="A547" s="442">
        <v>220204</v>
      </c>
      <c r="B547" s="770"/>
      <c r="C547" s="770"/>
      <c r="D547" s="770"/>
      <c r="E547" s="770"/>
      <c r="F547" s="325" t="s">
        <v>645</v>
      </c>
      <c r="G547" s="711">
        <f>SUM(G548:G552)</f>
        <v>2000000</v>
      </c>
      <c r="H547" s="711">
        <f>SUM(H548:H552)</f>
        <v>2000000</v>
      </c>
      <c r="I547" s="711">
        <f>SUM(I548:I552)</f>
        <v>2000000</v>
      </c>
      <c r="J547" s="711"/>
      <c r="K547" s="711">
        <f>SUM(G547:I547)</f>
        <v>6000000</v>
      </c>
      <c r="L547" s="711">
        <f>SUM(L548:L552)</f>
        <v>600000</v>
      </c>
      <c r="M547" s="711">
        <f>SUM(M548:M552)</f>
        <v>0</v>
      </c>
    </row>
    <row r="548" spans="1:13" ht="28.5" customHeight="1">
      <c r="A548" s="1059">
        <v>22020401</v>
      </c>
      <c r="B548" s="769"/>
      <c r="C548" s="769"/>
      <c r="D548" s="769"/>
      <c r="E548" s="769"/>
      <c r="F548" s="326" t="s">
        <v>134</v>
      </c>
      <c r="G548" s="711">
        <v>500000</v>
      </c>
      <c r="H548" s="711">
        <v>500000</v>
      </c>
      <c r="I548" s="711">
        <v>500000</v>
      </c>
      <c r="J548" s="711"/>
      <c r="K548" s="711"/>
      <c r="L548" s="711"/>
      <c r="M548" s="711"/>
    </row>
    <row r="549" spans="1:13" ht="28.5" customHeight="1">
      <c r="A549" s="1059">
        <v>22020402</v>
      </c>
      <c r="B549" s="774" t="s">
        <v>865</v>
      </c>
      <c r="C549" s="769"/>
      <c r="D549" s="769"/>
      <c r="E549" s="774" t="s">
        <v>554</v>
      </c>
      <c r="F549" s="326" t="s">
        <v>135</v>
      </c>
      <c r="G549" s="711">
        <v>500000</v>
      </c>
      <c r="H549" s="711">
        <v>500000</v>
      </c>
      <c r="I549" s="711">
        <v>500000</v>
      </c>
      <c r="J549" s="711"/>
      <c r="K549" s="711">
        <f>SUM(G549:I549)</f>
        <v>1500000</v>
      </c>
      <c r="L549" s="711">
        <v>400000</v>
      </c>
      <c r="M549" s="711"/>
    </row>
    <row r="550" spans="1:13" ht="28.5" customHeight="1">
      <c r="A550" s="1059">
        <v>22020403</v>
      </c>
      <c r="B550" s="769"/>
      <c r="C550" s="769"/>
      <c r="D550" s="769"/>
      <c r="E550" s="769"/>
      <c r="F550" s="326" t="s">
        <v>136</v>
      </c>
      <c r="G550" s="711">
        <v>500000</v>
      </c>
      <c r="H550" s="711">
        <v>500000</v>
      </c>
      <c r="I550" s="711">
        <v>500000</v>
      </c>
      <c r="J550" s="711"/>
      <c r="K550" s="711"/>
      <c r="L550" s="711"/>
      <c r="M550" s="711"/>
    </row>
    <row r="551" spans="1:13" ht="28.5" customHeight="1">
      <c r="A551" s="1059">
        <v>22020404</v>
      </c>
      <c r="B551" s="769"/>
      <c r="C551" s="769"/>
      <c r="D551" s="769"/>
      <c r="E551" s="769"/>
      <c r="F551" s="326" t="s">
        <v>137</v>
      </c>
      <c r="G551" s="711"/>
      <c r="H551" s="711"/>
      <c r="I551" s="711"/>
      <c r="J551" s="711"/>
      <c r="K551" s="711"/>
      <c r="L551" s="711"/>
      <c r="M551" s="711"/>
    </row>
    <row r="552" spans="1:13" ht="28.5" customHeight="1">
      <c r="A552" s="1059">
        <v>22020405</v>
      </c>
      <c r="B552" s="774" t="s">
        <v>865</v>
      </c>
      <c r="C552" s="769"/>
      <c r="D552" s="769"/>
      <c r="E552" s="774" t="s">
        <v>554</v>
      </c>
      <c r="F552" s="326" t="s">
        <v>138</v>
      </c>
      <c r="G552" s="711">
        <v>500000</v>
      </c>
      <c r="H552" s="711">
        <v>500000</v>
      </c>
      <c r="I552" s="711">
        <v>500000</v>
      </c>
      <c r="J552" s="711"/>
      <c r="K552" s="711">
        <f>SUM(G552:I552)</f>
        <v>1500000</v>
      </c>
      <c r="L552" s="711">
        <v>200000</v>
      </c>
      <c r="M552" s="711"/>
    </row>
    <row r="553" spans="1:13" ht="28.5" customHeight="1">
      <c r="A553" s="442">
        <v>220208</v>
      </c>
      <c r="B553" s="770"/>
      <c r="C553" s="770"/>
      <c r="D553" s="770"/>
      <c r="E553" s="770"/>
      <c r="F553" s="325" t="s">
        <v>644</v>
      </c>
      <c r="G553" s="711">
        <f>SUM(G554:G554)</f>
        <v>1000000</v>
      </c>
      <c r="H553" s="711">
        <f>SUM(H554:H554)</f>
        <v>1000000</v>
      </c>
      <c r="I553" s="711">
        <f>SUM(I554:I554)</f>
        <v>1000000</v>
      </c>
      <c r="J553" s="711"/>
      <c r="K553" s="711">
        <f>SUM(G553:I553)</f>
        <v>3000000</v>
      </c>
      <c r="L553" s="711">
        <f>SUM(L554:L554)</f>
        <v>500000</v>
      </c>
      <c r="M553" s="711">
        <f>SUM(M554:M554)</f>
        <v>0</v>
      </c>
    </row>
    <row r="554" spans="1:13" ht="28.5" customHeight="1">
      <c r="A554" s="1059">
        <v>22020803</v>
      </c>
      <c r="B554" s="774" t="s">
        <v>865</v>
      </c>
      <c r="C554" s="769"/>
      <c r="D554" s="769"/>
      <c r="E554" s="774" t="s">
        <v>866</v>
      </c>
      <c r="F554" s="326" t="s">
        <v>166</v>
      </c>
      <c r="G554" s="711">
        <v>1000000</v>
      </c>
      <c r="H554" s="711">
        <v>1000000</v>
      </c>
      <c r="I554" s="711">
        <v>1000000</v>
      </c>
      <c r="J554" s="711"/>
      <c r="K554" s="711">
        <f>SUM(G554:I554)</f>
        <v>3000000</v>
      </c>
      <c r="L554" s="711">
        <v>500000</v>
      </c>
      <c r="M554" s="711"/>
    </row>
    <row r="555" spans="1:13" ht="22.5" customHeight="1">
      <c r="A555" s="1115"/>
      <c r="B555" s="1116"/>
      <c r="C555" s="1116"/>
      <c r="D555" s="1116"/>
      <c r="E555" s="1116"/>
      <c r="F555" s="1116"/>
      <c r="G555" s="852"/>
      <c r="H555" s="846"/>
      <c r="I555" s="846"/>
      <c r="J555" s="846"/>
      <c r="K555" s="846"/>
      <c r="L555" s="1117"/>
      <c r="M555" s="1117"/>
    </row>
    <row r="556" spans="1:13" ht="14.25">
      <c r="A556" s="1115"/>
      <c r="B556" s="1541" t="s">
        <v>284</v>
      </c>
      <c r="C556" s="1541"/>
      <c r="D556" s="1541"/>
      <c r="E556" s="1541"/>
      <c r="F556" s="1541"/>
      <c r="G556" s="1541"/>
      <c r="H556" s="1541"/>
      <c r="I556" s="1541"/>
      <c r="J556" s="1541"/>
      <c r="K556" s="1541"/>
      <c r="L556" s="1118"/>
      <c r="M556" s="1118"/>
    </row>
    <row r="557" spans="1:13" ht="14.25">
      <c r="A557" s="1115"/>
      <c r="B557" s="1119"/>
      <c r="C557" s="1119"/>
      <c r="D557" s="1119"/>
      <c r="E557" s="1119"/>
      <c r="F557" s="1119" t="s">
        <v>4</v>
      </c>
      <c r="G557" s="1120" t="e">
        <f>G524</f>
        <v>#REF!</v>
      </c>
      <c r="H557" s="1120" t="e">
        <f>H524</f>
        <v>#REF!</v>
      </c>
      <c r="I557" s="1120" t="e">
        <f>I524</f>
        <v>#REF!</v>
      </c>
      <c r="J557" s="1120"/>
      <c r="K557" s="1120" t="e">
        <f>SUM(G557:I557)</f>
        <v>#REF!</v>
      </c>
      <c r="L557" s="1120">
        <v>24726718</v>
      </c>
      <c r="M557" s="1120"/>
    </row>
    <row r="558" spans="1:13" ht="14.25">
      <c r="A558" s="1115"/>
      <c r="B558" s="1119"/>
      <c r="C558" s="1119"/>
      <c r="D558" s="1119"/>
      <c r="E558" s="1119"/>
      <c r="F558" s="1119" t="s">
        <v>5</v>
      </c>
      <c r="G558" s="1120">
        <f>G530</f>
        <v>20000000</v>
      </c>
      <c r="H558" s="1120">
        <f>H530</f>
        <v>20000000</v>
      </c>
      <c r="I558" s="1120">
        <f>I530</f>
        <v>20000000</v>
      </c>
      <c r="J558" s="1120"/>
      <c r="K558" s="1120">
        <f>SUM(G558:I558)</f>
        <v>60000000</v>
      </c>
      <c r="L558" s="1120">
        <v>25000000</v>
      </c>
      <c r="M558" s="1120"/>
    </row>
    <row r="559" spans="1:13" ht="14.25">
      <c r="A559" s="1115"/>
      <c r="B559" s="1119"/>
      <c r="C559" s="1119"/>
      <c r="D559" s="1119"/>
      <c r="E559" s="1119"/>
      <c r="F559" s="1119" t="s">
        <v>198</v>
      </c>
      <c r="G559" s="1120"/>
      <c r="H559" s="1120"/>
      <c r="I559" s="1120"/>
      <c r="J559" s="1120"/>
      <c r="K559" s="1120"/>
      <c r="L559" s="1120"/>
      <c r="M559" s="1120"/>
    </row>
    <row r="560" spans="1:13" ht="14.25">
      <c r="A560" s="1115"/>
      <c r="B560" s="1119"/>
      <c r="C560" s="1119"/>
      <c r="D560" s="1119"/>
      <c r="E560" s="1119"/>
      <c r="F560" s="1119" t="s">
        <v>3</v>
      </c>
      <c r="G560" s="1121" t="e">
        <f>SUM(G557:G558:G559)</f>
        <v>#REF!</v>
      </c>
      <c r="H560" s="1121" t="e">
        <f>SUM(H557:H558:H559)</f>
        <v>#REF!</v>
      </c>
      <c r="I560" s="1121" t="e">
        <f>SUM(I557:I558:I559)</f>
        <v>#REF!</v>
      </c>
      <c r="J560" s="1121"/>
      <c r="K560" s="1121" t="e">
        <f>SUM(K557:K559)</f>
        <v>#REF!</v>
      </c>
      <c r="L560" s="1121">
        <f>SUM(L557:L558:L559)</f>
        <v>49726718</v>
      </c>
      <c r="M560" s="1121"/>
    </row>
    <row r="561" spans="1:13">
      <c r="A561" s="33"/>
      <c r="B561" s="35"/>
      <c r="C561" s="33"/>
      <c r="D561" s="33"/>
      <c r="E561" s="33"/>
      <c r="F561" s="35"/>
      <c r="G561" s="54"/>
      <c r="H561" s="33"/>
      <c r="I561" s="33"/>
      <c r="J561" s="33"/>
      <c r="K561" s="33"/>
    </row>
    <row r="562" spans="1:13" ht="20.25">
      <c r="A562" s="1499" t="s">
        <v>0</v>
      </c>
      <c r="B562" s="1499"/>
      <c r="C562" s="1499"/>
      <c r="D562" s="1499"/>
      <c r="E562" s="1499"/>
      <c r="F562" s="1499"/>
      <c r="G562" s="1499"/>
      <c r="H562" s="1499"/>
      <c r="I562" s="1499"/>
      <c r="J562" s="1499"/>
      <c r="K562" s="1499"/>
      <c r="L562" s="1499"/>
      <c r="M562" s="1499"/>
    </row>
    <row r="563" spans="1:13" ht="18">
      <c r="A563" s="1442" t="s">
        <v>490</v>
      </c>
      <c r="B563" s="1442"/>
      <c r="C563" s="1442"/>
      <c r="D563" s="1442"/>
      <c r="E563" s="1442"/>
      <c r="F563" s="1442"/>
      <c r="G563" s="1442"/>
      <c r="H563" s="1442"/>
      <c r="I563" s="1442"/>
      <c r="J563" s="1442"/>
      <c r="K563" s="1442"/>
      <c r="L563" s="1442"/>
      <c r="M563" s="1442"/>
    </row>
    <row r="564" spans="1:13" ht="48.75" customHeight="1">
      <c r="A564" s="539" t="s">
        <v>518</v>
      </c>
      <c r="B564" s="539" t="s">
        <v>514</v>
      </c>
      <c r="C564" s="539" t="s">
        <v>559</v>
      </c>
      <c r="D564" s="539" t="s">
        <v>560</v>
      </c>
      <c r="E564" s="539" t="s">
        <v>515</v>
      </c>
      <c r="F564" s="542" t="s">
        <v>483</v>
      </c>
      <c r="G564" s="543" t="s">
        <v>656</v>
      </c>
      <c r="H564" s="543" t="s">
        <v>657</v>
      </c>
      <c r="I564" s="543" t="s">
        <v>997</v>
      </c>
      <c r="J564" s="543"/>
      <c r="K564" s="543" t="s">
        <v>658</v>
      </c>
      <c r="L564" s="539" t="s">
        <v>970</v>
      </c>
      <c r="M564" s="306" t="s">
        <v>999</v>
      </c>
    </row>
    <row r="565" spans="1:13" ht="25.5" customHeight="1">
      <c r="A565" s="442">
        <v>2</v>
      </c>
      <c r="B565" s="442"/>
      <c r="C565" s="442"/>
      <c r="D565" s="442"/>
      <c r="E565" s="442"/>
      <c r="F565" s="1057" t="s">
        <v>90</v>
      </c>
      <c r="G565" s="586" t="e">
        <f>SUM(G566,G572,G583,G581)</f>
        <v>#REF!</v>
      </c>
      <c r="H565" s="586" t="e">
        <f>SUM(H566,H572,H583,H581)</f>
        <v>#REF!</v>
      </c>
      <c r="I565" s="586" t="e">
        <f>SUM(I566,I572,I583,I581)</f>
        <v>#REF!</v>
      </c>
      <c r="J565" s="586"/>
      <c r="K565" s="586" t="e">
        <f>SUM(K566,K572,K583)</f>
        <v>#REF!</v>
      </c>
      <c r="L565" s="586">
        <f>SUM(L566,L572,L583)</f>
        <v>8200000</v>
      </c>
      <c r="M565" s="586">
        <f>SUM(M566,M572,M583)</f>
        <v>1200000</v>
      </c>
    </row>
    <row r="566" spans="1:13" ht="14.25">
      <c r="A566" s="442">
        <v>21</v>
      </c>
      <c r="B566" s="448" t="s">
        <v>780</v>
      </c>
      <c r="C566" s="442"/>
      <c r="D566" s="448" t="s">
        <v>561</v>
      </c>
      <c r="E566" s="448" t="s">
        <v>554</v>
      </c>
      <c r="F566" s="443" t="s">
        <v>4</v>
      </c>
      <c r="G566" s="586" t="e">
        <f>SUM(G567,G568)</f>
        <v>#REF!</v>
      </c>
      <c r="H566" s="586" t="e">
        <f t="shared" ref="H566:M566" si="89">SUM(H567,H568)</f>
        <v>#REF!</v>
      </c>
      <c r="I566" s="586" t="e">
        <f t="shared" si="89"/>
        <v>#REF!</v>
      </c>
      <c r="J566" s="586"/>
      <c r="K566" s="586" t="e">
        <f t="shared" si="89"/>
        <v>#REF!</v>
      </c>
      <c r="L566" s="586">
        <f t="shared" si="89"/>
        <v>0</v>
      </c>
      <c r="M566" s="586">
        <f t="shared" si="89"/>
        <v>0</v>
      </c>
    </row>
    <row r="567" spans="1:13" ht="14.25">
      <c r="A567" s="1059">
        <v>21010101</v>
      </c>
      <c r="B567" s="1059"/>
      <c r="C567" s="1059"/>
      <c r="D567" s="1059"/>
      <c r="E567" s="1059"/>
      <c r="F567" s="324" t="s">
        <v>91</v>
      </c>
      <c r="G567" s="586" t="e">
        <f>#REF!</f>
        <v>#REF!</v>
      </c>
      <c r="H567" s="586" t="e">
        <f>G567</f>
        <v>#REF!</v>
      </c>
      <c r="I567" s="586" t="e">
        <f>H567</f>
        <v>#REF!</v>
      </c>
      <c r="J567" s="586"/>
      <c r="K567" s="586" t="e">
        <f>SUM(G567:I567)</f>
        <v>#REF!</v>
      </c>
      <c r="L567" s="586"/>
      <c r="M567" s="586"/>
    </row>
    <row r="568" spans="1:13" ht="27" customHeight="1">
      <c r="A568" s="442">
        <v>2102</v>
      </c>
      <c r="B568" s="442"/>
      <c r="C568" s="442"/>
      <c r="D568" s="442"/>
      <c r="E568" s="442"/>
      <c r="F568" s="443" t="s">
        <v>664</v>
      </c>
      <c r="G568" s="586" t="e">
        <f>SUM(G569)</f>
        <v>#REF!</v>
      </c>
      <c r="H568" s="586" t="e">
        <f t="shared" ref="H568:M568" si="90">SUM(H569)</f>
        <v>#REF!</v>
      </c>
      <c r="I568" s="586" t="e">
        <f t="shared" si="90"/>
        <v>#REF!</v>
      </c>
      <c r="J568" s="586"/>
      <c r="K568" s="586" t="e">
        <f t="shared" si="90"/>
        <v>#REF!</v>
      </c>
      <c r="L568" s="586">
        <f t="shared" si="90"/>
        <v>0</v>
      </c>
      <c r="M568" s="586">
        <f t="shared" si="90"/>
        <v>0</v>
      </c>
    </row>
    <row r="569" spans="1:13" ht="18.75" customHeight="1">
      <c r="A569" s="442">
        <v>210201</v>
      </c>
      <c r="B569" s="448" t="s">
        <v>780</v>
      </c>
      <c r="C569" s="442"/>
      <c r="D569" s="448" t="s">
        <v>561</v>
      </c>
      <c r="E569" s="448" t="s">
        <v>554</v>
      </c>
      <c r="F569" s="443" t="s">
        <v>95</v>
      </c>
      <c r="G569" s="586" t="e">
        <f>SUM(G570:G571)</f>
        <v>#REF!</v>
      </c>
      <c r="H569" s="586" t="e">
        <f t="shared" ref="H569:M569" si="91">SUM(H570:H571)</f>
        <v>#REF!</v>
      </c>
      <c r="I569" s="586" t="e">
        <f t="shared" si="91"/>
        <v>#REF!</v>
      </c>
      <c r="J569" s="586"/>
      <c r="K569" s="586" t="e">
        <f t="shared" si="91"/>
        <v>#REF!</v>
      </c>
      <c r="L569" s="586">
        <f t="shared" si="91"/>
        <v>0</v>
      </c>
      <c r="M569" s="586">
        <f t="shared" si="91"/>
        <v>0</v>
      </c>
    </row>
    <row r="570" spans="1:13" ht="25.5">
      <c r="A570" s="1059">
        <v>21020101</v>
      </c>
      <c r="B570" s="1059"/>
      <c r="C570" s="1059"/>
      <c r="D570" s="1059"/>
      <c r="E570" s="1059"/>
      <c r="F570" s="324" t="s">
        <v>96</v>
      </c>
      <c r="G570" s="586" t="e">
        <f>#REF!</f>
        <v>#REF!</v>
      </c>
      <c r="H570" s="586" t="e">
        <f>G570</f>
        <v>#REF!</v>
      </c>
      <c r="I570" s="586" t="e">
        <f>H570</f>
        <v>#REF!</v>
      </c>
      <c r="J570" s="586"/>
      <c r="K570" s="586" t="e">
        <f>SUM(G570:I570)</f>
        <v>#REF!</v>
      </c>
      <c r="L570" s="586"/>
      <c r="M570" s="586"/>
    </row>
    <row r="571" spans="1:13" ht="14.25">
      <c r="A571" s="1059">
        <v>21020102</v>
      </c>
      <c r="B571" s="1059"/>
      <c r="C571" s="1059"/>
      <c r="D571" s="1059"/>
      <c r="E571" s="1059"/>
      <c r="F571" s="324" t="s">
        <v>482</v>
      </c>
      <c r="G571" s="586" t="e">
        <f>#REF!</f>
        <v>#REF!</v>
      </c>
      <c r="H571" s="586" t="e">
        <f>G571</f>
        <v>#REF!</v>
      </c>
      <c r="I571" s="586" t="e">
        <f>H571</f>
        <v>#REF!</v>
      </c>
      <c r="J571" s="586"/>
      <c r="K571" s="586" t="e">
        <f>SUM(G571:I571)</f>
        <v>#REF!</v>
      </c>
      <c r="L571" s="586"/>
      <c r="M571" s="586"/>
    </row>
    <row r="572" spans="1:13" ht="14.25">
      <c r="A572" s="442">
        <v>2202</v>
      </c>
      <c r="B572" s="448" t="s">
        <v>780</v>
      </c>
      <c r="C572" s="442"/>
      <c r="D572" s="448" t="s">
        <v>561</v>
      </c>
      <c r="E572" s="448" t="s">
        <v>554</v>
      </c>
      <c r="F572" s="443" t="s">
        <v>5</v>
      </c>
      <c r="G572" s="586">
        <f>SUM(G573,G577,G581)</f>
        <v>5000000</v>
      </c>
      <c r="H572" s="586">
        <f>SUM(H573,H577,H581)</f>
        <v>5000000</v>
      </c>
      <c r="I572" s="586">
        <f>SUM(I573,I577,I581)</f>
        <v>5000000</v>
      </c>
      <c r="J572" s="586"/>
      <c r="K572" s="586">
        <f>SUM(G572:I572)</f>
        <v>15000000</v>
      </c>
      <c r="L572" s="586">
        <f>SUM(L573,L577)</f>
        <v>1800000</v>
      </c>
      <c r="M572" s="586">
        <f>SUM(M573,M577)</f>
        <v>200000</v>
      </c>
    </row>
    <row r="573" spans="1:13" ht="33.75" customHeight="1">
      <c r="A573" s="442">
        <v>220201</v>
      </c>
      <c r="B573" s="448" t="s">
        <v>780</v>
      </c>
      <c r="C573" s="442"/>
      <c r="D573" s="448" t="s">
        <v>561</v>
      </c>
      <c r="E573" s="448" t="s">
        <v>554</v>
      </c>
      <c r="F573" s="443" t="s">
        <v>661</v>
      </c>
      <c r="G573" s="586">
        <f t="shared" ref="G573:M573" si="92">SUM(G574:G576)</f>
        <v>2800000</v>
      </c>
      <c r="H573" s="586">
        <f>SUM(H574:H576)</f>
        <v>2800000</v>
      </c>
      <c r="I573" s="586">
        <f>SUM(I574:I576)</f>
        <v>2800000</v>
      </c>
      <c r="J573" s="586"/>
      <c r="K573" s="586">
        <f t="shared" si="92"/>
        <v>8400000</v>
      </c>
      <c r="L573" s="586">
        <f t="shared" si="92"/>
        <v>1600000</v>
      </c>
      <c r="M573" s="586">
        <f t="shared" si="92"/>
        <v>0</v>
      </c>
    </row>
    <row r="574" spans="1:13" ht="25.5" customHeight="1">
      <c r="A574" s="1059">
        <v>22020101</v>
      </c>
      <c r="B574" s="448" t="s">
        <v>780</v>
      </c>
      <c r="C574" s="442"/>
      <c r="D574" s="448" t="s">
        <v>561</v>
      </c>
      <c r="E574" s="448" t="s">
        <v>554</v>
      </c>
      <c r="F574" s="324" t="s">
        <v>108</v>
      </c>
      <c r="G574" s="586">
        <v>1500000</v>
      </c>
      <c r="H574" s="586">
        <v>1500000</v>
      </c>
      <c r="I574" s="586">
        <v>1500000</v>
      </c>
      <c r="J574" s="586"/>
      <c r="K574" s="586">
        <f>SUM(G574:I574)</f>
        <v>4500000</v>
      </c>
      <c r="L574" s="586">
        <v>800000</v>
      </c>
      <c r="M574" s="586"/>
    </row>
    <row r="575" spans="1:13" ht="31.5" customHeight="1">
      <c r="A575" s="1059">
        <v>22020102</v>
      </c>
      <c r="B575" s="448" t="s">
        <v>780</v>
      </c>
      <c r="C575" s="442"/>
      <c r="D575" s="448" t="s">
        <v>561</v>
      </c>
      <c r="E575" s="448" t="s">
        <v>554</v>
      </c>
      <c r="F575" s="324" t="s">
        <v>109</v>
      </c>
      <c r="G575" s="586">
        <v>1300000</v>
      </c>
      <c r="H575" s="586">
        <v>1300000</v>
      </c>
      <c r="I575" s="586">
        <v>1300000</v>
      </c>
      <c r="J575" s="586"/>
      <c r="K575" s="586">
        <f>SUM(G575:I575)</f>
        <v>3900000</v>
      </c>
      <c r="L575" s="586">
        <v>400000</v>
      </c>
      <c r="M575" s="586"/>
    </row>
    <row r="576" spans="1:13" ht="29.25" customHeight="1">
      <c r="A576" s="1059">
        <v>22020103</v>
      </c>
      <c r="B576" s="448" t="s">
        <v>780</v>
      </c>
      <c r="C576" s="442"/>
      <c r="D576" s="448" t="s">
        <v>561</v>
      </c>
      <c r="E576" s="448" t="s">
        <v>554</v>
      </c>
      <c r="F576" s="324" t="s">
        <v>110</v>
      </c>
      <c r="G576" s="586"/>
      <c r="H576" s="586"/>
      <c r="I576" s="586"/>
      <c r="J576" s="586"/>
      <c r="K576" s="586"/>
      <c r="L576" s="586">
        <v>400000</v>
      </c>
      <c r="M576" s="586"/>
    </row>
    <row r="577" spans="1:13" ht="25.5">
      <c r="A577" s="442">
        <v>220203</v>
      </c>
      <c r="B577" s="448" t="s">
        <v>780</v>
      </c>
      <c r="C577" s="442"/>
      <c r="D577" s="448" t="s">
        <v>561</v>
      </c>
      <c r="E577" s="448" t="s">
        <v>554</v>
      </c>
      <c r="F577" s="443" t="s">
        <v>663</v>
      </c>
      <c r="G577" s="586">
        <f>SUM(G578:G580)</f>
        <v>1700000</v>
      </c>
      <c r="H577" s="586">
        <f>SUM(H578:H580)</f>
        <v>1700000</v>
      </c>
      <c r="I577" s="586">
        <f>SUM(I578:I580)</f>
        <v>1700000</v>
      </c>
      <c r="J577" s="586"/>
      <c r="K577" s="586">
        <f>SUM(K578:K579)</f>
        <v>3600000</v>
      </c>
      <c r="L577" s="586">
        <f>SUM(L578:L579)</f>
        <v>200000</v>
      </c>
      <c r="M577" s="586">
        <f>SUM(M578:M579)</f>
        <v>200000</v>
      </c>
    </row>
    <row r="578" spans="1:13" ht="36.75" customHeight="1">
      <c r="A578" s="1059">
        <v>22020301</v>
      </c>
      <c r="B578" s="448" t="s">
        <v>780</v>
      </c>
      <c r="C578" s="442"/>
      <c r="D578" s="444" t="s">
        <v>561</v>
      </c>
      <c r="E578" s="448" t="s">
        <v>554</v>
      </c>
      <c r="F578" s="324" t="s">
        <v>122</v>
      </c>
      <c r="G578" s="586">
        <v>600000</v>
      </c>
      <c r="H578" s="586">
        <v>600000</v>
      </c>
      <c r="I578" s="586">
        <v>600000</v>
      </c>
      <c r="J578" s="586"/>
      <c r="K578" s="586">
        <f>SUM(G578:I578)</f>
        <v>1800000</v>
      </c>
      <c r="L578" s="586">
        <v>200000</v>
      </c>
      <c r="M578" s="586"/>
    </row>
    <row r="579" spans="1:13" ht="26.25" customHeight="1">
      <c r="A579" s="1059">
        <v>22020305</v>
      </c>
      <c r="B579" s="448" t="s">
        <v>780</v>
      </c>
      <c r="C579" s="442"/>
      <c r="D579" s="448" t="s">
        <v>561</v>
      </c>
      <c r="E579" s="448" t="s">
        <v>554</v>
      </c>
      <c r="F579" s="324" t="s">
        <v>126</v>
      </c>
      <c r="G579" s="586">
        <v>600000</v>
      </c>
      <c r="H579" s="586">
        <v>600000</v>
      </c>
      <c r="I579" s="586">
        <v>600000</v>
      </c>
      <c r="J579" s="586"/>
      <c r="K579" s="586">
        <f>SUM(G579:I579)</f>
        <v>1800000</v>
      </c>
      <c r="L579" s="586"/>
      <c r="M579" s="586">
        <v>200000</v>
      </c>
    </row>
    <row r="580" spans="1:13" ht="38.25">
      <c r="A580" s="1059">
        <v>22020310</v>
      </c>
      <c r="B580" s="448">
        <v>70980</v>
      </c>
      <c r="C580" s="442"/>
      <c r="D580" s="448" t="s">
        <v>582</v>
      </c>
      <c r="E580" s="448">
        <v>50610801</v>
      </c>
      <c r="F580" s="324" t="s">
        <v>1007</v>
      </c>
      <c r="G580" s="586">
        <v>500000</v>
      </c>
      <c r="H580" s="586">
        <v>500000</v>
      </c>
      <c r="I580" s="586">
        <v>500000</v>
      </c>
      <c r="J580" s="586"/>
      <c r="K580" s="586">
        <f>SUM(G580:I580)</f>
        <v>1500000</v>
      </c>
      <c r="L580" s="586"/>
      <c r="M580" s="586"/>
    </row>
    <row r="581" spans="1:13" ht="14.25">
      <c r="A581" s="1059">
        <v>220205</v>
      </c>
      <c r="B581" s="448">
        <v>220205</v>
      </c>
      <c r="C581" s="442"/>
      <c r="D581" s="448">
        <v>2101</v>
      </c>
      <c r="E581" s="448">
        <v>50610801</v>
      </c>
      <c r="F581" s="443" t="s">
        <v>1009</v>
      </c>
      <c r="G581" s="586">
        <f>SUM(G582)</f>
        <v>500000</v>
      </c>
      <c r="H581" s="586">
        <f>SUM(H582)</f>
        <v>500000</v>
      </c>
      <c r="I581" s="586">
        <f>SUM(I582)</f>
        <v>500000</v>
      </c>
      <c r="J581" s="586"/>
      <c r="K581" s="586">
        <f>SUM(G581:I581)</f>
        <v>1500000</v>
      </c>
      <c r="L581" s="586"/>
      <c r="M581" s="586"/>
    </row>
    <row r="582" spans="1:13" ht="14.25">
      <c r="A582" s="1059">
        <v>22020501</v>
      </c>
      <c r="B582" s="448">
        <v>70980</v>
      </c>
      <c r="C582" s="442"/>
      <c r="D582" s="448" t="s">
        <v>582</v>
      </c>
      <c r="E582" s="448">
        <v>50610801</v>
      </c>
      <c r="F582" s="324" t="s">
        <v>1008</v>
      </c>
      <c r="G582" s="586">
        <v>500000</v>
      </c>
      <c r="H582" s="586">
        <v>500000</v>
      </c>
      <c r="I582" s="586">
        <v>500000</v>
      </c>
      <c r="J582" s="586"/>
      <c r="K582" s="586">
        <f>SUM(G582:I582)</f>
        <v>1500000</v>
      </c>
      <c r="L582" s="586"/>
      <c r="M582" s="586"/>
    </row>
    <row r="583" spans="1:13" ht="20.25" customHeight="1">
      <c r="A583" s="442">
        <v>23</v>
      </c>
      <c r="B583" s="448" t="s">
        <v>780</v>
      </c>
      <c r="C583" s="442"/>
      <c r="D583" s="448" t="s">
        <v>561</v>
      </c>
      <c r="E583" s="448" t="s">
        <v>554</v>
      </c>
      <c r="F583" s="443" t="s">
        <v>198</v>
      </c>
      <c r="G583" s="586">
        <f>SUM(G584)</f>
        <v>0</v>
      </c>
      <c r="H583" s="586">
        <f>SUM(H584)</f>
        <v>0</v>
      </c>
      <c r="I583" s="586">
        <f>SUM(I584)</f>
        <v>0</v>
      </c>
      <c r="J583" s="586"/>
      <c r="K583" s="586">
        <f>SUM(K584)</f>
        <v>0</v>
      </c>
      <c r="L583" s="586">
        <f>SUM(L584)</f>
        <v>6400000</v>
      </c>
      <c r="M583" s="586">
        <f>SUM(M584)</f>
        <v>1000000</v>
      </c>
    </row>
    <row r="584" spans="1:13" ht="19.5" customHeight="1">
      <c r="A584" s="442">
        <v>2301</v>
      </c>
      <c r="B584" s="448" t="s">
        <v>780</v>
      </c>
      <c r="C584" s="442"/>
      <c r="D584" s="448" t="s">
        <v>561</v>
      </c>
      <c r="E584" s="448" t="s">
        <v>554</v>
      </c>
      <c r="F584" s="443" t="s">
        <v>199</v>
      </c>
      <c r="G584" s="586">
        <f>G585</f>
        <v>0</v>
      </c>
      <c r="H584" s="586">
        <f>H585</f>
        <v>0</v>
      </c>
      <c r="I584" s="586">
        <f>I585</f>
        <v>0</v>
      </c>
      <c r="J584" s="586"/>
      <c r="K584" s="586">
        <f>K585</f>
        <v>0</v>
      </c>
      <c r="L584" s="586">
        <f>L585</f>
        <v>6400000</v>
      </c>
      <c r="M584" s="586">
        <f>M585</f>
        <v>1000000</v>
      </c>
    </row>
    <row r="585" spans="1:13" ht="27.75" customHeight="1">
      <c r="A585" s="442">
        <v>230101</v>
      </c>
      <c r="B585" s="448" t="s">
        <v>780</v>
      </c>
      <c r="C585" s="442"/>
      <c r="D585" s="448" t="s">
        <v>561</v>
      </c>
      <c r="E585" s="448" t="s">
        <v>554</v>
      </c>
      <c r="F585" s="443" t="s">
        <v>200</v>
      </c>
      <c r="G585" s="586">
        <f t="shared" ref="G585:M585" si="93">SUM(G586:G589)</f>
        <v>0</v>
      </c>
      <c r="H585" s="586">
        <f>SUM(H586:H589)</f>
        <v>0</v>
      </c>
      <c r="I585" s="586">
        <f>SUM(I586:I589)</f>
        <v>0</v>
      </c>
      <c r="J585" s="586"/>
      <c r="K585" s="586">
        <f t="shared" si="93"/>
        <v>0</v>
      </c>
      <c r="L585" s="586">
        <f t="shared" si="93"/>
        <v>6400000</v>
      </c>
      <c r="M585" s="586">
        <f t="shared" si="93"/>
        <v>1000000</v>
      </c>
    </row>
    <row r="586" spans="1:13" ht="25.5" customHeight="1">
      <c r="A586" s="1059">
        <v>23010112</v>
      </c>
      <c r="B586" s="448" t="s">
        <v>780</v>
      </c>
      <c r="C586" s="442"/>
      <c r="D586" s="448" t="s">
        <v>561</v>
      </c>
      <c r="E586" s="448" t="s">
        <v>554</v>
      </c>
      <c r="F586" s="324" t="s">
        <v>208</v>
      </c>
      <c r="G586" s="586"/>
      <c r="H586" s="586"/>
      <c r="I586" s="586"/>
      <c r="J586" s="586"/>
      <c r="K586" s="586">
        <f>SUM(G586:I586)</f>
        <v>0</v>
      </c>
      <c r="L586" s="586">
        <v>500000</v>
      </c>
      <c r="M586" s="586">
        <v>500000</v>
      </c>
    </row>
    <row r="587" spans="1:13" ht="25.5" customHeight="1">
      <c r="A587" s="1059">
        <v>23010113</v>
      </c>
      <c r="B587" s="1059"/>
      <c r="C587" s="1059"/>
      <c r="D587" s="1059"/>
      <c r="E587" s="1059"/>
      <c r="F587" s="324" t="s">
        <v>209</v>
      </c>
      <c r="G587" s="586"/>
      <c r="H587" s="586"/>
      <c r="I587" s="586"/>
      <c r="J587" s="586"/>
      <c r="K587" s="586">
        <f>SUM(G587:I587)</f>
        <v>0</v>
      </c>
      <c r="L587" s="586">
        <v>500000</v>
      </c>
      <c r="M587" s="586">
        <v>500000</v>
      </c>
    </row>
    <row r="588" spans="1:13" ht="41.25" customHeight="1">
      <c r="A588" s="1059">
        <v>23010115</v>
      </c>
      <c r="B588" s="448" t="s">
        <v>780</v>
      </c>
      <c r="C588" s="442"/>
      <c r="D588" s="448" t="s">
        <v>561</v>
      </c>
      <c r="E588" s="448" t="s">
        <v>554</v>
      </c>
      <c r="F588" s="324" t="s">
        <v>211</v>
      </c>
      <c r="G588" s="586"/>
      <c r="H588" s="586"/>
      <c r="I588" s="586"/>
      <c r="J588" s="586"/>
      <c r="K588" s="586">
        <f>SUM(G588:I588)</f>
        <v>0</v>
      </c>
      <c r="L588" s="586">
        <v>1000000</v>
      </c>
      <c r="M588" s="586"/>
    </row>
    <row r="589" spans="1:13" ht="35.25" customHeight="1">
      <c r="A589" s="1059">
        <v>23010124</v>
      </c>
      <c r="B589" s="448" t="s">
        <v>780</v>
      </c>
      <c r="C589" s="442"/>
      <c r="D589" s="448" t="s">
        <v>561</v>
      </c>
      <c r="E589" s="448" t="s">
        <v>554</v>
      </c>
      <c r="F589" s="324" t="s">
        <v>220</v>
      </c>
      <c r="G589" s="586"/>
      <c r="H589" s="586"/>
      <c r="I589" s="586"/>
      <c r="J589" s="586"/>
      <c r="K589" s="586">
        <f>SUM(G589:I589)</f>
        <v>0</v>
      </c>
      <c r="L589" s="586">
        <v>4400000</v>
      </c>
      <c r="M589" s="586"/>
    </row>
    <row r="590" spans="1:13" ht="14.25">
      <c r="A590" s="307"/>
      <c r="B590" s="1534" t="s">
        <v>570</v>
      </c>
      <c r="C590" s="1534"/>
      <c r="D590" s="1534"/>
      <c r="E590" s="1534"/>
      <c r="F590" s="1534"/>
      <c r="G590" s="1534"/>
      <c r="H590" s="1534"/>
      <c r="I590" s="1534"/>
      <c r="J590" s="1534"/>
      <c r="K590" s="1534"/>
      <c r="L590" s="1534"/>
      <c r="M590" s="1534"/>
    </row>
    <row r="591" spans="1:13" ht="14.25">
      <c r="A591" s="307"/>
      <c r="B591" s="307"/>
      <c r="C591" s="307"/>
      <c r="D591" s="307"/>
      <c r="E591" s="307"/>
      <c r="F591" s="458"/>
      <c r="G591" s="326"/>
      <c r="H591" s="326"/>
      <c r="I591" s="326"/>
      <c r="J591" s="326"/>
      <c r="K591" s="326"/>
      <c r="L591" s="326"/>
      <c r="M591" s="324"/>
    </row>
    <row r="592" spans="1:13" ht="14.25">
      <c r="A592" s="307"/>
      <c r="B592" s="307"/>
      <c r="C592" s="307"/>
      <c r="D592" s="307"/>
      <c r="E592" s="307"/>
      <c r="F592" s="463" t="s">
        <v>519</v>
      </c>
      <c r="G592" s="586" t="e">
        <f>G566</f>
        <v>#REF!</v>
      </c>
      <c r="H592" s="586" t="e">
        <f>H566</f>
        <v>#REF!</v>
      </c>
      <c r="I592" s="586" t="e">
        <f>I566</f>
        <v>#REF!</v>
      </c>
      <c r="J592" s="586"/>
      <c r="K592" s="586" t="e">
        <f>SUM(G592:I592)</f>
        <v>#REF!</v>
      </c>
      <c r="L592" s="586">
        <v>7906670</v>
      </c>
      <c r="M592" s="586">
        <f>M565</f>
        <v>1200000</v>
      </c>
    </row>
    <row r="593" spans="1:13" ht="14.25">
      <c r="A593" s="307"/>
      <c r="B593" s="307"/>
      <c r="C593" s="307"/>
      <c r="D593" s="307"/>
      <c r="E593" s="307"/>
      <c r="F593" s="463" t="s">
        <v>520</v>
      </c>
      <c r="G593" s="586">
        <f>G572</f>
        <v>5000000</v>
      </c>
      <c r="H593" s="586">
        <f>G572</f>
        <v>5000000</v>
      </c>
      <c r="I593" s="586">
        <f>I572</f>
        <v>5000000</v>
      </c>
      <c r="J593" s="586"/>
      <c r="K593" s="586">
        <f>SUM(G593:I593)</f>
        <v>15000000</v>
      </c>
      <c r="L593" s="586">
        <v>3400000</v>
      </c>
      <c r="M593" s="586">
        <f>M572</f>
        <v>200000</v>
      </c>
    </row>
    <row r="594" spans="1:13" ht="14.25">
      <c r="A594" s="307"/>
      <c r="B594" s="307"/>
      <c r="C594" s="307"/>
      <c r="D594" s="307"/>
      <c r="E594" s="307"/>
      <c r="F594" s="463" t="s">
        <v>198</v>
      </c>
      <c r="G594" s="586"/>
      <c r="H594" s="586">
        <f>G583</f>
        <v>0</v>
      </c>
      <c r="I594" s="586">
        <f>I583</f>
        <v>0</v>
      </c>
      <c r="J594" s="586"/>
      <c r="K594" s="586">
        <f>SUM(G594:I594)</f>
        <v>0</v>
      </c>
      <c r="L594" s="586">
        <v>3000000</v>
      </c>
      <c r="M594" s="586">
        <f>M583</f>
        <v>1000000</v>
      </c>
    </row>
    <row r="595" spans="1:13" ht="14.25">
      <c r="A595" s="307"/>
      <c r="B595" s="307"/>
      <c r="C595" s="307"/>
      <c r="D595" s="307"/>
      <c r="E595" s="307"/>
      <c r="F595" s="463"/>
      <c r="G595" s="443"/>
      <c r="H595" s="443"/>
      <c r="I595" s="443"/>
      <c r="J595" s="443"/>
      <c r="K595" s="443"/>
      <c r="L595" s="443"/>
      <c r="M595" s="443"/>
    </row>
    <row r="596" spans="1:13" ht="14.25">
      <c r="A596" s="307"/>
      <c r="B596" s="307"/>
      <c r="C596" s="307"/>
      <c r="D596" s="307"/>
      <c r="E596" s="307"/>
      <c r="F596" s="463" t="s">
        <v>3</v>
      </c>
      <c r="G596" s="836" t="e">
        <f>SUM(G592:G595)</f>
        <v>#REF!</v>
      </c>
      <c r="H596" s="586" t="e">
        <f>SUM(H592:H595)</f>
        <v>#REF!</v>
      </c>
      <c r="I596" s="586" t="e">
        <f>SUM(I592:I595)</f>
        <v>#REF!</v>
      </c>
      <c r="J596" s="586"/>
      <c r="K596" s="586" t="e">
        <f>SUM(K592:K595)</f>
        <v>#REF!</v>
      </c>
      <c r="L596" s="586">
        <f>SUM(L592:L595)</f>
        <v>14306670</v>
      </c>
      <c r="M596" s="586">
        <v>1200000</v>
      </c>
    </row>
    <row r="597" spans="1:13">
      <c r="A597" s="33"/>
      <c r="B597" s="35"/>
      <c r="C597" s="33"/>
      <c r="D597" s="33"/>
      <c r="E597" s="33"/>
      <c r="F597" s="35"/>
      <c r="G597" s="54"/>
      <c r="H597" s="33"/>
      <c r="I597" s="33"/>
      <c r="J597" s="33"/>
      <c r="K597" s="33"/>
    </row>
    <row r="598" spans="1:13">
      <c r="A598" s="33"/>
      <c r="B598" s="35"/>
      <c r="C598" s="33"/>
      <c r="D598" s="33"/>
      <c r="E598" s="33"/>
      <c r="F598" s="35"/>
      <c r="G598" s="54"/>
      <c r="H598" s="33"/>
      <c r="I598" s="33"/>
      <c r="J598" s="33"/>
      <c r="K598" s="33"/>
    </row>
    <row r="599" spans="1:13" ht="20.25" customHeight="1">
      <c r="A599" s="1536" t="s">
        <v>0</v>
      </c>
      <c r="B599" s="1536"/>
      <c r="C599" s="1536"/>
      <c r="D599" s="1536"/>
      <c r="E599" s="1536"/>
      <c r="F599" s="1536"/>
      <c r="G599" s="1536"/>
      <c r="H599" s="1536"/>
      <c r="I599" s="1536"/>
      <c r="J599" s="1536"/>
      <c r="K599" s="1536"/>
      <c r="L599" s="1536"/>
      <c r="M599" s="1536"/>
    </row>
    <row r="600" spans="1:13" ht="18.75">
      <c r="A600" s="1535" t="s">
        <v>839</v>
      </c>
      <c r="B600" s="1535"/>
      <c r="C600" s="1535"/>
      <c r="D600" s="1535"/>
      <c r="E600" s="1535"/>
      <c r="F600" s="1535"/>
      <c r="G600" s="1535"/>
      <c r="H600" s="1535"/>
      <c r="I600" s="1535"/>
      <c r="J600" s="1535"/>
      <c r="K600" s="1535"/>
      <c r="L600" s="1535"/>
      <c r="M600" s="1535"/>
    </row>
    <row r="601" spans="1:13" ht="51">
      <c r="A601" s="1057" t="s">
        <v>518</v>
      </c>
      <c r="B601" s="1057" t="s">
        <v>514</v>
      </c>
      <c r="C601" s="1057" t="s">
        <v>559</v>
      </c>
      <c r="D601" s="1057" t="s">
        <v>560</v>
      </c>
      <c r="E601" s="1057" t="s">
        <v>515</v>
      </c>
      <c r="F601" s="478" t="s">
        <v>483</v>
      </c>
      <c r="G601" s="325" t="s">
        <v>655</v>
      </c>
      <c r="H601" s="325" t="s">
        <v>656</v>
      </c>
      <c r="I601" s="325" t="s">
        <v>657</v>
      </c>
      <c r="J601" s="325"/>
      <c r="K601" s="325" t="s">
        <v>658</v>
      </c>
      <c r="L601" s="1057" t="s">
        <v>618</v>
      </c>
      <c r="M601" s="443" t="s">
        <v>659</v>
      </c>
    </row>
    <row r="602" spans="1:13" ht="14.25">
      <c r="A602" s="442">
        <v>2</v>
      </c>
      <c r="B602" s="442"/>
      <c r="C602" s="442"/>
      <c r="D602" s="442"/>
      <c r="E602" s="442"/>
      <c r="F602" s="1057" t="s">
        <v>90</v>
      </c>
      <c r="G602" s="328">
        <f t="shared" ref="G602:M602" si="94">SUM(G609,G624)</f>
        <v>95000000</v>
      </c>
      <c r="H602" s="328">
        <f t="shared" si="94"/>
        <v>95000000</v>
      </c>
      <c r="I602" s="328">
        <f t="shared" si="94"/>
        <v>95000000</v>
      </c>
      <c r="J602" s="328"/>
      <c r="K602" s="328">
        <f t="shared" si="94"/>
        <v>284400000</v>
      </c>
      <c r="L602" s="328">
        <f t="shared" si="94"/>
        <v>599450000</v>
      </c>
      <c r="M602" s="328">
        <f t="shared" si="94"/>
        <v>4800000</v>
      </c>
    </row>
    <row r="603" spans="1:13" s="425" customFormat="1" ht="14.25">
      <c r="A603" s="442"/>
      <c r="B603" s="442"/>
      <c r="C603" s="442"/>
      <c r="D603" s="442"/>
      <c r="E603" s="442"/>
      <c r="F603" s="1057" t="s">
        <v>4</v>
      </c>
      <c r="G603" s="328" t="e">
        <f>SUM(G604,G607)</f>
        <v>#REF!</v>
      </c>
      <c r="H603" s="328">
        <f>SUM(H604,H607)</f>
        <v>28275336</v>
      </c>
      <c r="I603" s="328">
        <f>SUM(I604,I607)</f>
        <v>28275336</v>
      </c>
      <c r="J603" s="328"/>
      <c r="K603" s="328" t="e">
        <f>SUM(G603:I603)</f>
        <v>#REF!</v>
      </c>
      <c r="L603" s="328"/>
      <c r="M603" s="328"/>
    </row>
    <row r="604" spans="1:13" ht="14.25">
      <c r="A604" s="442"/>
      <c r="B604" s="442"/>
      <c r="C604" s="442"/>
      <c r="D604" s="442"/>
      <c r="E604" s="442"/>
      <c r="F604" s="1123" t="s">
        <v>91</v>
      </c>
      <c r="G604" s="1124">
        <v>27495336</v>
      </c>
      <c r="H604" s="328">
        <v>27495336</v>
      </c>
      <c r="I604" s="328">
        <v>27495336</v>
      </c>
      <c r="J604" s="328"/>
      <c r="K604" s="328">
        <f>SUM(G604:I604)</f>
        <v>82486008</v>
      </c>
      <c r="L604" s="328"/>
      <c r="M604" s="328"/>
    </row>
    <row r="605" spans="1:13" ht="14.25">
      <c r="A605" s="442"/>
      <c r="B605" s="442"/>
      <c r="C605" s="442"/>
      <c r="D605" s="442"/>
      <c r="E605" s="442"/>
      <c r="F605" s="1123" t="s">
        <v>92</v>
      </c>
      <c r="G605" s="328"/>
      <c r="H605" s="328"/>
      <c r="I605" s="328"/>
      <c r="J605" s="328"/>
      <c r="K605" s="328"/>
      <c r="L605" s="328"/>
      <c r="M605" s="328"/>
    </row>
    <row r="606" spans="1:13" ht="25.5">
      <c r="A606" s="442"/>
      <c r="B606" s="442"/>
      <c r="C606" s="442"/>
      <c r="D606" s="442"/>
      <c r="E606" s="442"/>
      <c r="F606" s="1057" t="s">
        <v>664</v>
      </c>
      <c r="G606" s="328" t="e">
        <f>G607</f>
        <v>#REF!</v>
      </c>
      <c r="H606" s="328">
        <v>780000</v>
      </c>
      <c r="I606" s="328">
        <v>780000</v>
      </c>
      <c r="J606" s="328"/>
      <c r="K606" s="328" t="e">
        <f>SUM(G606:I606)</f>
        <v>#REF!</v>
      </c>
      <c r="L606" s="328"/>
      <c r="M606" s="328"/>
    </row>
    <row r="607" spans="1:13" ht="14.25">
      <c r="A607" s="442"/>
      <c r="B607" s="442"/>
      <c r="C607" s="442"/>
      <c r="D607" s="442"/>
      <c r="E607" s="442"/>
      <c r="F607" s="1057" t="s">
        <v>1147</v>
      </c>
      <c r="G607" s="328" t="e">
        <f>SUM(G608)</f>
        <v>#REF!</v>
      </c>
      <c r="H607" s="328">
        <f>SUM(H608)</f>
        <v>780000</v>
      </c>
      <c r="I607" s="328">
        <f>SUM(I608)</f>
        <v>780000</v>
      </c>
      <c r="J607" s="328"/>
      <c r="K607" s="328" t="e">
        <f>SUM(G607:I607)</f>
        <v>#REF!</v>
      </c>
      <c r="L607" s="328"/>
      <c r="M607" s="328"/>
    </row>
    <row r="608" spans="1:13" ht="14.25">
      <c r="A608" s="442"/>
      <c r="B608" s="442"/>
      <c r="C608" s="442"/>
      <c r="D608" s="442"/>
      <c r="E608" s="442"/>
      <c r="F608" s="1123" t="s">
        <v>482</v>
      </c>
      <c r="G608" s="328" t="e">
        <f>#REF!</f>
        <v>#REF!</v>
      </c>
      <c r="H608" s="328">
        <v>780000</v>
      </c>
      <c r="I608" s="328">
        <v>780000</v>
      </c>
      <c r="J608" s="328"/>
      <c r="K608" s="328" t="e">
        <f>SUM(G608:I608)</f>
        <v>#REF!</v>
      </c>
      <c r="L608" s="328"/>
      <c r="M608" s="328"/>
    </row>
    <row r="609" spans="1:13" ht="14.25">
      <c r="A609" s="442">
        <v>2202</v>
      </c>
      <c r="B609" s="442"/>
      <c r="C609" s="442"/>
      <c r="D609" s="442"/>
      <c r="E609" s="442"/>
      <c r="F609" s="443" t="s">
        <v>5</v>
      </c>
      <c r="G609" s="449">
        <f>SUM(G610,G613,G618,G621)</f>
        <v>95000000</v>
      </c>
      <c r="H609" s="449">
        <f>SUM(H610,H613,H618,H621)</f>
        <v>95000000</v>
      </c>
      <c r="I609" s="449">
        <f>SUM(I610,I613,I618,I621)</f>
        <v>95000000</v>
      </c>
      <c r="J609" s="449"/>
      <c r="K609" s="449">
        <f>SUM(K610,K613,K618,K621)</f>
        <v>284400000</v>
      </c>
      <c r="L609" s="449">
        <f>SUM(L610,L613,L618,L621)</f>
        <v>573450000</v>
      </c>
      <c r="M609" s="449">
        <f>SUM(M610,M613,M618,M621)</f>
        <v>3670000</v>
      </c>
    </row>
    <row r="610" spans="1:13" ht="25.5">
      <c r="A610" s="442">
        <v>220201</v>
      </c>
      <c r="B610" s="442"/>
      <c r="C610" s="442"/>
      <c r="D610" s="442"/>
      <c r="E610" s="442"/>
      <c r="F610" s="443" t="s">
        <v>661</v>
      </c>
      <c r="G610" s="449">
        <f>SUM(G611:G612)</f>
        <v>7000000</v>
      </c>
      <c r="H610" s="449">
        <f>SUM(H611:H612)</f>
        <v>7000000</v>
      </c>
      <c r="I610" s="449">
        <f>SUM(I611:I612)</f>
        <v>7000000</v>
      </c>
      <c r="J610" s="449"/>
      <c r="K610" s="449">
        <f>SUM(G610,H610,I610)</f>
        <v>21000000</v>
      </c>
      <c r="L610" s="449">
        <f>SUM(L611:L612)</f>
        <v>540000000</v>
      </c>
      <c r="M610" s="449">
        <f>SUM(M611:M612)</f>
        <v>2170000</v>
      </c>
    </row>
    <row r="611" spans="1:13" ht="25.5">
      <c r="A611" s="1059">
        <v>22020101</v>
      </c>
      <c r="B611" s="1059">
        <v>70131</v>
      </c>
      <c r="C611" s="1059"/>
      <c r="D611" s="1059">
        <v>2101</v>
      </c>
      <c r="E611" s="1059">
        <v>50610801</v>
      </c>
      <c r="F611" s="324" t="s">
        <v>108</v>
      </c>
      <c r="G611" s="586">
        <v>2000000</v>
      </c>
      <c r="H611" s="586">
        <v>2000000</v>
      </c>
      <c r="I611" s="586">
        <v>2000000</v>
      </c>
      <c r="J611" s="586"/>
      <c r="K611" s="586">
        <f>SUM(G611,H611,I611)</f>
        <v>6000000</v>
      </c>
      <c r="L611" s="586">
        <v>40000000</v>
      </c>
      <c r="M611" s="586">
        <v>570000</v>
      </c>
    </row>
    <row r="612" spans="1:13" ht="25.5">
      <c r="A612" s="1059">
        <v>22020102</v>
      </c>
      <c r="B612" s="1059">
        <v>70133</v>
      </c>
      <c r="C612" s="1059"/>
      <c r="D612" s="1059">
        <v>2101</v>
      </c>
      <c r="E612" s="1059">
        <v>50610801</v>
      </c>
      <c r="F612" s="324" t="s">
        <v>109</v>
      </c>
      <c r="G612" s="586">
        <v>5000000</v>
      </c>
      <c r="H612" s="586">
        <v>5000000</v>
      </c>
      <c r="I612" s="586">
        <v>5000000</v>
      </c>
      <c r="J612" s="586"/>
      <c r="K612" s="586">
        <f>SUM(G612,H612,I612)</f>
        <v>15000000</v>
      </c>
      <c r="L612" s="586">
        <v>500000000</v>
      </c>
      <c r="M612" s="586">
        <v>1600000</v>
      </c>
    </row>
    <row r="613" spans="1:13" ht="25.5">
      <c r="A613" s="442">
        <v>220203</v>
      </c>
      <c r="B613" s="442"/>
      <c r="C613" s="442"/>
      <c r="D613" s="442"/>
      <c r="E613" s="442"/>
      <c r="F613" s="443" t="s">
        <v>663</v>
      </c>
      <c r="G613" s="328">
        <f>SUM(G614:G617)</f>
        <v>5000000</v>
      </c>
      <c r="H613" s="328">
        <f>SUM(H614:H617)</f>
        <v>5000000</v>
      </c>
      <c r="I613" s="328">
        <v>5000000</v>
      </c>
      <c r="J613" s="328"/>
      <c r="K613" s="328">
        <f>SUM(K614:K617)</f>
        <v>14400000</v>
      </c>
      <c r="L613" s="328">
        <f>SUM(L614:L617)</f>
        <v>15000000</v>
      </c>
      <c r="M613" s="328">
        <f>SUM(M614:M617)</f>
        <v>1500000</v>
      </c>
    </row>
    <row r="614" spans="1:13" ht="25.5">
      <c r="A614" s="1059">
        <v>22020301</v>
      </c>
      <c r="B614" s="1059">
        <v>70133</v>
      </c>
      <c r="C614" s="1059"/>
      <c r="D614" s="1059">
        <v>2101</v>
      </c>
      <c r="E614" s="1059">
        <v>50610801</v>
      </c>
      <c r="F614" s="324" t="s">
        <v>122</v>
      </c>
      <c r="G614" s="328">
        <v>1000000</v>
      </c>
      <c r="H614" s="328">
        <v>1000000</v>
      </c>
      <c r="I614" s="328">
        <v>1000000</v>
      </c>
      <c r="J614" s="328"/>
      <c r="K614" s="328">
        <f t="shared" ref="K614:K619" si="95">SUM(G614,H614,I614)</f>
        <v>3000000</v>
      </c>
      <c r="L614" s="328">
        <v>10000000</v>
      </c>
      <c r="M614" s="328">
        <v>150000</v>
      </c>
    </row>
    <row r="615" spans="1:13" ht="14.25">
      <c r="A615" s="1059">
        <v>22020303</v>
      </c>
      <c r="B615" s="1059"/>
      <c r="C615" s="1059"/>
      <c r="D615" s="1059"/>
      <c r="E615" s="1059"/>
      <c r="F615" s="324" t="s">
        <v>124</v>
      </c>
      <c r="G615" s="328">
        <v>200000</v>
      </c>
      <c r="H615" s="328">
        <v>200000</v>
      </c>
      <c r="I615" s="328">
        <v>200000</v>
      </c>
      <c r="J615" s="328"/>
      <c r="K615" s="328">
        <f t="shared" si="95"/>
        <v>600000</v>
      </c>
      <c r="L615" s="328"/>
      <c r="M615" s="328"/>
    </row>
    <row r="616" spans="1:13" ht="25.5">
      <c r="A616" s="1059"/>
      <c r="B616" s="1059"/>
      <c r="C616" s="1059"/>
      <c r="D616" s="1059"/>
      <c r="E616" s="1059"/>
      <c r="F616" s="324" t="s">
        <v>126</v>
      </c>
      <c r="G616" s="328">
        <v>800000</v>
      </c>
      <c r="H616" s="328">
        <v>800000</v>
      </c>
      <c r="I616" s="328">
        <v>200000</v>
      </c>
      <c r="J616" s="328"/>
      <c r="K616" s="328">
        <f t="shared" si="95"/>
        <v>1800000</v>
      </c>
      <c r="L616" s="328"/>
      <c r="M616" s="328"/>
    </row>
    <row r="617" spans="1:13" ht="25.5">
      <c r="A617" s="1059">
        <v>22020310</v>
      </c>
      <c r="B617" s="1059">
        <v>70960</v>
      </c>
      <c r="C617" s="1059"/>
      <c r="D617" s="1059">
        <v>2101</v>
      </c>
      <c r="E617" s="1059">
        <v>50610801</v>
      </c>
      <c r="F617" s="324" t="s">
        <v>131</v>
      </c>
      <c r="G617" s="328">
        <v>3000000</v>
      </c>
      <c r="H617" s="328">
        <v>3000000</v>
      </c>
      <c r="I617" s="328">
        <v>3000000</v>
      </c>
      <c r="J617" s="328"/>
      <c r="K617" s="328">
        <f t="shared" si="95"/>
        <v>9000000</v>
      </c>
      <c r="L617" s="328">
        <v>5000000</v>
      </c>
      <c r="M617" s="328">
        <v>1350000</v>
      </c>
    </row>
    <row r="618" spans="1:13" ht="25.5">
      <c r="A618" s="442">
        <v>220204</v>
      </c>
      <c r="B618" s="442"/>
      <c r="C618" s="442"/>
      <c r="D618" s="442"/>
      <c r="E618" s="442"/>
      <c r="F618" s="443" t="s">
        <v>645</v>
      </c>
      <c r="G618" s="321">
        <f>SUM(G619:G620)</f>
        <v>1000000</v>
      </c>
      <c r="H618" s="321">
        <f>SUM(H619:H620)</f>
        <v>1000000</v>
      </c>
      <c r="I618" s="321">
        <f>SUM(I619:I619)</f>
        <v>1000000</v>
      </c>
      <c r="J618" s="321"/>
      <c r="K618" s="321">
        <f t="shared" si="95"/>
        <v>3000000</v>
      </c>
      <c r="L618" s="321">
        <f>SUM(L619:L619)</f>
        <v>6000000</v>
      </c>
      <c r="M618" s="322">
        <f>SUM(M619:M619)</f>
        <v>0</v>
      </c>
    </row>
    <row r="619" spans="1:13" ht="38.25">
      <c r="A619" s="1059">
        <v>22020401</v>
      </c>
      <c r="B619" s="1059">
        <v>70133</v>
      </c>
      <c r="C619" s="1059"/>
      <c r="D619" s="1059">
        <v>2101</v>
      </c>
      <c r="E619" s="1059">
        <v>50610801</v>
      </c>
      <c r="F619" s="324" t="s">
        <v>134</v>
      </c>
      <c r="G619" s="328">
        <v>700000</v>
      </c>
      <c r="H619" s="328">
        <v>700000</v>
      </c>
      <c r="I619" s="328">
        <v>1000000</v>
      </c>
      <c r="J619" s="328"/>
      <c r="K619" s="328">
        <f t="shared" si="95"/>
        <v>2400000</v>
      </c>
      <c r="L619" s="328">
        <v>6000000</v>
      </c>
      <c r="M619" s="322"/>
    </row>
    <row r="620" spans="1:13" ht="25.5">
      <c r="A620" s="1059">
        <v>22020404</v>
      </c>
      <c r="B620" s="1059"/>
      <c r="C620" s="1059"/>
      <c r="D620" s="1059"/>
      <c r="E620" s="1059"/>
      <c r="F620" s="324" t="s">
        <v>1146</v>
      </c>
      <c r="G620" s="328">
        <v>300000</v>
      </c>
      <c r="H620" s="328">
        <v>300000</v>
      </c>
      <c r="I620" s="328"/>
      <c r="J620" s="328"/>
      <c r="K620" s="328"/>
      <c r="L620" s="328"/>
      <c r="M620" s="322"/>
    </row>
    <row r="621" spans="1:13" ht="14.25">
      <c r="A621" s="442">
        <v>220205</v>
      </c>
      <c r="B621" s="442"/>
      <c r="C621" s="442"/>
      <c r="D621" s="442"/>
      <c r="E621" s="442"/>
      <c r="F621" s="443" t="s">
        <v>662</v>
      </c>
      <c r="G621" s="449">
        <f>SUM(G622:G622)</f>
        <v>82000000</v>
      </c>
      <c r="H621" s="449">
        <f>SUM(H622:H622)</f>
        <v>82000000</v>
      </c>
      <c r="I621" s="449">
        <f>SUM(I622:I622)</f>
        <v>82000000</v>
      </c>
      <c r="J621" s="449"/>
      <c r="K621" s="449">
        <f>SUM(G621,H621,I621)</f>
        <v>246000000</v>
      </c>
      <c r="L621" s="449">
        <f>SUM(L622:L622)</f>
        <v>12450000</v>
      </c>
      <c r="M621" s="443">
        <f>SUM(M622:M622)</f>
        <v>0</v>
      </c>
    </row>
    <row r="622" spans="1:13" ht="14.25">
      <c r="A622" s="1059">
        <v>22020501</v>
      </c>
      <c r="B622" s="1059">
        <v>70131</v>
      </c>
      <c r="C622" s="1059"/>
      <c r="D622" s="1059">
        <v>2101</v>
      </c>
      <c r="E622" s="1059">
        <v>50610801</v>
      </c>
      <c r="F622" s="324" t="s">
        <v>146</v>
      </c>
      <c r="G622" s="450">
        <v>82000000</v>
      </c>
      <c r="H622" s="450">
        <v>82000000</v>
      </c>
      <c r="I622" s="450">
        <v>82000000</v>
      </c>
      <c r="J622" s="450"/>
      <c r="K622" s="450">
        <f>SUM(G622,H622,I622)</f>
        <v>246000000</v>
      </c>
      <c r="L622" s="450">
        <v>12450000</v>
      </c>
      <c r="M622" s="443"/>
    </row>
    <row r="623" spans="1:13" ht="14.25">
      <c r="A623" s="1059"/>
      <c r="B623" s="1059"/>
      <c r="C623" s="1059"/>
      <c r="D623" s="1059"/>
      <c r="E623" s="1059"/>
      <c r="F623" s="324"/>
      <c r="G623" s="450"/>
      <c r="H623" s="450"/>
      <c r="I623" s="450"/>
      <c r="J623" s="450"/>
      <c r="K623" s="450"/>
      <c r="L623" s="450"/>
      <c r="M623" s="443"/>
    </row>
    <row r="624" spans="1:13" ht="14.25">
      <c r="A624" s="442">
        <v>23</v>
      </c>
      <c r="B624" s="442"/>
      <c r="C624" s="442"/>
      <c r="D624" s="442"/>
      <c r="E624" s="442"/>
      <c r="F624" s="443" t="s">
        <v>198</v>
      </c>
      <c r="G624" s="321">
        <f>SUM(G625)</f>
        <v>0</v>
      </c>
      <c r="H624" s="321">
        <f t="shared" ref="H624:M624" si="96">SUM(H625)</f>
        <v>0</v>
      </c>
      <c r="I624" s="321">
        <f t="shared" si="96"/>
        <v>0</v>
      </c>
      <c r="J624" s="321"/>
      <c r="K624" s="321">
        <f t="shared" si="96"/>
        <v>0</v>
      </c>
      <c r="L624" s="321">
        <f t="shared" si="96"/>
        <v>26000000</v>
      </c>
      <c r="M624" s="321">
        <f t="shared" si="96"/>
        <v>1130000</v>
      </c>
    </row>
    <row r="625" spans="1:13" ht="14.25">
      <c r="A625" s="442">
        <v>2301</v>
      </c>
      <c r="B625" s="442"/>
      <c r="C625" s="442"/>
      <c r="D625" s="442"/>
      <c r="E625" s="442"/>
      <c r="F625" s="443" t="s">
        <v>199</v>
      </c>
      <c r="G625" s="321">
        <f>G626</f>
        <v>0</v>
      </c>
      <c r="H625" s="321">
        <f t="shared" ref="H625:M625" si="97">H626</f>
        <v>0</v>
      </c>
      <c r="I625" s="321">
        <f t="shared" si="97"/>
        <v>0</v>
      </c>
      <c r="J625" s="321"/>
      <c r="K625" s="321">
        <f t="shared" ref="K625:K631" si="98">SUM(G625,H625,I625)</f>
        <v>0</v>
      </c>
      <c r="L625" s="321">
        <f t="shared" si="97"/>
        <v>26000000</v>
      </c>
      <c r="M625" s="321">
        <f t="shared" si="97"/>
        <v>1130000</v>
      </c>
    </row>
    <row r="626" spans="1:13" ht="25.5">
      <c r="A626" s="442">
        <v>230101</v>
      </c>
      <c r="B626" s="442"/>
      <c r="C626" s="442"/>
      <c r="D626" s="442"/>
      <c r="E626" s="442"/>
      <c r="F626" s="443" t="s">
        <v>200</v>
      </c>
      <c r="G626" s="321">
        <f>SUM(G627:G631)</f>
        <v>0</v>
      </c>
      <c r="H626" s="321">
        <f>SUM(H627:H631)</f>
        <v>0</v>
      </c>
      <c r="I626" s="321">
        <f>SUM(I627:I631)</f>
        <v>0</v>
      </c>
      <c r="J626" s="321"/>
      <c r="K626" s="321">
        <f t="shared" si="98"/>
        <v>0</v>
      </c>
      <c r="L626" s="321">
        <f>SUM(L627:L631)</f>
        <v>26000000</v>
      </c>
      <c r="M626" s="321">
        <f>SUM(M627:M631)</f>
        <v>1130000</v>
      </c>
    </row>
    <row r="627" spans="1:13" ht="25.5">
      <c r="A627" s="1059">
        <v>23010112</v>
      </c>
      <c r="B627" s="1059">
        <v>70133</v>
      </c>
      <c r="C627" s="1059"/>
      <c r="D627" s="1059">
        <v>2101</v>
      </c>
      <c r="E627" s="1059">
        <v>50610801</v>
      </c>
      <c r="F627" s="324" t="s">
        <v>208</v>
      </c>
      <c r="G627" s="328"/>
      <c r="H627" s="328"/>
      <c r="I627" s="328"/>
      <c r="J627" s="328"/>
      <c r="K627" s="328">
        <f t="shared" si="98"/>
        <v>0</v>
      </c>
      <c r="L627" s="328">
        <v>15000000</v>
      </c>
      <c r="M627" s="328">
        <v>600000</v>
      </c>
    </row>
    <row r="628" spans="1:13" ht="14.25">
      <c r="A628" s="1059">
        <v>23010113</v>
      </c>
      <c r="B628" s="1059">
        <v>70133</v>
      </c>
      <c r="C628" s="1059"/>
      <c r="D628" s="1059">
        <v>2101</v>
      </c>
      <c r="E628" s="1059">
        <v>50610801</v>
      </c>
      <c r="F628" s="324" t="s">
        <v>209</v>
      </c>
      <c r="G628" s="328"/>
      <c r="H628" s="328"/>
      <c r="I628" s="328"/>
      <c r="J628" s="328"/>
      <c r="K628" s="328">
        <f t="shared" si="98"/>
        <v>0</v>
      </c>
      <c r="L628" s="328">
        <v>5000000</v>
      </c>
      <c r="M628" s="328">
        <v>450000</v>
      </c>
    </row>
    <row r="629" spans="1:13" ht="25.5">
      <c r="A629" s="1059">
        <v>23010114</v>
      </c>
      <c r="B629" s="1059">
        <v>70133</v>
      </c>
      <c r="C629" s="1059"/>
      <c r="D629" s="1059">
        <v>2101</v>
      </c>
      <c r="E629" s="1059">
        <v>50610801</v>
      </c>
      <c r="F629" s="324" t="s">
        <v>210</v>
      </c>
      <c r="G629" s="328"/>
      <c r="H629" s="328"/>
      <c r="I629" s="328"/>
      <c r="J629" s="328"/>
      <c r="K629" s="328">
        <f t="shared" si="98"/>
        <v>0</v>
      </c>
      <c r="L629" s="328">
        <v>3000000</v>
      </c>
      <c r="M629" s="328">
        <v>80000</v>
      </c>
    </row>
    <row r="630" spans="1:13" ht="25.5">
      <c r="A630" s="1059">
        <v>23010115</v>
      </c>
      <c r="B630" s="1059">
        <v>70133</v>
      </c>
      <c r="C630" s="1059"/>
      <c r="D630" s="1059">
        <v>2101</v>
      </c>
      <c r="E630" s="1059">
        <v>50610801</v>
      </c>
      <c r="F630" s="324" t="s">
        <v>211</v>
      </c>
      <c r="G630" s="328"/>
      <c r="H630" s="328"/>
      <c r="I630" s="328"/>
      <c r="J630" s="328"/>
      <c r="K630" s="328">
        <f t="shared" si="98"/>
        <v>0</v>
      </c>
      <c r="L630" s="328">
        <v>3000000</v>
      </c>
      <c r="M630" s="322"/>
    </row>
    <row r="631" spans="1:13" ht="25.5">
      <c r="A631" s="1059">
        <v>23010124</v>
      </c>
      <c r="B631" s="1059">
        <v>70960</v>
      </c>
      <c r="C631" s="1059"/>
      <c r="D631" s="1059">
        <v>2101</v>
      </c>
      <c r="E631" s="1059">
        <v>50610801</v>
      </c>
      <c r="F631" s="324" t="s">
        <v>220</v>
      </c>
      <c r="G631" s="328"/>
      <c r="H631" s="328"/>
      <c r="I631" s="328"/>
      <c r="J631" s="328"/>
      <c r="K631" s="328">
        <f t="shared" si="98"/>
        <v>0</v>
      </c>
      <c r="L631" s="325"/>
      <c r="M631" s="325"/>
    </row>
    <row r="632" spans="1:13" ht="14.25">
      <c r="A632" s="1059"/>
      <c r="B632" s="1059"/>
      <c r="C632" s="1059"/>
      <c r="D632" s="1059"/>
      <c r="E632" s="1059"/>
      <c r="F632" s="324"/>
      <c r="G632" s="328"/>
      <c r="H632" s="328"/>
      <c r="I632" s="328"/>
      <c r="J632" s="328"/>
      <c r="K632" s="328"/>
      <c r="L632" s="325"/>
      <c r="M632" s="325"/>
    </row>
    <row r="633" spans="1:13" ht="14.25">
      <c r="A633" s="1059"/>
      <c r="B633" s="1059"/>
      <c r="C633" s="1059"/>
      <c r="D633" s="1059"/>
      <c r="E633" s="1059"/>
      <c r="F633" s="442" t="s">
        <v>570</v>
      </c>
      <c r="G633" s="442"/>
      <c r="H633" s="442"/>
      <c r="I633" s="442"/>
      <c r="J633" s="442"/>
      <c r="K633" s="442"/>
      <c r="L633" s="442"/>
      <c r="M633" s="442"/>
    </row>
    <row r="634" spans="1:13" ht="14.25">
      <c r="A634" s="1059"/>
      <c r="B634" s="1059"/>
      <c r="C634" s="1059"/>
      <c r="D634" s="1059"/>
      <c r="E634" s="1059"/>
      <c r="F634" s="922"/>
      <c r="G634" s="325"/>
      <c r="H634" s="325"/>
      <c r="I634" s="325"/>
      <c r="J634" s="325"/>
      <c r="K634" s="325"/>
      <c r="L634" s="325"/>
      <c r="M634" s="443"/>
    </row>
    <row r="635" spans="1:13" ht="14.25">
      <c r="A635" s="1059"/>
      <c r="B635" s="1059"/>
      <c r="C635" s="1059"/>
      <c r="D635" s="1059"/>
      <c r="E635" s="1059"/>
      <c r="F635" s="922" t="s">
        <v>519</v>
      </c>
      <c r="G635" s="586" t="e">
        <f>SUM(G603)</f>
        <v>#REF!</v>
      </c>
      <c r="H635" s="586">
        <f>SUM(H603)</f>
        <v>28275336</v>
      </c>
      <c r="I635" s="586">
        <f>SUM(I603)</f>
        <v>28275336</v>
      </c>
      <c r="J635" s="586"/>
      <c r="K635" s="464" t="e">
        <f>SUM(G635:I635)</f>
        <v>#REF!</v>
      </c>
      <c r="L635" s="586"/>
      <c r="M635" s="443"/>
    </row>
    <row r="636" spans="1:13" ht="14.25">
      <c r="A636" s="1059"/>
      <c r="B636" s="1059"/>
      <c r="C636" s="1059"/>
      <c r="D636" s="1059"/>
      <c r="E636" s="1059"/>
      <c r="F636" s="922" t="s">
        <v>520</v>
      </c>
      <c r="G636" s="464">
        <f t="shared" ref="G636:M636" si="99">G609</f>
        <v>95000000</v>
      </c>
      <c r="H636" s="464">
        <f t="shared" si="99"/>
        <v>95000000</v>
      </c>
      <c r="I636" s="464">
        <f t="shared" si="99"/>
        <v>95000000</v>
      </c>
      <c r="J636" s="464"/>
      <c r="K636" s="464">
        <f t="shared" si="99"/>
        <v>284400000</v>
      </c>
      <c r="L636" s="464">
        <v>40000000</v>
      </c>
      <c r="M636" s="464">
        <f t="shared" si="99"/>
        <v>3670000</v>
      </c>
    </row>
    <row r="637" spans="1:13" ht="14.25">
      <c r="A637" s="1059"/>
      <c r="B637" s="1059"/>
      <c r="C637" s="1059"/>
      <c r="D637" s="1059"/>
      <c r="E637" s="1059"/>
      <c r="F637" s="922" t="s">
        <v>198</v>
      </c>
      <c r="G637" s="464">
        <f>G624</f>
        <v>0</v>
      </c>
      <c r="H637" s="464">
        <f>G624</f>
        <v>0</v>
      </c>
      <c r="I637" s="464">
        <f>I624</f>
        <v>0</v>
      </c>
      <c r="J637" s="464"/>
      <c r="K637" s="464">
        <f>K624</f>
        <v>0</v>
      </c>
      <c r="L637" s="464"/>
      <c r="M637" s="464">
        <f>M624</f>
        <v>1130000</v>
      </c>
    </row>
    <row r="638" spans="1:13" ht="14.25">
      <c r="A638" s="1059"/>
      <c r="B638" s="1059"/>
      <c r="C638" s="1059"/>
      <c r="D638" s="1059"/>
      <c r="E638" s="1059"/>
      <c r="F638" s="922"/>
      <c r="G638" s="443"/>
      <c r="H638" s="443"/>
      <c r="I638" s="443"/>
      <c r="J638" s="443"/>
      <c r="K638" s="443"/>
      <c r="L638" s="443"/>
      <c r="M638" s="443"/>
    </row>
    <row r="639" spans="1:13" ht="14.25">
      <c r="A639" s="1059"/>
      <c r="B639" s="1059"/>
      <c r="C639" s="1059"/>
      <c r="D639" s="1059"/>
      <c r="E639" s="1059"/>
      <c r="F639" s="922" t="s">
        <v>3</v>
      </c>
      <c r="G639" s="586" t="e">
        <f t="shared" ref="G639:M639" si="100">SUM(G635:G638)</f>
        <v>#REF!</v>
      </c>
      <c r="H639" s="586">
        <f t="shared" si="100"/>
        <v>123275336</v>
      </c>
      <c r="I639" s="586">
        <f t="shared" si="100"/>
        <v>123275336</v>
      </c>
      <c r="J639" s="586"/>
      <c r="K639" s="586" t="e">
        <f t="shared" si="100"/>
        <v>#REF!</v>
      </c>
      <c r="L639" s="586">
        <f t="shared" si="100"/>
        <v>40000000</v>
      </c>
      <c r="M639" s="586">
        <f t="shared" si="100"/>
        <v>4800000</v>
      </c>
    </row>
    <row r="640" spans="1:13">
      <c r="A640" s="33"/>
      <c r="B640" s="35"/>
      <c r="C640" s="33"/>
      <c r="D640" s="33"/>
      <c r="E640" s="33"/>
      <c r="F640" s="35"/>
      <c r="G640" s="54"/>
      <c r="H640" s="33"/>
      <c r="I640" s="33"/>
      <c r="J640" s="33"/>
      <c r="K640" s="33"/>
    </row>
    <row r="641" spans="1:13">
      <c r="A641" s="33"/>
      <c r="B641" s="35"/>
      <c r="C641" s="33"/>
      <c r="D641" s="33"/>
      <c r="E641" s="33"/>
      <c r="F641" s="35"/>
      <c r="G641" s="54"/>
      <c r="H641" s="33"/>
      <c r="I641" s="33"/>
      <c r="J641" s="33"/>
      <c r="K641" s="33"/>
    </row>
    <row r="642" spans="1:13">
      <c r="A642" s="33"/>
      <c r="B642" s="35"/>
      <c r="C642" s="33"/>
      <c r="D642" s="33"/>
      <c r="E642" s="33"/>
      <c r="F642" s="35"/>
      <c r="G642" s="54"/>
      <c r="H642" s="33"/>
      <c r="I642" s="33"/>
      <c r="J642" s="33"/>
      <c r="K642" s="33"/>
    </row>
    <row r="643" spans="1:13">
      <c r="A643" s="33"/>
      <c r="B643" s="35"/>
      <c r="C643" s="33"/>
      <c r="D643" s="33"/>
      <c r="E643" s="33"/>
      <c r="F643" s="35"/>
      <c r="G643" s="54"/>
      <c r="H643" s="33"/>
      <c r="I643" s="33"/>
      <c r="J643" s="33"/>
      <c r="K643" s="33"/>
    </row>
    <row r="644" spans="1:13">
      <c r="A644" s="33"/>
      <c r="B644" s="35"/>
      <c r="C644" s="33"/>
      <c r="D644" s="33"/>
      <c r="E644" s="33"/>
      <c r="F644" s="35"/>
      <c r="G644" s="54"/>
      <c r="H644" s="33"/>
      <c r="I644" s="33"/>
      <c r="J644" s="33"/>
      <c r="K644" s="33"/>
    </row>
    <row r="645" spans="1:13" ht="23.25">
      <c r="A645" s="1530" t="s">
        <v>0</v>
      </c>
      <c r="B645" s="1530"/>
      <c r="C645" s="1530"/>
      <c r="D645" s="1530"/>
      <c r="E645" s="1530"/>
      <c r="F645" s="1530"/>
      <c r="G645" s="1530"/>
      <c r="H645" s="1530"/>
      <c r="I645" s="1530"/>
      <c r="J645" s="1530"/>
      <c r="K645" s="1530"/>
      <c r="L645" s="51"/>
      <c r="M645" s="51"/>
    </row>
    <row r="646" spans="1:13" ht="18">
      <c r="A646" s="1442" t="s">
        <v>909</v>
      </c>
      <c r="B646" s="1442"/>
      <c r="C646" s="1442"/>
      <c r="D646" s="1442"/>
      <c r="E646" s="1442"/>
      <c r="F646" s="1442"/>
      <c r="G646" s="1442"/>
      <c r="H646" s="1442"/>
      <c r="I646" s="1442"/>
      <c r="J646" s="1442"/>
      <c r="K646" s="1442"/>
      <c r="L646" s="51"/>
      <c r="M646" s="51"/>
    </row>
    <row r="647" spans="1:13" ht="51.75">
      <c r="A647" s="1057" t="s">
        <v>518</v>
      </c>
      <c r="B647" s="1057" t="s">
        <v>514</v>
      </c>
      <c r="C647" s="1057" t="s">
        <v>600</v>
      </c>
      <c r="D647" s="1057" t="s">
        <v>560</v>
      </c>
      <c r="E647" s="1057" t="s">
        <v>515</v>
      </c>
      <c r="F647" s="478" t="s">
        <v>483</v>
      </c>
      <c r="G647" s="325" t="s">
        <v>656</v>
      </c>
      <c r="H647" s="584" t="s">
        <v>657</v>
      </c>
      <c r="I647" s="325" t="s">
        <v>997</v>
      </c>
      <c r="J647" s="325"/>
      <c r="K647" s="325" t="s">
        <v>658</v>
      </c>
      <c r="L647" s="1057" t="s">
        <v>970</v>
      </c>
      <c r="M647" s="306" t="s">
        <v>999</v>
      </c>
    </row>
    <row r="648" spans="1:13" ht="15">
      <c r="A648" s="442">
        <v>1</v>
      </c>
      <c r="B648" s="616">
        <v>70941</v>
      </c>
      <c r="C648" s="1127"/>
      <c r="D648" s="617">
        <v>2101</v>
      </c>
      <c r="E648" s="617">
        <v>50630201</v>
      </c>
      <c r="F648" s="616" t="s">
        <v>8</v>
      </c>
      <c r="G648" s="618">
        <f>SUM(G649)</f>
        <v>4746000</v>
      </c>
      <c r="H648" s="619">
        <f t="shared" ref="H648:M648" si="101">SUM(H649)</f>
        <v>30356000</v>
      </c>
      <c r="I648" s="618">
        <f t="shared" si="101"/>
        <v>58612000</v>
      </c>
      <c r="J648" s="618"/>
      <c r="K648" s="618">
        <f>SUM(G648:I648)</f>
        <v>93714000</v>
      </c>
      <c r="L648" s="618">
        <f t="shared" si="101"/>
        <v>1264000</v>
      </c>
      <c r="M648" s="618">
        <f t="shared" si="101"/>
        <v>4880490</v>
      </c>
    </row>
    <row r="649" spans="1:13" ht="15">
      <c r="A649" s="442">
        <v>12</v>
      </c>
      <c r="B649" s="616">
        <v>70941</v>
      </c>
      <c r="C649" s="620"/>
      <c r="D649" s="617">
        <v>2101</v>
      </c>
      <c r="E649" s="617">
        <v>50630201</v>
      </c>
      <c r="F649" s="443" t="s">
        <v>14</v>
      </c>
      <c r="G649" s="496">
        <f>G650</f>
        <v>4746000</v>
      </c>
      <c r="H649" s="621">
        <f t="shared" ref="H649:M649" si="102">H650</f>
        <v>30356000</v>
      </c>
      <c r="I649" s="496">
        <f t="shared" si="102"/>
        <v>58612000</v>
      </c>
      <c r="J649" s="496"/>
      <c r="K649" s="496">
        <f t="shared" si="102"/>
        <v>92214000</v>
      </c>
      <c r="L649" s="496">
        <f t="shared" si="102"/>
        <v>1264000</v>
      </c>
      <c r="M649" s="496">
        <f t="shared" si="102"/>
        <v>4880490</v>
      </c>
    </row>
    <row r="650" spans="1:13" ht="15">
      <c r="A650" s="478">
        <v>1202</v>
      </c>
      <c r="B650" s="616">
        <v>70941</v>
      </c>
      <c r="C650" s="616"/>
      <c r="D650" s="617">
        <v>2101</v>
      </c>
      <c r="E650" s="617">
        <v>50630201</v>
      </c>
      <c r="F650" s="443" t="s">
        <v>19</v>
      </c>
      <c r="G650" s="496">
        <v>4746000</v>
      </c>
      <c r="H650" s="621">
        <f t="shared" ref="H650:M650" si="103">SUM(H651,H655,H657)</f>
        <v>30356000</v>
      </c>
      <c r="I650" s="496">
        <f t="shared" si="103"/>
        <v>58612000</v>
      </c>
      <c r="J650" s="496"/>
      <c r="K650" s="496">
        <f t="shared" si="103"/>
        <v>92214000</v>
      </c>
      <c r="L650" s="496">
        <f t="shared" si="103"/>
        <v>1264000</v>
      </c>
      <c r="M650" s="496">
        <f t="shared" si="103"/>
        <v>4880490</v>
      </c>
    </row>
    <row r="651" spans="1:13" ht="15">
      <c r="A651" s="478">
        <v>120204</v>
      </c>
      <c r="B651" s="616">
        <v>70941</v>
      </c>
      <c r="C651" s="616"/>
      <c r="D651" s="617">
        <v>2101</v>
      </c>
      <c r="E651" s="617">
        <v>50630201</v>
      </c>
      <c r="F651" s="443" t="s">
        <v>28</v>
      </c>
      <c r="G651" s="496">
        <f>SUM(G652:G654)</f>
        <v>3687000</v>
      </c>
      <c r="H651" s="621">
        <f>SUM(H652:H654)</f>
        <v>25256000</v>
      </c>
      <c r="I651" s="496">
        <f>SUM(I652:I654)</f>
        <v>49512000</v>
      </c>
      <c r="J651" s="496"/>
      <c r="K651" s="622">
        <f>SUM(K652:K654)</f>
        <v>78455000</v>
      </c>
      <c r="L651" s="622"/>
      <c r="M651" s="496">
        <f>SUM(M652:M654)</f>
        <v>4880490</v>
      </c>
    </row>
    <row r="652" spans="1:13" ht="26.25">
      <c r="A652" s="1059">
        <v>12020452</v>
      </c>
      <c r="B652" s="617">
        <v>70491</v>
      </c>
      <c r="C652" s="617"/>
      <c r="D652" s="617">
        <v>2101</v>
      </c>
      <c r="E652" s="617">
        <v>50630201</v>
      </c>
      <c r="F652" s="324" t="s">
        <v>34</v>
      </c>
      <c r="G652" s="623">
        <v>2728000</v>
      </c>
      <c r="H652" s="624">
        <v>20256000</v>
      </c>
      <c r="I652" s="623">
        <v>40512000</v>
      </c>
      <c r="J652" s="623"/>
      <c r="K652" s="618">
        <f>SUM(G652:I652)</f>
        <v>63496000</v>
      </c>
      <c r="L652" s="623">
        <v>14817200</v>
      </c>
      <c r="M652" s="623">
        <v>4822490</v>
      </c>
    </row>
    <row r="653" spans="1:13" ht="15">
      <c r="A653" s="1059">
        <v>12020453</v>
      </c>
      <c r="B653" s="617">
        <v>70491</v>
      </c>
      <c r="C653" s="617"/>
      <c r="D653" s="617">
        <v>2101</v>
      </c>
      <c r="E653" s="617">
        <v>50630201</v>
      </c>
      <c r="F653" s="324" t="s">
        <v>35</v>
      </c>
      <c r="G653" s="623">
        <v>959000</v>
      </c>
      <c r="H653" s="624">
        <v>5000000</v>
      </c>
      <c r="I653" s="623">
        <v>9000000</v>
      </c>
      <c r="J653" s="623"/>
      <c r="K653" s="618">
        <f>SUM(G653:I653)</f>
        <v>14959000</v>
      </c>
      <c r="L653" s="623"/>
      <c r="M653" s="623">
        <v>58000</v>
      </c>
    </row>
    <row r="654" spans="1:13" ht="15">
      <c r="A654" s="1059">
        <v>12020454</v>
      </c>
      <c r="B654" s="617">
        <v>70491</v>
      </c>
      <c r="C654" s="617"/>
      <c r="D654" s="617">
        <v>2101</v>
      </c>
      <c r="E654" s="617">
        <v>50630201</v>
      </c>
      <c r="F654" s="324" t="s">
        <v>36</v>
      </c>
      <c r="G654" s="623"/>
      <c r="H654" s="624"/>
      <c r="I654" s="623"/>
      <c r="J654" s="623"/>
      <c r="K654" s="623"/>
      <c r="L654" s="623">
        <v>1264000</v>
      </c>
      <c r="M654" s="623"/>
    </row>
    <row r="655" spans="1:13" ht="15">
      <c r="A655" s="442">
        <v>120206</v>
      </c>
      <c r="B655" s="617">
        <v>70491</v>
      </c>
      <c r="C655" s="620"/>
      <c r="D655" s="617">
        <v>2101</v>
      </c>
      <c r="E655" s="617">
        <v>50630201</v>
      </c>
      <c r="F655" s="443" t="s">
        <v>39</v>
      </c>
      <c r="G655" s="496">
        <f>SUM(G656:G656)</f>
        <v>959000</v>
      </c>
      <c r="H655" s="621">
        <f>SUM(H656:H656)</f>
        <v>5000000</v>
      </c>
      <c r="I655" s="622">
        <v>9000000</v>
      </c>
      <c r="J655" s="622"/>
      <c r="K655" s="622">
        <f>SUM(K656:K656)</f>
        <v>13459000</v>
      </c>
      <c r="L655" s="622">
        <v>1264000</v>
      </c>
      <c r="M655" s="622">
        <f>SUM(M656:M656)</f>
        <v>0</v>
      </c>
    </row>
    <row r="656" spans="1:13" ht="39">
      <c r="A656" s="1059">
        <v>12020605</v>
      </c>
      <c r="B656" s="617">
        <v>70491</v>
      </c>
      <c r="C656" s="617"/>
      <c r="D656" s="617">
        <v>2101</v>
      </c>
      <c r="E656" s="617">
        <v>50630201</v>
      </c>
      <c r="F656" s="324" t="s">
        <v>40</v>
      </c>
      <c r="G656" s="623">
        <v>959000</v>
      </c>
      <c r="H656" s="624">
        <v>5000000</v>
      </c>
      <c r="I656" s="623">
        <v>7500000</v>
      </c>
      <c r="J656" s="623"/>
      <c r="K656" s="618">
        <f>SUM(G656:I656)</f>
        <v>13459000</v>
      </c>
      <c r="L656" s="623"/>
      <c r="M656" s="623"/>
    </row>
    <row r="657" spans="1:13" ht="25.5">
      <c r="A657" s="442">
        <v>120213</v>
      </c>
      <c r="B657" s="620"/>
      <c r="C657" s="620"/>
      <c r="D657" s="620"/>
      <c r="E657" s="620"/>
      <c r="F657" s="443" t="s">
        <v>50</v>
      </c>
      <c r="G657" s="625">
        <f>G658</f>
        <v>100000</v>
      </c>
      <c r="H657" s="626">
        <f t="shared" ref="H657:M657" si="104">H658</f>
        <v>100000</v>
      </c>
      <c r="I657" s="625">
        <f t="shared" si="104"/>
        <v>100000</v>
      </c>
      <c r="J657" s="625"/>
      <c r="K657" s="625">
        <f t="shared" si="104"/>
        <v>300000</v>
      </c>
      <c r="L657" s="625">
        <f t="shared" si="104"/>
        <v>0</v>
      </c>
      <c r="M657" s="625">
        <f t="shared" si="104"/>
        <v>0</v>
      </c>
    </row>
    <row r="658" spans="1:13" ht="14.25">
      <c r="A658" s="1059">
        <v>12021301</v>
      </c>
      <c r="B658" s="617"/>
      <c r="C658" s="617"/>
      <c r="D658" s="617"/>
      <c r="E658" s="617"/>
      <c r="F658" s="324" t="s">
        <v>51</v>
      </c>
      <c r="G658" s="627">
        <v>100000</v>
      </c>
      <c r="H658" s="627">
        <v>100000</v>
      </c>
      <c r="I658" s="627">
        <v>100000</v>
      </c>
      <c r="J658" s="627"/>
      <c r="K658" s="618">
        <f>SUM(G658:I658)</f>
        <v>300000</v>
      </c>
      <c r="L658" s="625"/>
      <c r="M658" s="625"/>
    </row>
    <row r="659" spans="1:13" ht="14.25">
      <c r="A659" s="442">
        <v>2</v>
      </c>
      <c r="B659" s="617">
        <v>70491</v>
      </c>
      <c r="C659" s="620"/>
      <c r="D659" s="617">
        <v>2101</v>
      </c>
      <c r="E659" s="617">
        <v>50630201</v>
      </c>
      <c r="F659" s="443" t="s">
        <v>90</v>
      </c>
      <c r="G659" s="622">
        <f>SUM(G660,G667)</f>
        <v>806000000</v>
      </c>
      <c r="H659" s="622">
        <f>SUM(H660,H667)</f>
        <v>806000000</v>
      </c>
      <c r="I659" s="622">
        <f>SUM(I660,I667)</f>
        <v>806000000</v>
      </c>
      <c r="J659" s="622"/>
      <c r="K659" s="622">
        <f>SUM(K660,K667)</f>
        <v>2418000000</v>
      </c>
      <c r="L659" s="622">
        <f>SUM(L660,L667)</f>
        <v>0</v>
      </c>
      <c r="M659" s="622"/>
    </row>
    <row r="660" spans="1:13" ht="15">
      <c r="A660" s="442">
        <v>21</v>
      </c>
      <c r="B660" s="617">
        <v>70491</v>
      </c>
      <c r="C660" s="620"/>
      <c r="D660" s="617">
        <v>2101</v>
      </c>
      <c r="E660" s="620">
        <v>50630201</v>
      </c>
      <c r="F660" s="443" t="s">
        <v>4</v>
      </c>
      <c r="G660" s="622">
        <f>SUM(G661,G663)</f>
        <v>0</v>
      </c>
      <c r="H660" s="628">
        <f>SUM(H661,H663)</f>
        <v>0</v>
      </c>
      <c r="I660" s="622">
        <f>SUM(I661,I663)</f>
        <v>0</v>
      </c>
      <c r="J660" s="622"/>
      <c r="K660" s="622">
        <f>SUM(K661,K663)</f>
        <v>0</v>
      </c>
      <c r="L660" s="622"/>
      <c r="M660" s="622"/>
    </row>
    <row r="661" spans="1:13" ht="15">
      <c r="A661" s="1059">
        <v>21010101</v>
      </c>
      <c r="B661" s="617">
        <v>70491</v>
      </c>
      <c r="C661" s="617"/>
      <c r="D661" s="617">
        <v>2101</v>
      </c>
      <c r="E661" s="620">
        <v>50630201</v>
      </c>
      <c r="F661" s="324" t="s">
        <v>91</v>
      </c>
      <c r="G661" s="622"/>
      <c r="H661" s="628">
        <f>G661</f>
        <v>0</v>
      </c>
      <c r="I661" s="622">
        <f>H661</f>
        <v>0</v>
      </c>
      <c r="J661" s="622"/>
      <c r="K661" s="622">
        <f>SUM(G661:I661)</f>
        <v>0</v>
      </c>
      <c r="L661" s="622"/>
      <c r="M661" s="622"/>
    </row>
    <row r="662" spans="1:13" ht="15">
      <c r="A662" s="1059">
        <v>21010102</v>
      </c>
      <c r="B662" s="617">
        <v>70491</v>
      </c>
      <c r="C662" s="617"/>
      <c r="D662" s="617">
        <v>2101</v>
      </c>
      <c r="E662" s="620">
        <v>50630201</v>
      </c>
      <c r="F662" s="324" t="s">
        <v>92</v>
      </c>
      <c r="G662" s="622"/>
      <c r="H662" s="628"/>
      <c r="I662" s="622"/>
      <c r="J662" s="622"/>
      <c r="K662" s="622"/>
      <c r="L662" s="622"/>
      <c r="M662" s="622"/>
    </row>
    <row r="663" spans="1:13" ht="26.25">
      <c r="A663" s="442">
        <v>2102</v>
      </c>
      <c r="B663" s="620"/>
      <c r="C663" s="620"/>
      <c r="D663" s="620"/>
      <c r="E663" s="620"/>
      <c r="F663" s="443" t="s">
        <v>664</v>
      </c>
      <c r="G663" s="622">
        <f t="shared" ref="G663:M663" si="105">SUM(G664)</f>
        <v>0</v>
      </c>
      <c r="H663" s="628">
        <f t="shared" si="105"/>
        <v>0</v>
      </c>
      <c r="I663" s="622">
        <f t="shared" si="105"/>
        <v>0</v>
      </c>
      <c r="J663" s="622"/>
      <c r="K663" s="622">
        <f t="shared" si="105"/>
        <v>0</v>
      </c>
      <c r="L663" s="622"/>
      <c r="M663" s="622">
        <f t="shared" si="105"/>
        <v>0</v>
      </c>
    </row>
    <row r="664" spans="1:13" ht="15">
      <c r="A664" s="442">
        <v>210201</v>
      </c>
      <c r="B664" s="617">
        <v>70491</v>
      </c>
      <c r="C664" s="620"/>
      <c r="D664" s="617">
        <v>2101</v>
      </c>
      <c r="E664" s="620">
        <v>50630201</v>
      </c>
      <c r="F664" s="443" t="s">
        <v>95</v>
      </c>
      <c r="G664" s="622">
        <f>SUM(G665:G666)</f>
        <v>0</v>
      </c>
      <c r="H664" s="628">
        <f>SUM(H665:H666)</f>
        <v>0</v>
      </c>
      <c r="I664" s="622">
        <f>SUM(I665:I666)</f>
        <v>0</v>
      </c>
      <c r="J664" s="622"/>
      <c r="K664" s="622">
        <f>SUM(K665:K666)</f>
        <v>0</v>
      </c>
      <c r="L664" s="622"/>
      <c r="M664" s="622"/>
    </row>
    <row r="665" spans="1:13" ht="26.25">
      <c r="A665" s="1059">
        <v>21020101</v>
      </c>
      <c r="B665" s="617">
        <v>70491</v>
      </c>
      <c r="C665" s="617"/>
      <c r="D665" s="617">
        <v>2101</v>
      </c>
      <c r="E665" s="620">
        <v>50630201</v>
      </c>
      <c r="F665" s="324" t="s">
        <v>96</v>
      </c>
      <c r="G665" s="622"/>
      <c r="H665" s="628">
        <f>G665</f>
        <v>0</v>
      </c>
      <c r="I665" s="622">
        <f>H665</f>
        <v>0</v>
      </c>
      <c r="J665" s="622"/>
      <c r="K665" s="622">
        <f>SUM(G665:I665)</f>
        <v>0</v>
      </c>
      <c r="L665" s="622"/>
      <c r="M665" s="622"/>
    </row>
    <row r="666" spans="1:13" ht="15">
      <c r="A666" s="1059">
        <v>21020102</v>
      </c>
      <c r="B666" s="617">
        <v>70491</v>
      </c>
      <c r="C666" s="617"/>
      <c r="D666" s="617">
        <v>2101</v>
      </c>
      <c r="E666" s="620">
        <v>50630201</v>
      </c>
      <c r="F666" s="324" t="s">
        <v>482</v>
      </c>
      <c r="G666" s="622"/>
      <c r="H666" s="628">
        <f>G666</f>
        <v>0</v>
      </c>
      <c r="I666" s="622">
        <f>H666</f>
        <v>0</v>
      </c>
      <c r="J666" s="622"/>
      <c r="K666" s="622">
        <f>SUM(G666:I666)</f>
        <v>0</v>
      </c>
      <c r="L666" s="622"/>
      <c r="M666" s="622"/>
    </row>
    <row r="667" spans="1:13" ht="14.25">
      <c r="A667" s="442">
        <v>2202</v>
      </c>
      <c r="B667" s="620">
        <v>70941</v>
      </c>
      <c r="C667" s="620"/>
      <c r="D667" s="620">
        <v>2101</v>
      </c>
      <c r="E667" s="620">
        <v>50630201</v>
      </c>
      <c r="F667" s="443" t="s">
        <v>5</v>
      </c>
      <c r="G667" s="496">
        <f>SUM(G668)</f>
        <v>806000000</v>
      </c>
      <c r="H667" s="496">
        <f t="shared" ref="H667:K668" si="106">SUM(H668)</f>
        <v>806000000</v>
      </c>
      <c r="I667" s="496">
        <f t="shared" si="106"/>
        <v>806000000</v>
      </c>
      <c r="J667" s="496"/>
      <c r="K667" s="496">
        <f t="shared" si="106"/>
        <v>2418000000</v>
      </c>
      <c r="L667" s="496"/>
      <c r="M667" s="496"/>
    </row>
    <row r="668" spans="1:13" ht="14.25">
      <c r="A668" s="442">
        <v>220201</v>
      </c>
      <c r="B668" s="620">
        <v>70941</v>
      </c>
      <c r="C668" s="620"/>
      <c r="D668" s="620">
        <v>2101</v>
      </c>
      <c r="E668" s="620">
        <v>50630201</v>
      </c>
      <c r="F668" s="443" t="s">
        <v>1211</v>
      </c>
      <c r="G668" s="496">
        <f>SUM(G669)</f>
        <v>806000000</v>
      </c>
      <c r="H668" s="496">
        <f t="shared" si="106"/>
        <v>806000000</v>
      </c>
      <c r="I668" s="496">
        <f t="shared" si="106"/>
        <v>806000000</v>
      </c>
      <c r="J668" s="496"/>
      <c r="K668" s="496">
        <f t="shared" si="106"/>
        <v>2418000000</v>
      </c>
      <c r="L668" s="496">
        <f>SUM(L669)</f>
        <v>0</v>
      </c>
      <c r="M668" s="496"/>
    </row>
    <row r="669" spans="1:13" ht="15.75">
      <c r="A669" s="949"/>
      <c r="B669" s="1128"/>
      <c r="C669" s="1128"/>
      <c r="D669" s="1128"/>
      <c r="E669" s="1128"/>
      <c r="F669" s="629" t="s">
        <v>1211</v>
      </c>
      <c r="G669" s="630">
        <v>806000000</v>
      </c>
      <c r="H669" s="630">
        <v>806000000</v>
      </c>
      <c r="I669" s="630">
        <v>806000000</v>
      </c>
      <c r="J669" s="630"/>
      <c r="K669" s="630">
        <f>SUM(G669,H669,I669)</f>
        <v>2418000000</v>
      </c>
      <c r="L669" s="630"/>
      <c r="M669" s="1129"/>
    </row>
    <row r="670" spans="1:13" ht="15">
      <c r="A670" s="442"/>
      <c r="B670" s="620"/>
      <c r="C670" s="620"/>
      <c r="D670" s="620"/>
      <c r="E670" s="620"/>
      <c r="F670" s="620" t="s">
        <v>570</v>
      </c>
      <c r="G670" s="620"/>
      <c r="H670" s="1130"/>
      <c r="I670" s="620"/>
      <c r="J670" s="620"/>
      <c r="K670" s="620"/>
      <c r="L670" s="620"/>
      <c r="M670" s="620"/>
    </row>
    <row r="671" spans="1:13" ht="15">
      <c r="A671" s="442"/>
      <c r="B671" s="620"/>
      <c r="C671" s="620"/>
      <c r="D671" s="620"/>
      <c r="E671" s="620"/>
      <c r="F671" s="616"/>
      <c r="G671" s="443"/>
      <c r="H671" s="601"/>
      <c r="I671" s="443"/>
      <c r="J671" s="443"/>
      <c r="K671" s="443"/>
      <c r="L671" s="443"/>
      <c r="M671" s="443"/>
    </row>
    <row r="672" spans="1:13" ht="15">
      <c r="A672" s="442"/>
      <c r="B672" s="620">
        <v>70941</v>
      </c>
      <c r="C672" s="620"/>
      <c r="D672" s="620">
        <v>2101</v>
      </c>
      <c r="E672" s="620">
        <v>50630201</v>
      </c>
      <c r="F672" s="616" t="s">
        <v>519</v>
      </c>
      <c r="G672" s="586">
        <f>G660</f>
        <v>0</v>
      </c>
      <c r="H672" s="587">
        <f>H660</f>
        <v>0</v>
      </c>
      <c r="I672" s="586">
        <f>I660</f>
        <v>0</v>
      </c>
      <c r="J672" s="586"/>
      <c r="K672" s="586">
        <f>K660</f>
        <v>0</v>
      </c>
      <c r="L672" s="586"/>
      <c r="M672" s="586"/>
    </row>
    <row r="673" spans="1:15" ht="15">
      <c r="A673" s="442"/>
      <c r="B673" s="620">
        <v>70941</v>
      </c>
      <c r="C673" s="620"/>
      <c r="D673" s="620">
        <v>2101</v>
      </c>
      <c r="E673" s="620">
        <v>50630201</v>
      </c>
      <c r="F673" s="616" t="s">
        <v>520</v>
      </c>
      <c r="G673" s="464">
        <f>G667</f>
        <v>806000000</v>
      </c>
      <c r="H673" s="1131">
        <f>H667</f>
        <v>806000000</v>
      </c>
      <c r="I673" s="464">
        <f>I667</f>
        <v>806000000</v>
      </c>
      <c r="J673" s="464"/>
      <c r="K673" s="464">
        <f>K667</f>
        <v>2418000000</v>
      </c>
      <c r="L673" s="464"/>
      <c r="M673" s="464"/>
    </row>
    <row r="674" spans="1:15" ht="15">
      <c r="A674" s="442"/>
      <c r="B674" s="620">
        <v>70941</v>
      </c>
      <c r="C674" s="620"/>
      <c r="D674" s="620">
        <v>2101</v>
      </c>
      <c r="E674" s="620">
        <v>50630201</v>
      </c>
      <c r="F674" s="616" t="s">
        <v>198</v>
      </c>
      <c r="G674" s="464"/>
      <c r="H674" s="1131"/>
      <c r="I674" s="464"/>
      <c r="J674" s="464"/>
      <c r="K674" s="464"/>
      <c r="L674" s="464"/>
      <c r="M674" s="464"/>
    </row>
    <row r="675" spans="1:15" ht="15">
      <c r="A675" s="442"/>
      <c r="B675" s="620">
        <v>70941</v>
      </c>
      <c r="C675" s="620"/>
      <c r="D675" s="620">
        <v>2101</v>
      </c>
      <c r="E675" s="620">
        <v>50630201</v>
      </c>
      <c r="F675" s="616"/>
      <c r="G675" s="443"/>
      <c r="H675" s="601"/>
      <c r="I675" s="443"/>
      <c r="J675" s="443"/>
      <c r="K675" s="443"/>
      <c r="L675" s="443"/>
      <c r="M675" s="443"/>
    </row>
    <row r="676" spans="1:15" ht="14.25">
      <c r="A676" s="442"/>
      <c r="B676" s="620"/>
      <c r="C676" s="620"/>
      <c r="D676" s="620"/>
      <c r="E676" s="620"/>
      <c r="F676" s="616" t="s">
        <v>3</v>
      </c>
      <c r="G676" s="586">
        <f>SUM(G672:G675)</f>
        <v>806000000</v>
      </c>
      <c r="H676" s="586">
        <f>SUM(H672:H675)</f>
        <v>806000000</v>
      </c>
      <c r="I676" s="586">
        <f>SUM(I672:I675)</f>
        <v>806000000</v>
      </c>
      <c r="J676" s="586"/>
      <c r="K676" s="586">
        <f>SUM(K672:K675)</f>
        <v>2418000000</v>
      </c>
      <c r="L676" s="586">
        <f>SUM(L672:L675)</f>
        <v>0</v>
      </c>
      <c r="M676" s="586"/>
    </row>
    <row r="677" spans="1:15">
      <c r="A677" s="33"/>
      <c r="B677" s="35"/>
      <c r="C677" s="35"/>
      <c r="D677" s="35"/>
      <c r="E677" s="35"/>
      <c r="F677" s="35"/>
      <c r="G677" s="54"/>
      <c r="H677" s="64"/>
      <c r="I677" s="97"/>
      <c r="J677" s="97"/>
      <c r="K677" s="97"/>
    </row>
    <row r="678" spans="1:15">
      <c r="A678" s="33"/>
      <c r="B678" s="35"/>
      <c r="C678" s="35"/>
      <c r="D678" s="35"/>
      <c r="E678" s="35"/>
      <c r="F678" s="35"/>
      <c r="G678" s="54"/>
      <c r="H678" s="64"/>
      <c r="I678" s="97"/>
      <c r="J678" s="97"/>
      <c r="K678" s="97"/>
    </row>
    <row r="679" spans="1:15">
      <c r="A679" s="33"/>
      <c r="B679" s="35"/>
      <c r="C679" s="35"/>
      <c r="D679" s="35"/>
      <c r="E679" s="35"/>
      <c r="F679" s="35"/>
      <c r="G679" s="54"/>
      <c r="H679" s="64"/>
      <c r="I679" s="97"/>
      <c r="J679" s="97"/>
      <c r="K679" s="97"/>
    </row>
    <row r="680" spans="1:15" ht="23.25">
      <c r="A680" s="1530" t="s">
        <v>0</v>
      </c>
      <c r="B680" s="1530"/>
      <c r="C680" s="1530"/>
      <c r="D680" s="1530"/>
      <c r="E680" s="1530"/>
      <c r="F680" s="1530"/>
      <c r="G680" s="1530"/>
      <c r="H680" s="1530"/>
      <c r="I680" s="1530"/>
      <c r="J680" s="1530"/>
      <c r="K680" s="1530"/>
      <c r="L680" s="51"/>
      <c r="M680" s="51"/>
      <c r="N680" s="51"/>
      <c r="O680" s="51"/>
    </row>
    <row r="681" spans="1:15" ht="18">
      <c r="A681" s="1442" t="s">
        <v>608</v>
      </c>
      <c r="B681" s="1442"/>
      <c r="C681" s="1442"/>
      <c r="D681" s="1442"/>
      <c r="E681" s="1442"/>
      <c r="F681" s="1442"/>
      <c r="G681" s="1442"/>
      <c r="H681" s="1442"/>
      <c r="I681" s="1442"/>
      <c r="J681" s="1442"/>
      <c r="K681" s="1442"/>
      <c r="L681" s="51"/>
      <c r="M681" s="51"/>
      <c r="N681" s="51"/>
      <c r="O681" s="51"/>
    </row>
    <row r="682" spans="1:15" ht="43.5">
      <c r="A682" s="528"/>
      <c r="B682" s="546" t="s">
        <v>6</v>
      </c>
      <c r="C682" s="529" t="s">
        <v>514</v>
      </c>
      <c r="D682" s="529" t="s">
        <v>559</v>
      </c>
      <c r="E682" s="529" t="s">
        <v>560</v>
      </c>
      <c r="F682" s="546" t="s">
        <v>515</v>
      </c>
      <c r="G682" s="547" t="s">
        <v>7</v>
      </c>
      <c r="H682" s="541" t="s">
        <v>1004</v>
      </c>
      <c r="I682" s="556" t="s">
        <v>1005</v>
      </c>
      <c r="J682" s="556"/>
      <c r="K682" s="556" t="s">
        <v>1006</v>
      </c>
      <c r="L682" s="1136" t="s">
        <v>1190</v>
      </c>
      <c r="M682" s="1136" t="s">
        <v>998</v>
      </c>
      <c r="N682" s="1137"/>
      <c r="O682" s="1137"/>
    </row>
    <row r="683" spans="1:15">
      <c r="A683" s="546"/>
      <c r="B683" s="546"/>
      <c r="C683" s="528"/>
      <c r="D683" s="528"/>
      <c r="E683" s="528"/>
      <c r="F683" s="546"/>
      <c r="G683" s="547"/>
      <c r="H683" s="1137"/>
      <c r="I683" s="528"/>
      <c r="J683" s="528"/>
      <c r="K683" s="559"/>
      <c r="L683" s="1137"/>
      <c r="M683" s="1137"/>
      <c r="N683" s="1137"/>
      <c r="O683" s="1137"/>
    </row>
    <row r="684" spans="1:15">
      <c r="A684" s="546"/>
      <c r="B684" s="546">
        <v>1</v>
      </c>
      <c r="C684" s="528"/>
      <c r="D684" s="528"/>
      <c r="E684" s="528"/>
      <c r="F684" s="546"/>
      <c r="G684" s="560" t="s">
        <v>8</v>
      </c>
      <c r="H684" s="1137"/>
      <c r="I684" s="528"/>
      <c r="J684" s="528"/>
      <c r="K684" s="559"/>
      <c r="L684" s="1137"/>
      <c r="M684" s="1137"/>
      <c r="N684" s="1137"/>
      <c r="O684" s="1137"/>
    </row>
    <row r="685" spans="1:15">
      <c r="A685" s="546"/>
      <c r="B685" s="546"/>
      <c r="C685" s="528"/>
      <c r="D685" s="528"/>
      <c r="E685" s="528"/>
      <c r="F685" s="546"/>
      <c r="G685" s="560" t="s">
        <v>14</v>
      </c>
      <c r="H685" s="1137"/>
      <c r="I685" s="528"/>
      <c r="J685" s="528"/>
      <c r="K685" s="559"/>
      <c r="L685" s="1137"/>
      <c r="M685" s="1137"/>
      <c r="N685" s="1137"/>
      <c r="O685" s="1137"/>
    </row>
    <row r="686" spans="1:15">
      <c r="A686" s="546"/>
      <c r="B686" s="546"/>
      <c r="C686" s="528"/>
      <c r="D686" s="528"/>
      <c r="E686" s="528"/>
      <c r="F686" s="546"/>
      <c r="G686" s="560" t="s">
        <v>19</v>
      </c>
      <c r="H686" s="1137"/>
      <c r="I686" s="528"/>
      <c r="J686" s="528"/>
      <c r="K686" s="559"/>
      <c r="L686" s="1137"/>
      <c r="M686" s="1137"/>
      <c r="N686" s="1137"/>
      <c r="O686" s="1137"/>
    </row>
    <row r="687" spans="1:15">
      <c r="A687" s="546"/>
      <c r="B687" s="546"/>
      <c r="C687" s="528"/>
      <c r="D687" s="528"/>
      <c r="E687" s="528"/>
      <c r="F687" s="546"/>
      <c r="G687" s="560" t="s">
        <v>1194</v>
      </c>
      <c r="H687" s="1137"/>
      <c r="I687" s="528"/>
      <c r="J687" s="528"/>
      <c r="K687" s="559"/>
      <c r="L687" s="1137"/>
      <c r="M687" s="1137"/>
      <c r="N687" s="1137"/>
      <c r="O687" s="1137"/>
    </row>
    <row r="688" spans="1:15">
      <c r="A688" s="546"/>
      <c r="B688" s="546"/>
      <c r="C688" s="528"/>
      <c r="D688" s="528"/>
      <c r="E688" s="528"/>
      <c r="F688" s="546"/>
      <c r="G688" s="560" t="s">
        <v>1195</v>
      </c>
      <c r="H688" s="1137"/>
      <c r="I688" s="528"/>
      <c r="J688" s="528"/>
      <c r="K688" s="559"/>
      <c r="L688" s="1137"/>
      <c r="M688" s="1137"/>
      <c r="N688" s="1137"/>
      <c r="O688" s="1137"/>
    </row>
    <row r="689" spans="1:15">
      <c r="A689" s="546"/>
      <c r="B689" s="546"/>
      <c r="C689" s="528"/>
      <c r="D689" s="528"/>
      <c r="E689" s="528"/>
      <c r="F689" s="546"/>
      <c r="G689" s="560" t="s">
        <v>1173</v>
      </c>
      <c r="H689" s="1137"/>
      <c r="I689" s="528"/>
      <c r="J689" s="528"/>
      <c r="K689" s="559"/>
      <c r="L689" s="1137"/>
      <c r="M689" s="1137"/>
      <c r="N689" s="1137"/>
      <c r="O689" s="1137"/>
    </row>
    <row r="690" spans="1:15">
      <c r="A690" s="546"/>
      <c r="B690" s="546">
        <v>2</v>
      </c>
      <c r="C690" s="528"/>
      <c r="D690" s="528"/>
      <c r="E690" s="528"/>
      <c r="F690" s="546"/>
      <c r="G690" s="560" t="s">
        <v>90</v>
      </c>
      <c r="H690" s="1137"/>
      <c r="I690" s="528"/>
      <c r="J690" s="528"/>
      <c r="K690" s="549"/>
      <c r="L690" s="1137"/>
      <c r="M690" s="1137"/>
      <c r="N690" s="1137"/>
      <c r="O690" s="1137"/>
    </row>
    <row r="691" spans="1:15">
      <c r="A691" s="546"/>
      <c r="B691" s="546"/>
      <c r="C691" s="528"/>
      <c r="D691" s="528"/>
      <c r="E691" s="528"/>
      <c r="F691" s="546"/>
      <c r="G691" s="561" t="s">
        <v>4</v>
      </c>
      <c r="H691" s="1137"/>
      <c r="I691" s="528"/>
      <c r="J691" s="528"/>
      <c r="K691" s="549"/>
      <c r="L691" s="1137"/>
      <c r="M691" s="1137"/>
      <c r="N691" s="1137"/>
      <c r="O691" s="1137"/>
    </row>
    <row r="692" spans="1:15">
      <c r="A692" s="546"/>
      <c r="B692" s="546"/>
      <c r="C692" s="528"/>
      <c r="D692" s="528"/>
      <c r="E692" s="528"/>
      <c r="F692" s="546"/>
      <c r="G692" s="561" t="s">
        <v>91</v>
      </c>
      <c r="H692" s="1137"/>
      <c r="I692" s="528"/>
      <c r="J692" s="528"/>
      <c r="K692" s="549"/>
      <c r="L692" s="1137"/>
      <c r="M692" s="1137"/>
      <c r="N692" s="1137"/>
      <c r="O692" s="1137"/>
    </row>
    <row r="693" spans="1:15">
      <c r="A693" s="546"/>
      <c r="B693" s="546"/>
      <c r="C693" s="528"/>
      <c r="D693" s="528"/>
      <c r="E693" s="528"/>
      <c r="F693" s="546"/>
      <c r="G693" s="561" t="s">
        <v>1191</v>
      </c>
      <c r="H693" s="1137"/>
      <c r="I693" s="528"/>
      <c r="J693" s="528"/>
      <c r="K693" s="549"/>
      <c r="L693" s="1137"/>
      <c r="M693" s="1137"/>
      <c r="N693" s="1137"/>
      <c r="O693" s="1137"/>
    </row>
    <row r="694" spans="1:15">
      <c r="A694" s="546"/>
      <c r="B694" s="546"/>
      <c r="C694" s="528"/>
      <c r="D694" s="528"/>
      <c r="E694" s="528"/>
      <c r="F694" s="546"/>
      <c r="G694" s="561" t="s">
        <v>1192</v>
      </c>
      <c r="H694" s="1137"/>
      <c r="I694" s="528"/>
      <c r="J694" s="528"/>
      <c r="K694" s="549"/>
      <c r="L694" s="1137"/>
      <c r="M694" s="1137"/>
      <c r="N694" s="1137"/>
      <c r="O694" s="1137"/>
    </row>
    <row r="695" spans="1:15">
      <c r="A695" s="546"/>
      <c r="B695" s="546"/>
      <c r="C695" s="528"/>
      <c r="D695" s="528"/>
      <c r="E695" s="528"/>
      <c r="F695" s="546"/>
      <c r="G695" s="561" t="s">
        <v>664</v>
      </c>
      <c r="H695" s="1137"/>
      <c r="I695" s="528"/>
      <c r="J695" s="528"/>
      <c r="K695" s="549"/>
      <c r="L695" s="1137"/>
      <c r="M695" s="1137"/>
      <c r="N695" s="1137"/>
      <c r="O695" s="1137"/>
    </row>
    <row r="696" spans="1:15">
      <c r="A696" s="546"/>
      <c r="B696" s="546"/>
      <c r="C696" s="528"/>
      <c r="D696" s="528"/>
      <c r="E696" s="528"/>
      <c r="F696" s="546"/>
      <c r="G696" s="561" t="s">
        <v>1147</v>
      </c>
      <c r="H696" s="1137"/>
      <c r="I696" s="528"/>
      <c r="J696" s="528"/>
      <c r="K696" s="549"/>
      <c r="L696" s="1137"/>
      <c r="M696" s="1137"/>
      <c r="N696" s="1137"/>
      <c r="O696" s="1137"/>
    </row>
    <row r="697" spans="1:15">
      <c r="A697" s="546"/>
      <c r="B697" s="546"/>
      <c r="C697" s="528"/>
      <c r="D697" s="528"/>
      <c r="E697" s="528"/>
      <c r="F697" s="546"/>
      <c r="G697" s="561" t="s">
        <v>96</v>
      </c>
      <c r="H697" s="1137"/>
      <c r="I697" s="528"/>
      <c r="J697" s="528"/>
      <c r="K697" s="549"/>
      <c r="L697" s="1137"/>
      <c r="M697" s="1137"/>
      <c r="N697" s="1137"/>
      <c r="O697" s="1137"/>
    </row>
    <row r="698" spans="1:15">
      <c r="A698" s="546"/>
      <c r="B698" s="546"/>
      <c r="C698" s="528"/>
      <c r="D698" s="528"/>
      <c r="E698" s="528"/>
      <c r="F698" s="546"/>
      <c r="G698" s="561" t="s">
        <v>482</v>
      </c>
      <c r="H698" s="1137"/>
      <c r="I698" s="528"/>
      <c r="J698" s="528"/>
      <c r="K698" s="549"/>
      <c r="L698" s="1137"/>
      <c r="M698" s="1137"/>
      <c r="N698" s="1137"/>
      <c r="O698" s="1137"/>
    </row>
    <row r="699" spans="1:15">
      <c r="A699" s="546"/>
      <c r="B699" s="546"/>
      <c r="C699" s="528"/>
      <c r="D699" s="528"/>
      <c r="E699" s="528"/>
      <c r="F699" s="546"/>
      <c r="G699" s="561" t="s">
        <v>1193</v>
      </c>
      <c r="H699" s="1137"/>
      <c r="I699" s="528"/>
      <c r="J699" s="528"/>
      <c r="K699" s="549"/>
      <c r="L699" s="1137"/>
      <c r="M699" s="1137"/>
      <c r="N699" s="1137"/>
      <c r="O699" s="1137"/>
    </row>
    <row r="700" spans="1:15" ht="14.25">
      <c r="A700" s="1137"/>
      <c r="B700" s="339">
        <v>2202</v>
      </c>
      <c r="C700" s="339"/>
      <c r="D700" s="339"/>
      <c r="E700" s="339"/>
      <c r="F700" s="339"/>
      <c r="G700" s="342" t="s">
        <v>5</v>
      </c>
      <c r="H700" s="346">
        <f t="shared" ref="H700:K702" si="107">SUM(H701)</f>
        <v>2078000000</v>
      </c>
      <c r="I700" s="346">
        <f t="shared" si="107"/>
        <v>2078000000</v>
      </c>
      <c r="J700" s="346"/>
      <c r="K700" s="346">
        <f t="shared" si="107"/>
        <v>2078000000</v>
      </c>
      <c r="L700" s="346">
        <f>SUM(H700,I700,K700)</f>
        <v>6234000000</v>
      </c>
      <c r="M700" s="346"/>
      <c r="N700" s="1137"/>
      <c r="O700" s="1137"/>
    </row>
    <row r="701" spans="1:15" ht="33.75">
      <c r="A701" s="1137"/>
      <c r="B701" s="339">
        <v>2205</v>
      </c>
      <c r="C701" s="339"/>
      <c r="D701" s="339"/>
      <c r="E701" s="339"/>
      <c r="F701" s="339"/>
      <c r="G701" s="342" t="s">
        <v>808</v>
      </c>
      <c r="H701" s="632">
        <f t="shared" si="107"/>
        <v>2078000000</v>
      </c>
      <c r="I701" s="632">
        <f t="shared" si="107"/>
        <v>2078000000</v>
      </c>
      <c r="J701" s="632"/>
      <c r="K701" s="632">
        <f t="shared" si="107"/>
        <v>2078000000</v>
      </c>
      <c r="L701" s="632">
        <f>SUM(L702)</f>
        <v>6234000000</v>
      </c>
      <c r="M701" s="1137"/>
      <c r="N701" s="1137"/>
      <c r="O701" s="1137"/>
    </row>
    <row r="702" spans="1:15" ht="33.75">
      <c r="A702" s="1137"/>
      <c r="B702" s="339">
        <v>220501</v>
      </c>
      <c r="C702" s="339"/>
      <c r="D702" s="339"/>
      <c r="E702" s="339"/>
      <c r="F702" s="339"/>
      <c r="G702" s="342" t="s">
        <v>809</v>
      </c>
      <c r="H702" s="632">
        <f t="shared" si="107"/>
        <v>2078000000</v>
      </c>
      <c r="I702" s="632">
        <f t="shared" si="107"/>
        <v>2078000000</v>
      </c>
      <c r="J702" s="632"/>
      <c r="K702" s="632">
        <f t="shared" si="107"/>
        <v>2078000000</v>
      </c>
      <c r="L702" s="632">
        <f>SUM(L703)</f>
        <v>6234000000</v>
      </c>
      <c r="M702" s="1137"/>
      <c r="N702" s="1137"/>
      <c r="O702" s="1137"/>
    </row>
    <row r="703" spans="1:15" ht="22.5">
      <c r="A703" s="1137"/>
      <c r="B703" s="336">
        <v>22050103</v>
      </c>
      <c r="C703" s="336">
        <v>70980</v>
      </c>
      <c r="D703" s="563"/>
      <c r="E703" s="336">
        <v>2101</v>
      </c>
      <c r="F703" s="336">
        <v>50610801</v>
      </c>
      <c r="G703" s="344" t="s">
        <v>810</v>
      </c>
      <c r="H703" s="564">
        <v>2078000000</v>
      </c>
      <c r="I703" s="564">
        <v>2078000000</v>
      </c>
      <c r="J703" s="564"/>
      <c r="K703" s="564">
        <v>2078000000</v>
      </c>
      <c r="L703" s="564">
        <f>SUM(H703,I703,K703)</f>
        <v>6234000000</v>
      </c>
      <c r="M703" s="1137"/>
      <c r="N703" s="1137"/>
      <c r="O703" s="1137"/>
    </row>
    <row r="704" spans="1:15">
      <c r="A704" s="1137"/>
      <c r="B704" s="1059"/>
      <c r="C704" s="1059"/>
      <c r="D704" s="1059"/>
      <c r="E704" s="1059"/>
      <c r="F704" s="1059"/>
      <c r="G704" s="324"/>
      <c r="H704" s="446"/>
      <c r="I704" s="533"/>
      <c r="J704" s="533"/>
      <c r="K704" s="565"/>
      <c r="L704" s="1137"/>
      <c r="M704" s="1137"/>
      <c r="N704" s="1137"/>
      <c r="O704" s="1137"/>
    </row>
    <row r="705" spans="1:15" ht="15.75">
      <c r="A705" s="528"/>
      <c r="B705" s="1563" t="s">
        <v>284</v>
      </c>
      <c r="C705" s="1563"/>
      <c r="D705" s="1563"/>
      <c r="E705" s="1563"/>
      <c r="F705" s="1563"/>
      <c r="G705" s="1563"/>
      <c r="H705" s="1563"/>
      <c r="I705" s="1563"/>
      <c r="J705" s="1563"/>
      <c r="K705" s="1563"/>
      <c r="L705" s="1137"/>
      <c r="M705" s="1137"/>
      <c r="N705" s="1137"/>
      <c r="O705" s="1137"/>
    </row>
    <row r="706" spans="1:15" s="425" customFormat="1" ht="14.25">
      <c r="A706" s="933"/>
      <c r="B706" s="933"/>
      <c r="C706" s="933"/>
      <c r="D706" s="933"/>
      <c r="E706" s="933"/>
      <c r="F706" s="1531" t="s">
        <v>4</v>
      </c>
      <c r="G706" s="1531"/>
      <c r="H706" s="1134"/>
      <c r="I706" s="1134"/>
      <c r="J706" s="1134"/>
      <c r="K706" s="1134"/>
      <c r="L706" s="933"/>
      <c r="M706" s="933"/>
      <c r="N706" s="1136"/>
      <c r="O706" s="1136"/>
    </row>
    <row r="707" spans="1:15" s="425" customFormat="1" ht="14.25">
      <c r="A707" s="933"/>
      <c r="B707" s="933"/>
      <c r="C707" s="933"/>
      <c r="D707" s="933"/>
      <c r="E707" s="933"/>
      <c r="F707" s="1531" t="s">
        <v>5</v>
      </c>
      <c r="G707" s="1531"/>
      <c r="H707" s="1134">
        <f>(H700)</f>
        <v>2078000000</v>
      </c>
      <c r="I707" s="1134">
        <f>(I700)</f>
        <v>2078000000</v>
      </c>
      <c r="J707" s="1134"/>
      <c r="K707" s="1134">
        <f>(K700)</f>
        <v>2078000000</v>
      </c>
      <c r="L707" s="1135">
        <f>SUM(H707,I707,K707)</f>
        <v>6234000000</v>
      </c>
      <c r="M707" s="933"/>
      <c r="N707" s="1136"/>
      <c r="O707" s="1136"/>
    </row>
    <row r="708" spans="1:15" s="425" customFormat="1" ht="14.25">
      <c r="A708" s="933"/>
      <c r="B708" s="933"/>
      <c r="C708" s="933"/>
      <c r="D708" s="933"/>
      <c r="E708" s="933"/>
      <c r="F708" s="1531" t="s">
        <v>285</v>
      </c>
      <c r="G708" s="1531"/>
      <c r="H708" s="933"/>
      <c r="I708" s="933"/>
      <c r="J708" s="1162"/>
      <c r="K708" s="933"/>
      <c r="L708" s="933"/>
      <c r="M708" s="933"/>
      <c r="N708" s="1136"/>
      <c r="O708" s="1136"/>
    </row>
    <row r="709" spans="1:15" s="425" customFormat="1" ht="14.25">
      <c r="A709" s="933"/>
      <c r="B709" s="933"/>
      <c r="C709" s="933"/>
      <c r="D709" s="933"/>
      <c r="E709" s="933"/>
      <c r="F709" s="1531" t="s">
        <v>198</v>
      </c>
      <c r="G709" s="1531"/>
      <c r="H709" s="1134">
        <v>0</v>
      </c>
      <c r="I709" s="1134"/>
      <c r="J709" s="1134"/>
      <c r="K709" s="1134"/>
      <c r="L709" s="933"/>
      <c r="M709" s="933"/>
      <c r="N709" s="1136"/>
      <c r="O709" s="1136"/>
    </row>
    <row r="710" spans="1:15" s="425" customFormat="1" ht="14.25">
      <c r="A710" s="933"/>
      <c r="B710" s="933"/>
      <c r="C710" s="933"/>
      <c r="D710" s="933"/>
      <c r="E710" s="933"/>
      <c r="F710" s="1531" t="s">
        <v>3</v>
      </c>
      <c r="G710" s="1531"/>
      <c r="H710" s="1133">
        <f>SUM(H706:H707)</f>
        <v>2078000000</v>
      </c>
      <c r="I710" s="1133">
        <f>SUM(I706:I707)</f>
        <v>2078000000</v>
      </c>
      <c r="J710" s="1133"/>
      <c r="K710" s="1133">
        <f>SUM(K706:K707)</f>
        <v>2078000000</v>
      </c>
      <c r="L710" s="1135">
        <f>SUM(H710,I710,K710)</f>
        <v>6234000000</v>
      </c>
      <c r="M710" s="933"/>
      <c r="N710" s="1136"/>
      <c r="O710" s="1136"/>
    </row>
    <row r="711" spans="1:15">
      <c r="A711" s="33"/>
      <c r="B711" s="35"/>
      <c r="C711" s="35"/>
      <c r="D711" s="35"/>
      <c r="E711" s="35"/>
      <c r="F711" s="35"/>
      <c r="G711" s="54"/>
      <c r="H711" s="64"/>
      <c r="I711" s="97"/>
      <c r="J711" s="97"/>
      <c r="K711" s="97"/>
    </row>
    <row r="712" spans="1:15">
      <c r="A712" s="33"/>
      <c r="B712" s="35"/>
      <c r="C712" s="35"/>
      <c r="D712" s="35"/>
      <c r="E712" s="35"/>
      <c r="F712" s="35"/>
      <c r="G712" s="54"/>
      <c r="H712" s="64"/>
      <c r="I712" s="97"/>
      <c r="J712" s="97"/>
      <c r="K712" s="97"/>
    </row>
    <row r="713" spans="1:15" ht="23.25">
      <c r="A713" s="1530" t="s">
        <v>0</v>
      </c>
      <c r="B713" s="1530"/>
      <c r="C713" s="1530"/>
      <c r="D713" s="1530"/>
      <c r="E713" s="1530"/>
      <c r="F713" s="1530"/>
      <c r="G713" s="1530"/>
      <c r="H713" s="1530"/>
      <c r="I713" s="1530"/>
      <c r="J713" s="1530"/>
      <c r="K713" s="1530"/>
      <c r="L713" s="51"/>
    </row>
    <row r="714" spans="1:15" ht="18">
      <c r="A714" s="1442" t="s">
        <v>609</v>
      </c>
      <c r="B714" s="1442"/>
      <c r="C714" s="1442"/>
      <c r="D714" s="1442"/>
      <c r="E714" s="1442"/>
      <c r="F714" s="1442"/>
      <c r="G714" s="1442"/>
      <c r="H714" s="1442"/>
      <c r="I714" s="1442"/>
      <c r="J714" s="1442"/>
      <c r="K714" s="1442"/>
      <c r="L714" s="51"/>
    </row>
    <row r="715" spans="1:15" ht="25.5">
      <c r="A715" s="432"/>
      <c r="B715" s="429" t="s">
        <v>6</v>
      </c>
      <c r="C715" s="430" t="s">
        <v>514</v>
      </c>
      <c r="D715" s="430" t="s">
        <v>559</v>
      </c>
      <c r="E715" s="430" t="s">
        <v>560</v>
      </c>
      <c r="F715" s="429" t="s">
        <v>515</v>
      </c>
      <c r="G715" s="429" t="s">
        <v>7</v>
      </c>
      <c r="H715" s="430" t="s">
        <v>1004</v>
      </c>
      <c r="I715" s="430" t="s">
        <v>1005</v>
      </c>
      <c r="J715" s="430"/>
      <c r="K715" s="430" t="s">
        <v>1006</v>
      </c>
      <c r="L715" s="557" t="s">
        <v>1212</v>
      </c>
    </row>
    <row r="716" spans="1:15" ht="14.25">
      <c r="A716" s="432"/>
      <c r="B716" s="432"/>
      <c r="C716" s="432"/>
      <c r="D716" s="432"/>
      <c r="E716" s="432"/>
      <c r="F716" s="432"/>
      <c r="G716" s="432"/>
      <c r="H716" s="629"/>
      <c r="I716" s="432"/>
      <c r="J716" s="432"/>
      <c r="K716" s="432"/>
      <c r="L716" s="51"/>
    </row>
    <row r="717" spans="1:15" ht="14.25">
      <c r="A717" s="432"/>
      <c r="B717" s="432">
        <v>2</v>
      </c>
      <c r="C717" s="432"/>
      <c r="D717" s="432"/>
      <c r="E717" s="432"/>
      <c r="F717" s="432"/>
      <c r="G717" s="432" t="s">
        <v>90</v>
      </c>
      <c r="H717" s="439">
        <f>H759</f>
        <v>5820000000</v>
      </c>
      <c r="I717" s="439">
        <f>I759</f>
        <v>5820000000</v>
      </c>
      <c r="J717" s="439"/>
      <c r="K717" s="439">
        <f>K759</f>
        <v>5820000000</v>
      </c>
      <c r="L717" s="633">
        <f>SUM(H717,I717,K717)</f>
        <v>17460000000</v>
      </c>
    </row>
    <row r="718" spans="1:15" ht="14.25">
      <c r="A718" s="432"/>
      <c r="B718" s="442">
        <v>2202</v>
      </c>
      <c r="C718" s="442"/>
      <c r="D718" s="442"/>
      <c r="E718" s="442"/>
      <c r="F718" s="442"/>
      <c r="G718" s="443" t="s">
        <v>5</v>
      </c>
      <c r="H718" s="321">
        <f>SUM(H719,H722,H724,H730,H735,H737,H739,H741,H743,H750)</f>
        <v>5820000000</v>
      </c>
      <c r="I718" s="321">
        <f>SUM(I719,I722,I724,I730,I735,I737,I739,I741,I743,I750)</f>
        <v>5820000000</v>
      </c>
      <c r="J718" s="321"/>
      <c r="K718" s="321">
        <f>SUM(K719,K722,K724,K730,K735,K737,K739,K741,K743,K750)</f>
        <v>5820000000</v>
      </c>
      <c r="L718" s="633">
        <f>SUM(H718,I718,K718)</f>
        <v>17460000000</v>
      </c>
    </row>
    <row r="719" spans="1:15" ht="25.5">
      <c r="A719" s="432"/>
      <c r="B719" s="442">
        <v>220201</v>
      </c>
      <c r="C719" s="442"/>
      <c r="D719" s="442"/>
      <c r="E719" s="442"/>
      <c r="F719" s="442"/>
      <c r="G719" s="443" t="s">
        <v>661</v>
      </c>
      <c r="H719" s="321">
        <f>SUM(H720:H721)</f>
        <v>0</v>
      </c>
      <c r="I719" s="321">
        <f>SUM(I720:I721)</f>
        <v>0</v>
      </c>
      <c r="J719" s="321"/>
      <c r="K719" s="321">
        <f>SUM(K720:K721)</f>
        <v>0</v>
      </c>
      <c r="L719" s="51"/>
    </row>
    <row r="720" spans="1:15" ht="25.5">
      <c r="A720" s="432"/>
      <c r="B720" s="1059">
        <v>22020101</v>
      </c>
      <c r="C720" s="1059">
        <v>70980</v>
      </c>
      <c r="D720" s="1059"/>
      <c r="E720" s="1059">
        <v>2101</v>
      </c>
      <c r="F720" s="1059">
        <v>50610801</v>
      </c>
      <c r="G720" s="324" t="s">
        <v>108</v>
      </c>
      <c r="H720" s="446">
        <v>0</v>
      </c>
      <c r="I720" s="446">
        <v>0</v>
      </c>
      <c r="J720" s="446"/>
      <c r="K720" s="446">
        <v>0</v>
      </c>
      <c r="L720" s="51"/>
    </row>
    <row r="721" spans="1:12" ht="25.5">
      <c r="A721" s="432"/>
      <c r="B721" s="1059">
        <v>22020102</v>
      </c>
      <c r="C721" s="1059">
        <v>70980</v>
      </c>
      <c r="D721" s="1059"/>
      <c r="E721" s="1059">
        <v>2101</v>
      </c>
      <c r="F721" s="1059">
        <v>50610801</v>
      </c>
      <c r="G721" s="324" t="s">
        <v>109</v>
      </c>
      <c r="H721" s="446">
        <v>0</v>
      </c>
      <c r="I721" s="446">
        <v>0</v>
      </c>
      <c r="J721" s="446"/>
      <c r="K721" s="446">
        <v>0</v>
      </c>
      <c r="L721" s="51"/>
    </row>
    <row r="722" spans="1:12" ht="14.25">
      <c r="A722" s="432"/>
      <c r="B722" s="442">
        <v>220202</v>
      </c>
      <c r="C722" s="442"/>
      <c r="D722" s="442"/>
      <c r="E722" s="442"/>
      <c r="F722" s="442"/>
      <c r="G722" s="443" t="s">
        <v>666</v>
      </c>
      <c r="H722" s="321">
        <v>0</v>
      </c>
      <c r="I722" s="321">
        <v>0</v>
      </c>
      <c r="J722" s="321"/>
      <c r="K722" s="321">
        <v>0</v>
      </c>
      <c r="L722" s="51"/>
    </row>
    <row r="723" spans="1:12" ht="25.5">
      <c r="A723" s="432"/>
      <c r="B723" s="1059">
        <v>22020208</v>
      </c>
      <c r="C723" s="1059">
        <v>70980</v>
      </c>
      <c r="D723" s="1059"/>
      <c r="E723" s="1059">
        <v>2101</v>
      </c>
      <c r="F723" s="1059">
        <v>50610801</v>
      </c>
      <c r="G723" s="324" t="s">
        <v>120</v>
      </c>
      <c r="H723" s="446">
        <v>0</v>
      </c>
      <c r="I723" s="446">
        <v>0</v>
      </c>
      <c r="J723" s="446"/>
      <c r="K723" s="446">
        <v>0</v>
      </c>
      <c r="L723" s="51"/>
    </row>
    <row r="724" spans="1:12" ht="25.5">
      <c r="A724" s="432"/>
      <c r="B724" s="442">
        <v>220203</v>
      </c>
      <c r="C724" s="442"/>
      <c r="D724" s="442"/>
      <c r="E724" s="442"/>
      <c r="F724" s="442"/>
      <c r="G724" s="443" t="s">
        <v>663</v>
      </c>
      <c r="H724" s="321">
        <f>SUM(H725:H729)</f>
        <v>0</v>
      </c>
      <c r="I724" s="321">
        <f>SUM(I725:I729)</f>
        <v>0</v>
      </c>
      <c r="J724" s="321"/>
      <c r="K724" s="321">
        <f>SUM(K725:K729)</f>
        <v>0</v>
      </c>
      <c r="L724" s="51"/>
    </row>
    <row r="725" spans="1:12" ht="25.5">
      <c r="A725" s="432"/>
      <c r="B725" s="1059">
        <v>22020301</v>
      </c>
      <c r="C725" s="1059">
        <v>70980</v>
      </c>
      <c r="D725" s="1059"/>
      <c r="E725" s="1059">
        <v>2101</v>
      </c>
      <c r="F725" s="1059">
        <v>50610801</v>
      </c>
      <c r="G725" s="324" t="s">
        <v>122</v>
      </c>
      <c r="H725" s="446">
        <v>0</v>
      </c>
      <c r="I725" s="446">
        <v>0</v>
      </c>
      <c r="J725" s="446"/>
      <c r="K725" s="446">
        <v>0</v>
      </c>
      <c r="L725" s="51"/>
    </row>
    <row r="726" spans="1:12" ht="14.25">
      <c r="A726" s="432"/>
      <c r="B726" s="1059">
        <v>22020303</v>
      </c>
      <c r="C726" s="1059">
        <v>70980</v>
      </c>
      <c r="D726" s="1059"/>
      <c r="E726" s="1059">
        <v>2101</v>
      </c>
      <c r="F726" s="1059">
        <v>50610801</v>
      </c>
      <c r="G726" s="324" t="s">
        <v>124</v>
      </c>
      <c r="H726" s="446">
        <v>0</v>
      </c>
      <c r="I726" s="446">
        <v>0</v>
      </c>
      <c r="J726" s="446"/>
      <c r="K726" s="446">
        <v>0</v>
      </c>
      <c r="L726" s="51"/>
    </row>
    <row r="727" spans="1:12" ht="14.25">
      <c r="A727" s="432"/>
      <c r="B727" s="1059">
        <v>22020304</v>
      </c>
      <c r="C727" s="1059">
        <v>70980</v>
      </c>
      <c r="D727" s="1059"/>
      <c r="E727" s="1059">
        <v>2101</v>
      </c>
      <c r="F727" s="1059">
        <v>50610801</v>
      </c>
      <c r="G727" s="324" t="s">
        <v>125</v>
      </c>
      <c r="H727" s="446">
        <v>0</v>
      </c>
      <c r="I727" s="446">
        <v>0</v>
      </c>
      <c r="J727" s="446"/>
      <c r="K727" s="446">
        <v>0</v>
      </c>
      <c r="L727" s="51"/>
    </row>
    <row r="728" spans="1:12" ht="25.5">
      <c r="A728" s="432"/>
      <c r="B728" s="1059">
        <v>22020305</v>
      </c>
      <c r="C728" s="1059">
        <v>70980</v>
      </c>
      <c r="D728" s="1059"/>
      <c r="E728" s="1059">
        <v>2101</v>
      </c>
      <c r="F728" s="1059">
        <v>50610801</v>
      </c>
      <c r="G728" s="324" t="s">
        <v>126</v>
      </c>
      <c r="H728" s="446">
        <v>0</v>
      </c>
      <c r="I728" s="446">
        <v>0</v>
      </c>
      <c r="J728" s="446"/>
      <c r="K728" s="446">
        <v>0</v>
      </c>
      <c r="L728" s="51"/>
    </row>
    <row r="729" spans="1:12" ht="25.5">
      <c r="A729" s="432"/>
      <c r="B729" s="1059">
        <v>22020309</v>
      </c>
      <c r="C729" s="1059">
        <v>70980</v>
      </c>
      <c r="D729" s="1059"/>
      <c r="E729" s="1059">
        <v>2101</v>
      </c>
      <c r="F729" s="1059">
        <v>50610801</v>
      </c>
      <c r="G729" s="324" t="s">
        <v>130</v>
      </c>
      <c r="H729" s="446">
        <v>0</v>
      </c>
      <c r="I729" s="446">
        <v>0</v>
      </c>
      <c r="J729" s="446"/>
      <c r="K729" s="446">
        <v>0</v>
      </c>
      <c r="L729" s="51"/>
    </row>
    <row r="730" spans="1:12" ht="25.5">
      <c r="A730" s="432"/>
      <c r="B730" s="442">
        <v>220204</v>
      </c>
      <c r="C730" s="442"/>
      <c r="D730" s="442"/>
      <c r="E730" s="442"/>
      <c r="F730" s="442"/>
      <c r="G730" s="443" t="s">
        <v>645</v>
      </c>
      <c r="H730" s="321">
        <f>SUM(H731:H734)</f>
        <v>0</v>
      </c>
      <c r="I730" s="321">
        <f>SUM(I731:I734)</f>
        <v>0</v>
      </c>
      <c r="J730" s="321"/>
      <c r="K730" s="321">
        <f>SUM(K731:K734)</f>
        <v>0</v>
      </c>
      <c r="L730" s="51"/>
    </row>
    <row r="731" spans="1:12" ht="38.25">
      <c r="A731" s="432"/>
      <c r="B731" s="1059">
        <v>22020401</v>
      </c>
      <c r="C731" s="1059">
        <v>70980</v>
      </c>
      <c r="D731" s="1059"/>
      <c r="E731" s="1059">
        <v>2101</v>
      </c>
      <c r="F731" s="1059">
        <v>50610801</v>
      </c>
      <c r="G731" s="324" t="s">
        <v>134</v>
      </c>
      <c r="H731" s="446">
        <v>0</v>
      </c>
      <c r="I731" s="446">
        <v>0</v>
      </c>
      <c r="J731" s="446"/>
      <c r="K731" s="446">
        <v>0</v>
      </c>
      <c r="L731" s="51"/>
    </row>
    <row r="732" spans="1:12" ht="25.5">
      <c r="A732" s="432"/>
      <c r="B732" s="1059">
        <v>22020402</v>
      </c>
      <c r="C732" s="1059">
        <v>70980</v>
      </c>
      <c r="D732" s="1059"/>
      <c r="E732" s="1059">
        <v>2101</v>
      </c>
      <c r="F732" s="1059">
        <v>50610801</v>
      </c>
      <c r="G732" s="324" t="s">
        <v>135</v>
      </c>
      <c r="H732" s="446">
        <v>0</v>
      </c>
      <c r="I732" s="446">
        <v>0</v>
      </c>
      <c r="J732" s="446"/>
      <c r="K732" s="446">
        <v>0</v>
      </c>
      <c r="L732" s="51"/>
    </row>
    <row r="733" spans="1:12" ht="25.5">
      <c r="A733" s="432"/>
      <c r="B733" s="1059">
        <v>22020404</v>
      </c>
      <c r="C733" s="1059">
        <v>70980</v>
      </c>
      <c r="D733" s="1059"/>
      <c r="E733" s="1059">
        <v>2101</v>
      </c>
      <c r="F733" s="1059">
        <v>50610801</v>
      </c>
      <c r="G733" s="324" t="s">
        <v>137</v>
      </c>
      <c r="H733" s="446">
        <v>0</v>
      </c>
      <c r="I733" s="446">
        <v>0</v>
      </c>
      <c r="J733" s="446"/>
      <c r="K733" s="446">
        <v>0</v>
      </c>
      <c r="L733" s="51"/>
    </row>
    <row r="734" spans="1:12" ht="25.5">
      <c r="A734" s="432"/>
      <c r="B734" s="1059">
        <v>22020405</v>
      </c>
      <c r="C734" s="1059"/>
      <c r="D734" s="1059"/>
      <c r="E734" s="1059"/>
      <c r="F734" s="1059"/>
      <c r="G734" s="324" t="s">
        <v>138</v>
      </c>
      <c r="H734" s="446">
        <v>0</v>
      </c>
      <c r="I734" s="446">
        <v>0</v>
      </c>
      <c r="J734" s="446"/>
      <c r="K734" s="446">
        <v>0</v>
      </c>
      <c r="L734" s="51"/>
    </row>
    <row r="735" spans="1:12" ht="14.25">
      <c r="A735" s="432"/>
      <c r="B735" s="442">
        <v>220205</v>
      </c>
      <c r="C735" s="442"/>
      <c r="D735" s="442"/>
      <c r="E735" s="442"/>
      <c r="F735" s="442"/>
      <c r="G735" s="443" t="s">
        <v>662</v>
      </c>
      <c r="H735" s="321">
        <f>SUM(H736:H736)</f>
        <v>0</v>
      </c>
      <c r="I735" s="321">
        <f>SUM(I736:I736)</f>
        <v>0</v>
      </c>
      <c r="J735" s="321"/>
      <c r="K735" s="321">
        <f>SUM(K736:K736)</f>
        <v>0</v>
      </c>
      <c r="L735" s="51"/>
    </row>
    <row r="736" spans="1:12" ht="14.25">
      <c r="A736" s="432"/>
      <c r="B736" s="1059">
        <v>22020501</v>
      </c>
      <c r="C736" s="1059"/>
      <c r="D736" s="1059"/>
      <c r="E736" s="1059"/>
      <c r="F736" s="1059"/>
      <c r="G736" s="324" t="s">
        <v>146</v>
      </c>
      <c r="H736" s="446">
        <v>0</v>
      </c>
      <c r="I736" s="446">
        <v>0</v>
      </c>
      <c r="J736" s="446"/>
      <c r="K736" s="446">
        <v>0</v>
      </c>
      <c r="L736" s="51"/>
    </row>
    <row r="737" spans="1:12" ht="14.25">
      <c r="A737" s="432"/>
      <c r="B737" s="442">
        <v>220206</v>
      </c>
      <c r="C737" s="442"/>
      <c r="D737" s="442"/>
      <c r="E737" s="442"/>
      <c r="F737" s="442"/>
      <c r="G737" s="443" t="s">
        <v>643</v>
      </c>
      <c r="H737" s="321">
        <f>SUM(H738:H738)</f>
        <v>0</v>
      </c>
      <c r="I737" s="321">
        <f>SUM(I738:I738)</f>
        <v>0</v>
      </c>
      <c r="J737" s="321"/>
      <c r="K737" s="321">
        <f>SUM(K738:K738)</f>
        <v>0</v>
      </c>
      <c r="L737" s="51"/>
    </row>
    <row r="738" spans="1:12" ht="14.25">
      <c r="A738" s="432"/>
      <c r="B738" s="1059">
        <v>22020603</v>
      </c>
      <c r="C738" s="1059"/>
      <c r="D738" s="1059"/>
      <c r="E738" s="1059"/>
      <c r="F738" s="1059"/>
      <c r="G738" s="324" t="s">
        <v>151</v>
      </c>
      <c r="H738" s="446">
        <v>0</v>
      </c>
      <c r="I738" s="446">
        <v>0</v>
      </c>
      <c r="J738" s="446"/>
      <c r="K738" s="446">
        <v>0</v>
      </c>
      <c r="L738" s="51"/>
    </row>
    <row r="739" spans="1:12" ht="38.25">
      <c r="A739" s="432"/>
      <c r="B739" s="442">
        <v>220207</v>
      </c>
      <c r="C739" s="442"/>
      <c r="D739" s="442"/>
      <c r="E739" s="442"/>
      <c r="F739" s="442"/>
      <c r="G739" s="443" t="s">
        <v>673</v>
      </c>
      <c r="H739" s="321">
        <v>0</v>
      </c>
      <c r="I739" s="321">
        <v>0</v>
      </c>
      <c r="J739" s="321"/>
      <c r="K739" s="321">
        <v>0</v>
      </c>
      <c r="L739" s="51"/>
    </row>
    <row r="740" spans="1:12" ht="25.5">
      <c r="A740" s="432"/>
      <c r="B740" s="1059">
        <v>22020702</v>
      </c>
      <c r="C740" s="1059">
        <v>70980</v>
      </c>
      <c r="D740" s="1059"/>
      <c r="E740" s="1059">
        <v>2101</v>
      </c>
      <c r="F740" s="1059">
        <v>50610801</v>
      </c>
      <c r="G740" s="324" t="s">
        <v>156</v>
      </c>
      <c r="H740" s="446">
        <v>0</v>
      </c>
      <c r="I740" s="446">
        <v>0</v>
      </c>
      <c r="J740" s="446"/>
      <c r="K740" s="446">
        <v>0</v>
      </c>
      <c r="L740" s="51"/>
    </row>
    <row r="741" spans="1:12" ht="25.5">
      <c r="A741" s="432"/>
      <c r="B741" s="442">
        <v>220209</v>
      </c>
      <c r="C741" s="442"/>
      <c r="D741" s="442"/>
      <c r="E741" s="442"/>
      <c r="F741" s="442"/>
      <c r="G741" s="443" t="s">
        <v>646</v>
      </c>
      <c r="H741" s="321">
        <f>SUM(H742:H742)</f>
        <v>0</v>
      </c>
      <c r="I741" s="321">
        <f>SUM(I742:I742)</f>
        <v>0</v>
      </c>
      <c r="J741" s="321"/>
      <c r="K741" s="321">
        <f>SUM(K742:K742)</f>
        <v>0</v>
      </c>
      <c r="L741" s="51"/>
    </row>
    <row r="742" spans="1:12" ht="25.5">
      <c r="A742" s="432"/>
      <c r="B742" s="1059">
        <v>22020901</v>
      </c>
      <c r="C742" s="1059">
        <v>70980</v>
      </c>
      <c r="D742" s="1059"/>
      <c r="E742" s="1059">
        <v>2101</v>
      </c>
      <c r="F742" s="1059">
        <v>50610801</v>
      </c>
      <c r="G742" s="324" t="s">
        <v>170</v>
      </c>
      <c r="H742" s="446">
        <v>0</v>
      </c>
      <c r="I742" s="446">
        <v>0</v>
      </c>
      <c r="J742" s="446"/>
      <c r="K742" s="446">
        <v>0</v>
      </c>
      <c r="L742" s="51"/>
    </row>
    <row r="743" spans="1:12" ht="25.5">
      <c r="A743" s="432"/>
      <c r="B743" s="442">
        <v>220210</v>
      </c>
      <c r="C743" s="442"/>
      <c r="D743" s="442"/>
      <c r="E743" s="442"/>
      <c r="F743" s="442"/>
      <c r="G743" s="443" t="s">
        <v>173</v>
      </c>
      <c r="H743" s="321">
        <f>SUM(H744:H749)</f>
        <v>0</v>
      </c>
      <c r="I743" s="321">
        <f>SUM(I744:I749)</f>
        <v>0</v>
      </c>
      <c r="J743" s="321"/>
      <c r="K743" s="321">
        <f>SUM(K744:K749)</f>
        <v>0</v>
      </c>
      <c r="L743" s="51"/>
    </row>
    <row r="744" spans="1:12" ht="25.5">
      <c r="A744" s="432"/>
      <c r="B744" s="1059">
        <v>22021002</v>
      </c>
      <c r="C744" s="1059">
        <v>70980</v>
      </c>
      <c r="D744" s="1059"/>
      <c r="E744" s="1059">
        <v>2101</v>
      </c>
      <c r="F744" s="1059">
        <v>50610801</v>
      </c>
      <c r="G744" s="324" t="s">
        <v>175</v>
      </c>
      <c r="H744" s="446">
        <v>0</v>
      </c>
      <c r="I744" s="446">
        <v>0</v>
      </c>
      <c r="J744" s="446"/>
      <c r="K744" s="446">
        <v>0</v>
      </c>
      <c r="L744" s="51"/>
    </row>
    <row r="745" spans="1:12" ht="25.5">
      <c r="A745" s="432"/>
      <c r="B745" s="1059">
        <v>22021003</v>
      </c>
      <c r="C745" s="1059">
        <v>70980</v>
      </c>
      <c r="D745" s="1059"/>
      <c r="E745" s="1059">
        <v>2101</v>
      </c>
      <c r="F745" s="1059">
        <v>50610801</v>
      </c>
      <c r="G745" s="324" t="s">
        <v>176</v>
      </c>
      <c r="H745" s="446">
        <v>0</v>
      </c>
      <c r="I745" s="446">
        <v>0</v>
      </c>
      <c r="J745" s="446"/>
      <c r="K745" s="446">
        <v>0</v>
      </c>
      <c r="L745" s="51"/>
    </row>
    <row r="746" spans="1:12" ht="14.25">
      <c r="A746" s="432"/>
      <c r="B746" s="1059">
        <v>22021007</v>
      </c>
      <c r="C746" s="1059">
        <v>70980</v>
      </c>
      <c r="D746" s="1059"/>
      <c r="E746" s="1059">
        <v>2101</v>
      </c>
      <c r="F746" s="1059">
        <v>50610801</v>
      </c>
      <c r="G746" s="324" t="s">
        <v>179</v>
      </c>
      <c r="H746" s="446">
        <v>0</v>
      </c>
      <c r="I746" s="446">
        <v>0</v>
      </c>
      <c r="J746" s="446"/>
      <c r="K746" s="446">
        <v>0</v>
      </c>
      <c r="L746" s="51"/>
    </row>
    <row r="747" spans="1:12" ht="25.5">
      <c r="A747" s="432"/>
      <c r="B747" s="1059">
        <v>22021008</v>
      </c>
      <c r="C747" s="1059">
        <v>70980</v>
      </c>
      <c r="D747" s="1059"/>
      <c r="E747" s="1059">
        <v>2101</v>
      </c>
      <c r="F747" s="1059">
        <v>50610801</v>
      </c>
      <c r="G747" s="324" t="s">
        <v>180</v>
      </c>
      <c r="H747" s="446">
        <v>0</v>
      </c>
      <c r="I747" s="446">
        <v>0</v>
      </c>
      <c r="J747" s="446"/>
      <c r="K747" s="446">
        <v>0</v>
      </c>
      <c r="L747" s="51"/>
    </row>
    <row r="748" spans="1:12" ht="25.5">
      <c r="A748" s="432"/>
      <c r="B748" s="1059">
        <v>22021021</v>
      </c>
      <c r="C748" s="1059">
        <v>70980</v>
      </c>
      <c r="D748" s="1059"/>
      <c r="E748" s="1059">
        <v>2101</v>
      </c>
      <c r="F748" s="1059">
        <v>50610801</v>
      </c>
      <c r="G748" s="324" t="s">
        <v>185</v>
      </c>
      <c r="H748" s="446">
        <v>0</v>
      </c>
      <c r="I748" s="446">
        <v>0</v>
      </c>
      <c r="J748" s="446"/>
      <c r="K748" s="446">
        <v>0</v>
      </c>
      <c r="L748" s="51"/>
    </row>
    <row r="749" spans="1:12" ht="51">
      <c r="A749" s="432"/>
      <c r="B749" s="1059">
        <v>22021023</v>
      </c>
      <c r="C749" s="1059">
        <v>70980</v>
      </c>
      <c r="D749" s="639" t="s">
        <v>807</v>
      </c>
      <c r="E749" s="1059">
        <v>2101</v>
      </c>
      <c r="F749" s="1059">
        <v>50610801</v>
      </c>
      <c r="G749" s="324" t="s">
        <v>537</v>
      </c>
      <c r="H749" s="446">
        <v>0</v>
      </c>
      <c r="I749" s="446">
        <v>0</v>
      </c>
      <c r="J749" s="446"/>
      <c r="K749" s="446">
        <v>0</v>
      </c>
      <c r="L749" s="51"/>
    </row>
    <row r="750" spans="1:12" ht="51">
      <c r="A750" s="432"/>
      <c r="B750" s="442">
        <v>2205</v>
      </c>
      <c r="C750" s="442"/>
      <c r="D750" s="442"/>
      <c r="E750" s="442"/>
      <c r="F750" s="442"/>
      <c r="G750" s="443" t="s">
        <v>808</v>
      </c>
      <c r="H750" s="321">
        <f>H751</f>
        <v>5820000000</v>
      </c>
      <c r="I750" s="321">
        <f>I751</f>
        <v>5820000000</v>
      </c>
      <c r="J750" s="321"/>
      <c r="K750" s="321">
        <f>K751</f>
        <v>5820000000</v>
      </c>
      <c r="L750" s="633">
        <f>SUM(H750,I750,K750)</f>
        <v>17460000000</v>
      </c>
    </row>
    <row r="751" spans="1:12" ht="38.25">
      <c r="A751" s="432"/>
      <c r="B751" s="442">
        <v>220501</v>
      </c>
      <c r="C751" s="442"/>
      <c r="D751" s="442"/>
      <c r="E751" s="442"/>
      <c r="F751" s="442"/>
      <c r="G751" s="443" t="s">
        <v>809</v>
      </c>
      <c r="H751" s="321">
        <f>SUM(H752:H752)</f>
        <v>5820000000</v>
      </c>
      <c r="I751" s="321">
        <f>SUM(I752:I752)</f>
        <v>5820000000</v>
      </c>
      <c r="J751" s="321"/>
      <c r="K751" s="321">
        <f>SUM(K752:K752)</f>
        <v>5820000000</v>
      </c>
      <c r="L751" s="633">
        <f>SUM(H751,I751,K751)</f>
        <v>17460000000</v>
      </c>
    </row>
    <row r="752" spans="1:12" ht="38.25">
      <c r="A752" s="432"/>
      <c r="B752" s="1059">
        <v>22050103</v>
      </c>
      <c r="C752" s="1059">
        <v>70980</v>
      </c>
      <c r="D752" s="639"/>
      <c r="E752" s="1059">
        <v>2101</v>
      </c>
      <c r="F752" s="1059">
        <v>50610801</v>
      </c>
      <c r="G752" s="324" t="s">
        <v>810</v>
      </c>
      <c r="H752" s="446">
        <v>5820000000</v>
      </c>
      <c r="I752" s="446">
        <v>5820000000</v>
      </c>
      <c r="J752" s="446"/>
      <c r="K752" s="446">
        <v>5820000000</v>
      </c>
      <c r="L752" s="633">
        <f>SUM(H752,I752,K752)</f>
        <v>17460000000</v>
      </c>
    </row>
    <row r="753" spans="1:12" ht="14.25">
      <c r="A753" s="432"/>
      <c r="B753" s="1059"/>
      <c r="C753" s="1059"/>
      <c r="D753" s="639"/>
      <c r="E753" s="1059"/>
      <c r="F753" s="1059"/>
      <c r="G753" s="324"/>
      <c r="H753" s="446"/>
      <c r="I753" s="446"/>
      <c r="J753" s="446"/>
      <c r="K753" s="446"/>
      <c r="L753" s="51"/>
    </row>
    <row r="754" spans="1:12" ht="14.25">
      <c r="A754" s="429"/>
      <c r="B754" s="1014"/>
      <c r="C754" s="933"/>
      <c r="D754" s="933"/>
      <c r="E754" s="933"/>
      <c r="F754" s="933"/>
      <c r="G754" s="933" t="s">
        <v>570</v>
      </c>
      <c r="H754" s="933"/>
      <c r="I754" s="933"/>
      <c r="J754" s="1162"/>
      <c r="K754" s="933"/>
      <c r="L754" s="557"/>
    </row>
    <row r="755" spans="1:12" ht="14.25">
      <c r="A755" s="429"/>
      <c r="B755" s="429"/>
      <c r="C755" s="429"/>
      <c r="D755" s="429"/>
      <c r="E755" s="429"/>
      <c r="F755" s="429"/>
      <c r="G755" s="429" t="s">
        <v>4</v>
      </c>
      <c r="H755" s="431">
        <v>0</v>
      </c>
      <c r="I755" s="431">
        <v>0</v>
      </c>
      <c r="J755" s="431"/>
      <c r="K755" s="431">
        <v>0</v>
      </c>
      <c r="L755" s="557"/>
    </row>
    <row r="756" spans="1:12" ht="14.25">
      <c r="A756" s="429"/>
      <c r="B756" s="429"/>
      <c r="C756" s="429"/>
      <c r="D756" s="429"/>
      <c r="E756" s="429"/>
      <c r="F756" s="429"/>
      <c r="G756" s="429" t="s">
        <v>5</v>
      </c>
      <c r="H756" s="431">
        <f>H718</f>
        <v>5820000000</v>
      </c>
      <c r="I756" s="431">
        <f>I718</f>
        <v>5820000000</v>
      </c>
      <c r="J756" s="431"/>
      <c r="K756" s="431">
        <f>K718</f>
        <v>5820000000</v>
      </c>
      <c r="L756" s="1138">
        <f>SUM(H756,I756,K756)</f>
        <v>17460000000</v>
      </c>
    </row>
    <row r="757" spans="1:12" ht="14.25">
      <c r="A757" s="429"/>
      <c r="B757" s="429"/>
      <c r="C757" s="429"/>
      <c r="D757" s="429"/>
      <c r="E757" s="429"/>
      <c r="F757" s="429"/>
      <c r="G757" s="429" t="s">
        <v>285</v>
      </c>
      <c r="H757" s="429"/>
      <c r="I757" s="429"/>
      <c r="J757" s="429"/>
      <c r="K757" s="429"/>
      <c r="L757" s="557"/>
    </row>
    <row r="758" spans="1:12" ht="14.25">
      <c r="A758" s="429"/>
      <c r="B758" s="429"/>
      <c r="C758" s="429"/>
      <c r="D758" s="429"/>
      <c r="E758" s="429"/>
      <c r="F758" s="429"/>
      <c r="G758" s="429" t="s">
        <v>198</v>
      </c>
      <c r="H758" s="431">
        <v>0</v>
      </c>
      <c r="I758" s="431">
        <v>0</v>
      </c>
      <c r="J758" s="431"/>
      <c r="K758" s="431">
        <v>0</v>
      </c>
      <c r="L758" s="557"/>
    </row>
    <row r="759" spans="1:12" ht="14.25">
      <c r="A759" s="429"/>
      <c r="B759" s="429"/>
      <c r="C759" s="429"/>
      <c r="D759" s="429"/>
      <c r="E759" s="429"/>
      <c r="F759" s="429"/>
      <c r="G759" s="429" t="s">
        <v>3</v>
      </c>
      <c r="H759" s="439">
        <f>SUM(H755:H758)</f>
        <v>5820000000</v>
      </c>
      <c r="I759" s="439">
        <f>SUM(I755:I758)</f>
        <v>5820000000</v>
      </c>
      <c r="J759" s="439"/>
      <c r="K759" s="439">
        <f>SUM(K755:K758)</f>
        <v>5820000000</v>
      </c>
      <c r="L759" s="1138">
        <f>SUM(H759,I759,K759)</f>
        <v>17460000000</v>
      </c>
    </row>
    <row r="760" spans="1:12">
      <c r="A760" s="33"/>
      <c r="B760" s="35"/>
      <c r="C760" s="35"/>
      <c r="D760" s="35"/>
      <c r="E760" s="35"/>
      <c r="F760" s="35"/>
      <c r="G760" s="62"/>
      <c r="H760" s="64"/>
      <c r="I760" s="59"/>
      <c r="J760" s="59"/>
      <c r="K760" s="36"/>
    </row>
    <row r="761" spans="1:12">
      <c r="A761" s="33"/>
      <c r="B761" s="35"/>
      <c r="C761" s="35"/>
      <c r="D761" s="35"/>
      <c r="E761" s="35"/>
      <c r="F761" s="35"/>
      <c r="G761" s="62"/>
      <c r="H761" s="64"/>
      <c r="I761" s="59"/>
      <c r="J761" s="59"/>
      <c r="K761" s="36"/>
    </row>
    <row r="762" spans="1:12" ht="23.25">
      <c r="A762" s="1530" t="s">
        <v>0</v>
      </c>
      <c r="B762" s="1530"/>
      <c r="C762" s="1530"/>
      <c r="D762" s="1530"/>
      <c r="E762" s="1530"/>
      <c r="F762" s="1530"/>
      <c r="G762" s="1530"/>
      <c r="H762" s="1530"/>
      <c r="I762" s="1530"/>
      <c r="J762" s="1530"/>
      <c r="K762" s="1530"/>
      <c r="L762" s="51"/>
    </row>
    <row r="763" spans="1:12" ht="18">
      <c r="A763" s="1442" t="s">
        <v>990</v>
      </c>
      <c r="B763" s="1442"/>
      <c r="C763" s="1442"/>
      <c r="D763" s="1442"/>
      <c r="E763" s="1442"/>
      <c r="F763" s="1442"/>
      <c r="G763" s="1442"/>
      <c r="H763" s="1442"/>
      <c r="I763" s="1442"/>
      <c r="J763" s="1442"/>
      <c r="K763" s="1442"/>
      <c r="L763" s="51"/>
    </row>
    <row r="764" spans="1:12" ht="45">
      <c r="A764" s="528"/>
      <c r="B764" s="552" t="s">
        <v>6</v>
      </c>
      <c r="C764" s="541" t="s">
        <v>514</v>
      </c>
      <c r="D764" s="541" t="s">
        <v>559</v>
      </c>
      <c r="E764" s="541" t="s">
        <v>560</v>
      </c>
      <c r="F764" s="552" t="s">
        <v>515</v>
      </c>
      <c r="G764" s="553" t="s">
        <v>7</v>
      </c>
      <c r="H764" s="541" t="s">
        <v>1061</v>
      </c>
      <c r="I764" s="541" t="s">
        <v>1062</v>
      </c>
      <c r="J764" s="541"/>
      <c r="K764" s="541" t="s">
        <v>1063</v>
      </c>
      <c r="L764" s="557" t="s">
        <v>1212</v>
      </c>
    </row>
    <row r="765" spans="1:12">
      <c r="A765" s="546"/>
      <c r="B765" s="552"/>
      <c r="C765" s="551"/>
      <c r="D765" s="551"/>
      <c r="E765" s="551"/>
      <c r="F765" s="552"/>
      <c r="G765" s="553"/>
      <c r="H765" s="1139"/>
      <c r="I765" s="551"/>
      <c r="J765" s="551"/>
      <c r="K765" s="552"/>
      <c r="L765" s="557"/>
    </row>
    <row r="766" spans="1:12">
      <c r="A766" s="546"/>
      <c r="B766" s="552">
        <v>2</v>
      </c>
      <c r="C766" s="551"/>
      <c r="D766" s="551"/>
      <c r="E766" s="551"/>
      <c r="F766" s="552"/>
      <c r="G766" s="553" t="s">
        <v>90</v>
      </c>
      <c r="H766" s="538">
        <f>H790</f>
        <v>910000000</v>
      </c>
      <c r="I766" s="551"/>
      <c r="J766" s="551"/>
      <c r="K766" s="549"/>
      <c r="L766" s="557"/>
    </row>
    <row r="767" spans="1:12" ht="15">
      <c r="A767" s="546"/>
      <c r="B767" s="339">
        <v>2202</v>
      </c>
      <c r="C767" s="339"/>
      <c r="D767" s="339"/>
      <c r="E767" s="339"/>
      <c r="F767" s="339"/>
      <c r="G767" s="342" t="s">
        <v>5</v>
      </c>
      <c r="H767" s="346">
        <f>SUM(H768,H770,H772,H774,H781)</f>
        <v>910000000</v>
      </c>
      <c r="I767" s="346">
        <f>SUM(I768,I770,I772,I774,I781)</f>
        <v>910000000</v>
      </c>
      <c r="J767" s="346"/>
      <c r="K767" s="346">
        <f>SUM(K768,K770,K772,K774,K781)</f>
        <v>910000000</v>
      </c>
      <c r="L767" s="1140">
        <f>SUM(H767,I767,K767)</f>
        <v>2730000000</v>
      </c>
    </row>
    <row r="768" spans="1:12">
      <c r="A768" s="546"/>
      <c r="B768" s="339">
        <v>220206</v>
      </c>
      <c r="C768" s="339"/>
      <c r="D768" s="339"/>
      <c r="E768" s="339"/>
      <c r="F768" s="339"/>
      <c r="G768" s="342" t="s">
        <v>643</v>
      </c>
      <c r="H768" s="346">
        <f>SUM(H769:H769)</f>
        <v>0</v>
      </c>
      <c r="I768" s="534"/>
      <c r="J768" s="534"/>
      <c r="K768" s="562"/>
      <c r="L768" s="557"/>
    </row>
    <row r="769" spans="1:12">
      <c r="A769" s="546"/>
      <c r="B769" s="339">
        <v>22020603</v>
      </c>
      <c r="C769" s="339"/>
      <c r="D769" s="339"/>
      <c r="E769" s="339"/>
      <c r="F769" s="339"/>
      <c r="G769" s="342" t="s">
        <v>151</v>
      </c>
      <c r="H769" s="347">
        <v>0</v>
      </c>
      <c r="I769" s="534"/>
      <c r="J769" s="534"/>
      <c r="K769" s="562"/>
      <c r="L769" s="557"/>
    </row>
    <row r="770" spans="1:12" ht="22.5">
      <c r="A770" s="546"/>
      <c r="B770" s="339">
        <v>220207</v>
      </c>
      <c r="C770" s="339"/>
      <c r="D770" s="339"/>
      <c r="E770" s="339"/>
      <c r="F770" s="339"/>
      <c r="G770" s="342" t="s">
        <v>673</v>
      </c>
      <c r="H770" s="346">
        <v>0</v>
      </c>
      <c r="I770" s="534"/>
      <c r="J770" s="534"/>
      <c r="K770" s="562"/>
      <c r="L770" s="557"/>
    </row>
    <row r="771" spans="1:12" ht="22.5">
      <c r="A771" s="546"/>
      <c r="B771" s="339">
        <v>22020702</v>
      </c>
      <c r="C771" s="339">
        <v>70980</v>
      </c>
      <c r="D771" s="339"/>
      <c r="E771" s="339">
        <v>2101</v>
      </c>
      <c r="F771" s="339">
        <v>50610801</v>
      </c>
      <c r="G771" s="342" t="s">
        <v>156</v>
      </c>
      <c r="H771" s="347">
        <v>0</v>
      </c>
      <c r="I771" s="534"/>
      <c r="J771" s="534"/>
      <c r="K771" s="562"/>
      <c r="L771" s="557"/>
    </row>
    <row r="772" spans="1:12">
      <c r="A772" s="546"/>
      <c r="B772" s="339">
        <v>220209</v>
      </c>
      <c r="C772" s="339"/>
      <c r="D772" s="339"/>
      <c r="E772" s="339"/>
      <c r="F772" s="339"/>
      <c r="G772" s="342" t="s">
        <v>646</v>
      </c>
      <c r="H772" s="346">
        <f>SUM(H773:H773)</f>
        <v>0</v>
      </c>
      <c r="I772" s="534"/>
      <c r="J772" s="534"/>
      <c r="K772" s="562"/>
      <c r="L772" s="557"/>
    </row>
    <row r="773" spans="1:12" ht="22.5">
      <c r="A773" s="546"/>
      <c r="B773" s="339">
        <v>22020901</v>
      </c>
      <c r="C773" s="339">
        <v>70980</v>
      </c>
      <c r="D773" s="339"/>
      <c r="E773" s="339">
        <v>2101</v>
      </c>
      <c r="F773" s="339">
        <v>50610801</v>
      </c>
      <c r="G773" s="342" t="s">
        <v>170</v>
      </c>
      <c r="H773" s="347">
        <v>0</v>
      </c>
      <c r="I773" s="534"/>
      <c r="J773" s="534"/>
      <c r="K773" s="562"/>
      <c r="L773" s="557"/>
    </row>
    <row r="774" spans="1:12" ht="22.5">
      <c r="A774" s="546"/>
      <c r="B774" s="339">
        <v>220210</v>
      </c>
      <c r="C774" s="339"/>
      <c r="D774" s="339"/>
      <c r="E774" s="339"/>
      <c r="F774" s="339"/>
      <c r="G774" s="342" t="s">
        <v>173</v>
      </c>
      <c r="H774" s="346">
        <f>SUM(H775:H780)</f>
        <v>0</v>
      </c>
      <c r="I774" s="534"/>
      <c r="J774" s="534"/>
      <c r="K774" s="562"/>
      <c r="L774" s="557"/>
    </row>
    <row r="775" spans="1:12" ht="22.5">
      <c r="A775" s="546"/>
      <c r="B775" s="339">
        <v>22021002</v>
      </c>
      <c r="C775" s="339">
        <v>70980</v>
      </c>
      <c r="D775" s="339"/>
      <c r="E775" s="339">
        <v>2101</v>
      </c>
      <c r="F775" s="339">
        <v>50610801</v>
      </c>
      <c r="G775" s="342" t="s">
        <v>175</v>
      </c>
      <c r="H775" s="347">
        <v>0</v>
      </c>
      <c r="I775" s="534"/>
      <c r="J775" s="534"/>
      <c r="K775" s="562"/>
      <c r="L775" s="557"/>
    </row>
    <row r="776" spans="1:12">
      <c r="A776" s="546"/>
      <c r="B776" s="339">
        <v>22021003</v>
      </c>
      <c r="C776" s="339">
        <v>70980</v>
      </c>
      <c r="D776" s="339"/>
      <c r="E776" s="339">
        <v>2101</v>
      </c>
      <c r="F776" s="339">
        <v>50610801</v>
      </c>
      <c r="G776" s="342" t="s">
        <v>176</v>
      </c>
      <c r="H776" s="347">
        <v>0</v>
      </c>
      <c r="I776" s="534"/>
      <c r="J776" s="534"/>
      <c r="K776" s="562"/>
      <c r="L776" s="557"/>
    </row>
    <row r="777" spans="1:12">
      <c r="A777" s="546"/>
      <c r="B777" s="339">
        <v>22021007</v>
      </c>
      <c r="C777" s="339">
        <v>70980</v>
      </c>
      <c r="D777" s="339"/>
      <c r="E777" s="339">
        <v>2101</v>
      </c>
      <c r="F777" s="339">
        <v>50610801</v>
      </c>
      <c r="G777" s="342" t="s">
        <v>179</v>
      </c>
      <c r="H777" s="347">
        <v>0</v>
      </c>
      <c r="I777" s="534"/>
      <c r="J777" s="534"/>
      <c r="K777" s="562"/>
      <c r="L777" s="557"/>
    </row>
    <row r="778" spans="1:12" ht="22.5">
      <c r="A778" s="546"/>
      <c r="B778" s="339">
        <v>22021008</v>
      </c>
      <c r="C778" s="339">
        <v>70980</v>
      </c>
      <c r="D778" s="339"/>
      <c r="E778" s="339">
        <v>2101</v>
      </c>
      <c r="F778" s="339">
        <v>50610801</v>
      </c>
      <c r="G778" s="342" t="s">
        <v>180</v>
      </c>
      <c r="H778" s="347">
        <v>0</v>
      </c>
      <c r="I778" s="534"/>
      <c r="J778" s="534"/>
      <c r="K778" s="562"/>
      <c r="L778" s="557"/>
    </row>
    <row r="779" spans="1:12">
      <c r="A779" s="546"/>
      <c r="B779" s="339">
        <v>22021021</v>
      </c>
      <c r="C779" s="339">
        <v>70980</v>
      </c>
      <c r="D779" s="339"/>
      <c r="E779" s="339">
        <v>2101</v>
      </c>
      <c r="F779" s="339">
        <v>50610801</v>
      </c>
      <c r="G779" s="342" t="s">
        <v>185</v>
      </c>
      <c r="H779" s="347">
        <v>0</v>
      </c>
      <c r="I779" s="534"/>
      <c r="J779" s="534"/>
      <c r="K779" s="562"/>
      <c r="L779" s="557"/>
    </row>
    <row r="780" spans="1:12" ht="45">
      <c r="A780" s="546"/>
      <c r="B780" s="339">
        <v>22021023</v>
      </c>
      <c r="C780" s="339">
        <v>70980</v>
      </c>
      <c r="D780" s="1141" t="s">
        <v>807</v>
      </c>
      <c r="E780" s="339">
        <v>2101</v>
      </c>
      <c r="F780" s="339">
        <v>50610801</v>
      </c>
      <c r="G780" s="342" t="s">
        <v>537</v>
      </c>
      <c r="H780" s="347">
        <v>0</v>
      </c>
      <c r="I780" s="534"/>
      <c r="J780" s="534"/>
      <c r="K780" s="562"/>
      <c r="L780" s="557"/>
    </row>
    <row r="781" spans="1:12" ht="33.75">
      <c r="A781" s="546"/>
      <c r="B781" s="339">
        <v>2205</v>
      </c>
      <c r="C781" s="339"/>
      <c r="D781" s="339"/>
      <c r="E781" s="339"/>
      <c r="F781" s="339"/>
      <c r="G781" s="342" t="s">
        <v>808</v>
      </c>
      <c r="H781" s="346">
        <f>H782</f>
        <v>910000000</v>
      </c>
      <c r="I781" s="346">
        <f t="shared" ref="I781:L782" si="108">SUM(I782:I782)</f>
        <v>910000000</v>
      </c>
      <c r="J781" s="346"/>
      <c r="K781" s="346">
        <f t="shared" si="108"/>
        <v>910000000</v>
      </c>
      <c r="L781" s="346">
        <f t="shared" si="108"/>
        <v>2730000000</v>
      </c>
    </row>
    <row r="782" spans="1:12" ht="33.75">
      <c r="A782" s="546"/>
      <c r="B782" s="339">
        <v>220501</v>
      </c>
      <c r="C782" s="339"/>
      <c r="D782" s="339"/>
      <c r="E782" s="339"/>
      <c r="F782" s="339"/>
      <c r="G782" s="342" t="s">
        <v>809</v>
      </c>
      <c r="H782" s="346">
        <f>SUM(H783:H783)</f>
        <v>910000000</v>
      </c>
      <c r="I782" s="346">
        <f t="shared" si="108"/>
        <v>910000000</v>
      </c>
      <c r="J782" s="346"/>
      <c r="K782" s="346">
        <f t="shared" si="108"/>
        <v>910000000</v>
      </c>
      <c r="L782" s="346">
        <f t="shared" si="108"/>
        <v>2730000000</v>
      </c>
    </row>
    <row r="783" spans="1:12" ht="22.5">
      <c r="A783" s="528"/>
      <c r="B783" s="339">
        <v>22050103</v>
      </c>
      <c r="C783" s="339">
        <v>70980</v>
      </c>
      <c r="D783" s="1141"/>
      <c r="E783" s="339">
        <v>2101</v>
      </c>
      <c r="F783" s="339">
        <v>50610801</v>
      </c>
      <c r="G783" s="342" t="s">
        <v>810</v>
      </c>
      <c r="H783" s="347">
        <v>910000000</v>
      </c>
      <c r="I783" s="347">
        <v>910000000</v>
      </c>
      <c r="J783" s="347"/>
      <c r="K783" s="347">
        <v>910000000</v>
      </c>
      <c r="L783" s="1140">
        <f>SUM(H783,I783,K783)</f>
        <v>2730000000</v>
      </c>
    </row>
    <row r="784" spans="1:12" ht="15">
      <c r="A784" s="528"/>
      <c r="B784" s="339"/>
      <c r="C784" s="339"/>
      <c r="D784" s="1141"/>
      <c r="E784" s="339"/>
      <c r="F784" s="339"/>
      <c r="G784" s="342"/>
      <c r="H784" s="347"/>
      <c r="I784" s="551"/>
      <c r="J784" s="551"/>
      <c r="K784" s="551"/>
      <c r="L784" s="557"/>
    </row>
    <row r="785" spans="1:12" ht="14.25">
      <c r="A785" s="528"/>
      <c r="B785" s="1014"/>
      <c r="C785" s="933"/>
      <c r="D785" s="933"/>
      <c r="E785" s="933"/>
      <c r="F785" s="933"/>
      <c r="G785" s="933" t="s">
        <v>570</v>
      </c>
      <c r="H785" s="933"/>
      <c r="I785" s="933"/>
      <c r="J785" s="1162"/>
      <c r="K785" s="933"/>
      <c r="L785" s="1014"/>
    </row>
    <row r="786" spans="1:12" ht="14.25">
      <c r="A786" s="528"/>
      <c r="B786" s="429"/>
      <c r="C786" s="429"/>
      <c r="D786" s="429"/>
      <c r="E786" s="429"/>
      <c r="F786" s="429"/>
      <c r="G786" s="429" t="s">
        <v>4</v>
      </c>
      <c r="H786" s="431">
        <v>0</v>
      </c>
      <c r="I786" s="431"/>
      <c r="J786" s="431"/>
      <c r="K786" s="431"/>
      <c r="L786" s="1014"/>
    </row>
    <row r="787" spans="1:12" ht="14.25">
      <c r="A787" s="528"/>
      <c r="B787" s="429"/>
      <c r="C787" s="429"/>
      <c r="D787" s="429"/>
      <c r="E787" s="429"/>
      <c r="F787" s="429"/>
      <c r="G787" s="429" t="s">
        <v>5</v>
      </c>
      <c r="H787" s="431">
        <f>H767</f>
        <v>910000000</v>
      </c>
      <c r="I787" s="431">
        <f>I767</f>
        <v>910000000</v>
      </c>
      <c r="J787" s="431"/>
      <c r="K787" s="431">
        <f>K767</f>
        <v>910000000</v>
      </c>
      <c r="L787" s="1142">
        <f>SUM(H787,I787,K787)</f>
        <v>2730000000</v>
      </c>
    </row>
    <row r="788" spans="1:12" ht="14.25">
      <c r="A788" s="528"/>
      <c r="B788" s="429"/>
      <c r="C788" s="429"/>
      <c r="D788" s="429"/>
      <c r="E788" s="429"/>
      <c r="F788" s="429"/>
      <c r="G788" s="429" t="s">
        <v>285</v>
      </c>
      <c r="H788" s="429"/>
      <c r="I788" s="429"/>
      <c r="J788" s="429"/>
      <c r="K788" s="429"/>
      <c r="L788" s="1014"/>
    </row>
    <row r="789" spans="1:12" ht="14.25">
      <c r="A789" s="528"/>
      <c r="B789" s="429"/>
      <c r="C789" s="429"/>
      <c r="D789" s="429"/>
      <c r="E789" s="429"/>
      <c r="F789" s="429"/>
      <c r="G789" s="429" t="s">
        <v>198</v>
      </c>
      <c r="H789" s="431">
        <v>0</v>
      </c>
      <c r="I789" s="431"/>
      <c r="J789" s="431"/>
      <c r="K789" s="431"/>
      <c r="L789" s="1014"/>
    </row>
    <row r="790" spans="1:12" ht="14.25">
      <c r="A790" s="528"/>
      <c r="B790" s="429"/>
      <c r="C790" s="429"/>
      <c r="D790" s="429"/>
      <c r="E790" s="429"/>
      <c r="F790" s="429"/>
      <c r="G790" s="429" t="s">
        <v>3</v>
      </c>
      <c r="H790" s="439">
        <f>SUM(H786:H789)</f>
        <v>910000000</v>
      </c>
      <c r="I790" s="439">
        <f>SUM(I786:I789)</f>
        <v>910000000</v>
      </c>
      <c r="J790" s="439"/>
      <c r="K790" s="439">
        <f>SUM(K786:K789)</f>
        <v>910000000</v>
      </c>
      <c r="L790" s="1142">
        <f>SUM(H790,I790,K790)</f>
        <v>2730000000</v>
      </c>
    </row>
    <row r="791" spans="1:12">
      <c r="A791" s="33"/>
      <c r="B791" s="35"/>
      <c r="C791" s="35"/>
      <c r="D791" s="35"/>
      <c r="E791" s="35"/>
      <c r="F791" s="35"/>
      <c r="G791" s="62"/>
      <c r="H791" s="64"/>
      <c r="I791" s="64"/>
      <c r="J791" s="64"/>
      <c r="K791" s="64"/>
      <c r="L791" s="908"/>
    </row>
    <row r="792" spans="1:12">
      <c r="A792" s="33"/>
      <c r="B792" s="35"/>
      <c r="C792" s="35"/>
      <c r="D792" s="35"/>
      <c r="E792" s="35"/>
      <c r="F792" s="35"/>
      <c r="G792" s="62"/>
      <c r="H792" s="64"/>
      <c r="I792" s="64"/>
      <c r="J792" s="64"/>
      <c r="K792" s="64"/>
      <c r="L792" s="908"/>
    </row>
    <row r="793" spans="1:12" ht="23.25">
      <c r="A793" s="1530" t="s">
        <v>0</v>
      </c>
      <c r="B793" s="1530"/>
      <c r="C793" s="1530"/>
      <c r="D793" s="1530"/>
      <c r="E793" s="1530"/>
      <c r="F793" s="1530"/>
      <c r="G793" s="1530"/>
      <c r="H793" s="1530"/>
      <c r="I793" s="1530"/>
      <c r="J793" s="1530"/>
      <c r="K793" s="1530"/>
      <c r="L793" s="51"/>
    </row>
    <row r="794" spans="1:12" ht="18">
      <c r="A794" s="1442" t="s">
        <v>990</v>
      </c>
      <c r="B794" s="1442"/>
      <c r="C794" s="1442"/>
      <c r="D794" s="1442"/>
      <c r="E794" s="1442"/>
      <c r="F794" s="1442"/>
      <c r="G794" s="1442"/>
      <c r="H794" s="1442"/>
      <c r="I794" s="1442"/>
      <c r="J794" s="1442"/>
      <c r="K794" s="1442"/>
      <c r="L794" s="51"/>
    </row>
    <row r="795" spans="1:12" ht="43.5">
      <c r="A795" s="528"/>
      <c r="B795" s="546" t="s">
        <v>6</v>
      </c>
      <c r="C795" s="529" t="s">
        <v>514</v>
      </c>
      <c r="D795" s="529" t="s">
        <v>559</v>
      </c>
      <c r="E795" s="529" t="s">
        <v>560</v>
      </c>
      <c r="F795" s="546" t="s">
        <v>515</v>
      </c>
      <c r="G795" s="547" t="s">
        <v>7</v>
      </c>
      <c r="H795" s="541" t="s">
        <v>1061</v>
      </c>
      <c r="I795" s="541" t="s">
        <v>1062</v>
      </c>
      <c r="J795" s="541"/>
      <c r="K795" s="541" t="s">
        <v>1063</v>
      </c>
      <c r="L795" s="557" t="s">
        <v>1212</v>
      </c>
    </row>
    <row r="796" spans="1:12">
      <c r="A796" s="546"/>
      <c r="B796" s="546"/>
      <c r="C796" s="528"/>
      <c r="D796" s="528"/>
      <c r="E796" s="528"/>
      <c r="F796" s="546"/>
      <c r="G796" s="547"/>
      <c r="H796" s="558"/>
      <c r="I796" s="528"/>
      <c r="J796" s="528"/>
      <c r="K796" s="546"/>
      <c r="L796" s="51"/>
    </row>
    <row r="797" spans="1:12">
      <c r="A797" s="546"/>
      <c r="B797" s="546">
        <v>2</v>
      </c>
      <c r="C797" s="528"/>
      <c r="D797" s="528"/>
      <c r="E797" s="528"/>
      <c r="F797" s="546"/>
      <c r="G797" s="547" t="s">
        <v>90</v>
      </c>
      <c r="H797" s="538">
        <f>H821</f>
        <v>910000000</v>
      </c>
      <c r="I797" s="528"/>
      <c r="J797" s="528"/>
      <c r="K797" s="549"/>
      <c r="L797" s="51"/>
    </row>
    <row r="798" spans="1:12" ht="15">
      <c r="A798" s="546"/>
      <c r="B798" s="339">
        <v>2202</v>
      </c>
      <c r="C798" s="339"/>
      <c r="D798" s="339"/>
      <c r="E798" s="339"/>
      <c r="F798" s="339"/>
      <c r="G798" s="342" t="s">
        <v>5</v>
      </c>
      <c r="H798" s="346">
        <f>SUM(H799,H801,H803,H805,H812)</f>
        <v>910000000</v>
      </c>
      <c r="I798" s="346">
        <f>SUM(I799,I801,I803,I805,I812)</f>
        <v>910000000</v>
      </c>
      <c r="J798" s="346"/>
      <c r="K798" s="346">
        <f>SUM(K799,K801,K803,K805,K812)</f>
        <v>910000000</v>
      </c>
      <c r="L798" s="635">
        <f>SUM(H798,I798,K798)</f>
        <v>2730000000</v>
      </c>
    </row>
    <row r="799" spans="1:12">
      <c r="A799" s="546"/>
      <c r="B799" s="339">
        <v>220206</v>
      </c>
      <c r="C799" s="339"/>
      <c r="D799" s="339"/>
      <c r="E799" s="339"/>
      <c r="F799" s="339"/>
      <c r="G799" s="342" t="s">
        <v>643</v>
      </c>
      <c r="H799" s="346">
        <f>SUM(H800:H800)</f>
        <v>0</v>
      </c>
      <c r="I799" s="535"/>
      <c r="J799" s="535"/>
      <c r="K799" s="548"/>
      <c r="L799" s="51"/>
    </row>
    <row r="800" spans="1:12">
      <c r="A800" s="546"/>
      <c r="B800" s="336">
        <v>22020603</v>
      </c>
      <c r="C800" s="336"/>
      <c r="D800" s="336"/>
      <c r="E800" s="336"/>
      <c r="F800" s="336"/>
      <c r="G800" s="344" t="s">
        <v>151</v>
      </c>
      <c r="H800" s="347">
        <v>0</v>
      </c>
      <c r="I800" s="534"/>
      <c r="J800" s="534"/>
      <c r="K800" s="562"/>
      <c r="L800" s="51"/>
    </row>
    <row r="801" spans="1:12" ht="22.5">
      <c r="A801" s="546"/>
      <c r="B801" s="339">
        <v>220207</v>
      </c>
      <c r="C801" s="339"/>
      <c r="D801" s="339"/>
      <c r="E801" s="339"/>
      <c r="F801" s="339"/>
      <c r="G801" s="342" t="s">
        <v>673</v>
      </c>
      <c r="H801" s="346">
        <v>0</v>
      </c>
      <c r="I801" s="535"/>
      <c r="J801" s="535"/>
      <c r="K801" s="548"/>
      <c r="L801" s="51"/>
    </row>
    <row r="802" spans="1:12" ht="22.5">
      <c r="A802" s="546"/>
      <c r="B802" s="336">
        <v>22020702</v>
      </c>
      <c r="C802" s="336">
        <v>70980</v>
      </c>
      <c r="D802" s="336"/>
      <c r="E802" s="336">
        <v>2101</v>
      </c>
      <c r="F802" s="336">
        <v>50610801</v>
      </c>
      <c r="G802" s="344" t="s">
        <v>156</v>
      </c>
      <c r="H802" s="347">
        <v>0</v>
      </c>
      <c r="I802" s="534"/>
      <c r="J802" s="534"/>
      <c r="K802" s="562"/>
      <c r="L802" s="51"/>
    </row>
    <row r="803" spans="1:12">
      <c r="A803" s="546"/>
      <c r="B803" s="339">
        <v>220209</v>
      </c>
      <c r="C803" s="339"/>
      <c r="D803" s="339"/>
      <c r="E803" s="339"/>
      <c r="F803" s="339"/>
      <c r="G803" s="342" t="s">
        <v>646</v>
      </c>
      <c r="H803" s="346">
        <f>SUM(H804:H804)</f>
        <v>0</v>
      </c>
      <c r="I803" s="535"/>
      <c r="J803" s="535"/>
      <c r="K803" s="548"/>
      <c r="L803" s="51"/>
    </row>
    <row r="804" spans="1:12" ht="22.5">
      <c r="A804" s="546"/>
      <c r="B804" s="336">
        <v>22020901</v>
      </c>
      <c r="C804" s="336">
        <v>70980</v>
      </c>
      <c r="D804" s="336"/>
      <c r="E804" s="336">
        <v>2101</v>
      </c>
      <c r="F804" s="336">
        <v>50610801</v>
      </c>
      <c r="G804" s="344" t="s">
        <v>170</v>
      </c>
      <c r="H804" s="347">
        <v>0</v>
      </c>
      <c r="I804" s="534"/>
      <c r="J804" s="534"/>
      <c r="K804" s="562"/>
      <c r="L804" s="51"/>
    </row>
    <row r="805" spans="1:12" ht="22.5">
      <c r="A805" s="546"/>
      <c r="B805" s="339">
        <v>220210</v>
      </c>
      <c r="C805" s="339"/>
      <c r="D805" s="339"/>
      <c r="E805" s="339"/>
      <c r="F805" s="339"/>
      <c r="G805" s="342" t="s">
        <v>173</v>
      </c>
      <c r="H805" s="346">
        <f>SUM(H806:H811)</f>
        <v>0</v>
      </c>
      <c r="I805" s="535"/>
      <c r="J805" s="535"/>
      <c r="K805" s="548"/>
      <c r="L805" s="51"/>
    </row>
    <row r="806" spans="1:12" ht="22.5">
      <c r="A806" s="546"/>
      <c r="B806" s="336">
        <v>22021002</v>
      </c>
      <c r="C806" s="336">
        <v>70980</v>
      </c>
      <c r="D806" s="336"/>
      <c r="E806" s="336">
        <v>2101</v>
      </c>
      <c r="F806" s="336">
        <v>50610801</v>
      </c>
      <c r="G806" s="344" t="s">
        <v>175</v>
      </c>
      <c r="H806" s="347">
        <v>0</v>
      </c>
      <c r="I806" s="535"/>
      <c r="J806" s="535"/>
      <c r="K806" s="548"/>
      <c r="L806" s="51"/>
    </row>
    <row r="807" spans="1:12">
      <c r="A807" s="546"/>
      <c r="B807" s="336">
        <v>22021003</v>
      </c>
      <c r="C807" s="336">
        <v>70980</v>
      </c>
      <c r="D807" s="336"/>
      <c r="E807" s="336">
        <v>2101</v>
      </c>
      <c r="F807" s="336">
        <v>50610801</v>
      </c>
      <c r="G807" s="344" t="s">
        <v>176</v>
      </c>
      <c r="H807" s="347">
        <v>0</v>
      </c>
      <c r="I807" s="534"/>
      <c r="J807" s="534"/>
      <c r="K807" s="562"/>
      <c r="L807" s="51"/>
    </row>
    <row r="808" spans="1:12">
      <c r="A808" s="546"/>
      <c r="B808" s="336">
        <v>22021007</v>
      </c>
      <c r="C808" s="336">
        <v>70980</v>
      </c>
      <c r="D808" s="336"/>
      <c r="E808" s="336">
        <v>2101</v>
      </c>
      <c r="F808" s="336">
        <v>50610801</v>
      </c>
      <c r="G808" s="344" t="s">
        <v>179</v>
      </c>
      <c r="H808" s="347">
        <v>0</v>
      </c>
      <c r="I808" s="535"/>
      <c r="J808" s="535"/>
      <c r="K808" s="548"/>
      <c r="L808" s="51"/>
    </row>
    <row r="809" spans="1:12" ht="22.5">
      <c r="A809" s="546"/>
      <c r="B809" s="336">
        <v>22021008</v>
      </c>
      <c r="C809" s="336">
        <v>70980</v>
      </c>
      <c r="D809" s="336"/>
      <c r="E809" s="336">
        <v>2101</v>
      </c>
      <c r="F809" s="336">
        <v>50610801</v>
      </c>
      <c r="G809" s="344" t="s">
        <v>180</v>
      </c>
      <c r="H809" s="347">
        <v>0</v>
      </c>
      <c r="I809" s="534"/>
      <c r="J809" s="534"/>
      <c r="K809" s="562"/>
      <c r="L809" s="51"/>
    </row>
    <row r="810" spans="1:12">
      <c r="A810" s="546"/>
      <c r="B810" s="336">
        <v>22021021</v>
      </c>
      <c r="C810" s="336">
        <v>70980</v>
      </c>
      <c r="D810" s="336"/>
      <c r="E810" s="336">
        <v>2101</v>
      </c>
      <c r="F810" s="336">
        <v>50610801</v>
      </c>
      <c r="G810" s="344" t="s">
        <v>185</v>
      </c>
      <c r="H810" s="347">
        <v>0</v>
      </c>
      <c r="I810" s="534"/>
      <c r="J810" s="534"/>
      <c r="K810" s="562"/>
      <c r="L810" s="51"/>
    </row>
    <row r="811" spans="1:12" ht="45">
      <c r="A811" s="546"/>
      <c r="B811" s="336">
        <v>22021023</v>
      </c>
      <c r="C811" s="336">
        <v>70980</v>
      </c>
      <c r="D811" s="563" t="s">
        <v>807</v>
      </c>
      <c r="E811" s="336">
        <v>2101</v>
      </c>
      <c r="F811" s="336">
        <v>50610801</v>
      </c>
      <c r="G811" s="344" t="s">
        <v>537</v>
      </c>
      <c r="H811" s="347">
        <v>0</v>
      </c>
      <c r="I811" s="535"/>
      <c r="J811" s="535"/>
      <c r="K811" s="548"/>
      <c r="L811" s="51"/>
    </row>
    <row r="812" spans="1:12" ht="33.75">
      <c r="A812" s="546"/>
      <c r="B812" s="339">
        <v>2205</v>
      </c>
      <c r="C812" s="339"/>
      <c r="D812" s="339"/>
      <c r="E812" s="339"/>
      <c r="F812" s="339"/>
      <c r="G812" s="342" t="s">
        <v>808</v>
      </c>
      <c r="H812" s="346">
        <f>H813</f>
        <v>910000000</v>
      </c>
      <c r="I812" s="346">
        <f t="shared" ref="I812:L813" si="109">SUM(I813:I813)</f>
        <v>910000000</v>
      </c>
      <c r="J812" s="346"/>
      <c r="K812" s="346">
        <f t="shared" si="109"/>
        <v>910000000</v>
      </c>
      <c r="L812" s="346">
        <f t="shared" si="109"/>
        <v>2730000000</v>
      </c>
    </row>
    <row r="813" spans="1:12" ht="33.75">
      <c r="A813" s="546"/>
      <c r="B813" s="339">
        <v>220501</v>
      </c>
      <c r="C813" s="339"/>
      <c r="D813" s="339"/>
      <c r="E813" s="339"/>
      <c r="F813" s="339"/>
      <c r="G813" s="342" t="s">
        <v>809</v>
      </c>
      <c r="H813" s="346">
        <f>SUM(H814:H814)</f>
        <v>910000000</v>
      </c>
      <c r="I813" s="346">
        <f t="shared" si="109"/>
        <v>910000000</v>
      </c>
      <c r="J813" s="346"/>
      <c r="K813" s="346">
        <f t="shared" si="109"/>
        <v>910000000</v>
      </c>
      <c r="L813" s="346">
        <f t="shared" si="109"/>
        <v>2730000000</v>
      </c>
    </row>
    <row r="814" spans="1:12" ht="22.5">
      <c r="A814" s="528"/>
      <c r="B814" s="336">
        <v>22050103</v>
      </c>
      <c r="C814" s="336">
        <v>70980</v>
      </c>
      <c r="D814" s="563"/>
      <c r="E814" s="336">
        <v>2101</v>
      </c>
      <c r="F814" s="336">
        <v>50610801</v>
      </c>
      <c r="G814" s="344" t="s">
        <v>810</v>
      </c>
      <c r="H814" s="347">
        <v>910000000</v>
      </c>
      <c r="I814" s="347">
        <v>910000000</v>
      </c>
      <c r="J814" s="347"/>
      <c r="K814" s="347">
        <v>910000000</v>
      </c>
      <c r="L814" s="635">
        <f>SUM(H814,I814,K814)</f>
        <v>2730000000</v>
      </c>
    </row>
    <row r="815" spans="1:12" ht="14.25">
      <c r="A815" s="528"/>
      <c r="B815" s="336"/>
      <c r="C815" s="336"/>
      <c r="D815" s="563"/>
      <c r="E815" s="336"/>
      <c r="F815" s="336"/>
      <c r="G815" s="344"/>
      <c r="H815" s="347"/>
      <c r="I815" s="528"/>
      <c r="J815" s="528"/>
      <c r="K815" s="528"/>
      <c r="L815" s="51"/>
    </row>
    <row r="816" spans="1:12" ht="15.75">
      <c r="A816" s="528"/>
      <c r="B816" s="51"/>
      <c r="C816" s="634"/>
      <c r="D816" s="634"/>
      <c r="E816" s="634"/>
      <c r="F816" s="634"/>
      <c r="G816" s="634" t="s">
        <v>570</v>
      </c>
      <c r="H816" s="634"/>
      <c r="I816" s="634"/>
      <c r="J816" s="634"/>
      <c r="K816" s="634"/>
      <c r="L816" s="51"/>
    </row>
    <row r="817" spans="1:12" ht="14.25">
      <c r="A817" s="528"/>
      <c r="B817" s="429"/>
      <c r="C817" s="429"/>
      <c r="D817" s="429"/>
      <c r="E817" s="429"/>
      <c r="F817" s="429"/>
      <c r="G817" s="429" t="s">
        <v>4</v>
      </c>
      <c r="H817" s="431">
        <v>0</v>
      </c>
      <c r="I817" s="431"/>
      <c r="J817" s="431"/>
      <c r="K817" s="431"/>
      <c r="L817" s="1014"/>
    </row>
    <row r="818" spans="1:12" ht="14.25">
      <c r="A818" s="528"/>
      <c r="B818" s="429"/>
      <c r="C818" s="429"/>
      <c r="D818" s="429"/>
      <c r="E818" s="429"/>
      <c r="F818" s="429"/>
      <c r="G818" s="429" t="s">
        <v>5</v>
      </c>
      <c r="H818" s="431">
        <f>H798</f>
        <v>910000000</v>
      </c>
      <c r="I818" s="431">
        <f>I798</f>
        <v>910000000</v>
      </c>
      <c r="J818" s="431"/>
      <c r="K818" s="431">
        <f>K798</f>
        <v>910000000</v>
      </c>
      <c r="L818" s="1142">
        <f>SUM(H818,I818,K818)</f>
        <v>2730000000</v>
      </c>
    </row>
    <row r="819" spans="1:12" ht="14.25">
      <c r="A819" s="528"/>
      <c r="B819" s="429"/>
      <c r="C819" s="429"/>
      <c r="D819" s="429"/>
      <c r="E819" s="429"/>
      <c r="F819" s="429"/>
      <c r="G819" s="429" t="s">
        <v>285</v>
      </c>
      <c r="H819" s="429"/>
      <c r="I819" s="429"/>
      <c r="J819" s="429"/>
      <c r="K819" s="429"/>
      <c r="L819" s="1014"/>
    </row>
    <row r="820" spans="1:12" ht="14.25">
      <c r="A820" s="528"/>
      <c r="B820" s="429"/>
      <c r="C820" s="429"/>
      <c r="D820" s="429"/>
      <c r="E820" s="429"/>
      <c r="F820" s="429"/>
      <c r="G820" s="429" t="s">
        <v>198</v>
      </c>
      <c r="H820" s="431">
        <v>0</v>
      </c>
      <c r="I820" s="431"/>
      <c r="J820" s="431"/>
      <c r="K820" s="431"/>
      <c r="L820" s="1014"/>
    </row>
    <row r="821" spans="1:12" ht="14.25">
      <c r="A821" s="528"/>
      <c r="B821" s="429"/>
      <c r="C821" s="429"/>
      <c r="D821" s="429"/>
      <c r="E821" s="429"/>
      <c r="F821" s="429"/>
      <c r="G821" s="429" t="s">
        <v>3</v>
      </c>
      <c r="H821" s="439">
        <f>SUM(H817:H820)</f>
        <v>910000000</v>
      </c>
      <c r="I821" s="439">
        <f>SUM(I817:I820)</f>
        <v>910000000</v>
      </c>
      <c r="J821" s="439"/>
      <c r="K821" s="439">
        <f>SUM(K817:K820)</f>
        <v>910000000</v>
      </c>
      <c r="L821" s="1142">
        <f>SUM(H821,I821,K821)</f>
        <v>2730000000</v>
      </c>
    </row>
    <row r="822" spans="1:12">
      <c r="A822" s="33"/>
      <c r="B822" s="35"/>
      <c r="C822" s="35"/>
      <c r="D822" s="35"/>
      <c r="E822" s="35"/>
      <c r="F822" s="35"/>
      <c r="G822" s="62"/>
      <c r="H822" s="64"/>
      <c r="I822" s="64"/>
      <c r="J822" s="64"/>
      <c r="K822" s="64"/>
      <c r="L822" s="908"/>
    </row>
    <row r="823" spans="1:12">
      <c r="A823" s="33"/>
      <c r="B823" s="35"/>
      <c r="C823" s="35"/>
      <c r="D823" s="35"/>
      <c r="E823" s="35"/>
      <c r="F823" s="35"/>
      <c r="G823" s="62"/>
      <c r="H823" s="64"/>
      <c r="I823" s="64"/>
      <c r="J823" s="64"/>
      <c r="K823" s="64"/>
      <c r="L823" s="908"/>
    </row>
    <row r="824" spans="1:12" ht="23.25">
      <c r="A824" s="1530" t="s">
        <v>0</v>
      </c>
      <c r="B824" s="1530"/>
      <c r="C824" s="1530"/>
      <c r="D824" s="1530"/>
      <c r="E824" s="1530"/>
      <c r="F824" s="1530"/>
      <c r="G824" s="1530"/>
      <c r="H824" s="1530"/>
      <c r="I824" s="1530"/>
      <c r="J824" s="1530"/>
      <c r="K824" s="1530"/>
      <c r="L824" s="908"/>
    </row>
    <row r="825" spans="1:12" ht="18">
      <c r="A825" s="1442" t="s">
        <v>1213</v>
      </c>
      <c r="B825" s="1442"/>
      <c r="C825" s="1442"/>
      <c r="D825" s="1442"/>
      <c r="E825" s="1442"/>
      <c r="F825" s="1442"/>
      <c r="G825" s="1442"/>
      <c r="H825" s="1442"/>
      <c r="I825" s="1442"/>
      <c r="J825" s="1442"/>
      <c r="K825" s="1442"/>
      <c r="L825" s="908"/>
    </row>
    <row r="826" spans="1:12" ht="42.75">
      <c r="A826" s="528"/>
      <c r="B826" s="546" t="s">
        <v>6</v>
      </c>
      <c r="C826" s="529" t="s">
        <v>514</v>
      </c>
      <c r="D826" s="529" t="s">
        <v>559</v>
      </c>
      <c r="E826" s="529" t="s">
        <v>560</v>
      </c>
      <c r="F826" s="546" t="s">
        <v>515</v>
      </c>
      <c r="G826" s="432" t="s">
        <v>7</v>
      </c>
      <c r="H826" s="430" t="s">
        <v>1061</v>
      </c>
      <c r="I826" s="430" t="s">
        <v>1062</v>
      </c>
      <c r="J826" s="430"/>
      <c r="K826" s="430" t="s">
        <v>1063</v>
      </c>
      <c r="L826" s="908"/>
    </row>
    <row r="827" spans="1:12" ht="15">
      <c r="A827" s="546"/>
      <c r="B827" s="546"/>
      <c r="C827" s="528"/>
      <c r="D827" s="528"/>
      <c r="E827" s="528"/>
      <c r="F827" s="546"/>
      <c r="G827" s="432"/>
      <c r="H827" s="629"/>
      <c r="I827" s="432"/>
      <c r="J827" s="432"/>
      <c r="K827" s="432"/>
      <c r="L827" s="908"/>
    </row>
    <row r="828" spans="1:12" ht="15">
      <c r="A828" s="546"/>
      <c r="B828" s="546">
        <v>2</v>
      </c>
      <c r="C828" s="528"/>
      <c r="D828" s="528"/>
      <c r="E828" s="528"/>
      <c r="F828" s="546"/>
      <c r="G828" s="432" t="s">
        <v>90</v>
      </c>
      <c r="H828" s="439">
        <f>H852</f>
        <v>1066000000</v>
      </c>
      <c r="I828" s="439">
        <f>I852</f>
        <v>1066000000</v>
      </c>
      <c r="J828" s="439"/>
      <c r="K828" s="439">
        <f>K852</f>
        <v>1066000000</v>
      </c>
      <c r="L828" s="908"/>
    </row>
    <row r="829" spans="1:12" ht="15">
      <c r="A829" s="546"/>
      <c r="B829" s="339">
        <v>2202</v>
      </c>
      <c r="C829" s="339"/>
      <c r="D829" s="339"/>
      <c r="E829" s="339"/>
      <c r="F829" s="339"/>
      <c r="G829" s="443" t="s">
        <v>5</v>
      </c>
      <c r="H829" s="321">
        <f>SUM(H830,H832,H834,H836,H843)</f>
        <v>1066000000</v>
      </c>
      <c r="I829" s="321">
        <f>SUM(I830,I832,I834,I836,I843)</f>
        <v>1066000000</v>
      </c>
      <c r="J829" s="321"/>
      <c r="K829" s="321">
        <f>SUM(K830,K832,K834,K836,K843)</f>
        <v>1066000000</v>
      </c>
      <c r="L829" s="908"/>
    </row>
    <row r="830" spans="1:12" ht="15">
      <c r="A830" s="546"/>
      <c r="B830" s="339">
        <v>220206</v>
      </c>
      <c r="C830" s="339"/>
      <c r="D830" s="339"/>
      <c r="E830" s="339"/>
      <c r="F830" s="339"/>
      <c r="G830" s="443" t="s">
        <v>643</v>
      </c>
      <c r="H830" s="321">
        <f>SUM(H831:H831)</f>
        <v>0</v>
      </c>
      <c r="I830" s="956"/>
      <c r="J830" s="956"/>
      <c r="K830" s="956"/>
      <c r="L830" s="908"/>
    </row>
    <row r="831" spans="1:12" ht="15">
      <c r="A831" s="546"/>
      <c r="B831" s="336">
        <v>22020603</v>
      </c>
      <c r="C831" s="336"/>
      <c r="D831" s="336"/>
      <c r="E831" s="336"/>
      <c r="F831" s="336"/>
      <c r="G831" s="324" t="s">
        <v>151</v>
      </c>
      <c r="H831" s="446">
        <v>0</v>
      </c>
      <c r="I831" s="955"/>
      <c r="J831" s="955"/>
      <c r="K831" s="955"/>
      <c r="L831" s="908"/>
    </row>
    <row r="832" spans="1:12" ht="38.25">
      <c r="A832" s="546"/>
      <c r="B832" s="339">
        <v>220207</v>
      </c>
      <c r="C832" s="339"/>
      <c r="D832" s="339"/>
      <c r="E832" s="339"/>
      <c r="F832" s="339"/>
      <c r="G832" s="443" t="s">
        <v>673</v>
      </c>
      <c r="H832" s="321">
        <v>0</v>
      </c>
      <c r="I832" s="956"/>
      <c r="J832" s="956"/>
      <c r="K832" s="956"/>
      <c r="L832" s="908"/>
    </row>
    <row r="833" spans="1:12" ht="25.5">
      <c r="A833" s="546"/>
      <c r="B833" s="336">
        <v>22020702</v>
      </c>
      <c r="C833" s="336">
        <v>70980</v>
      </c>
      <c r="D833" s="336"/>
      <c r="E833" s="336">
        <v>2101</v>
      </c>
      <c r="F833" s="336">
        <v>50610801</v>
      </c>
      <c r="G833" s="324" t="s">
        <v>156</v>
      </c>
      <c r="H833" s="446">
        <v>0</v>
      </c>
      <c r="I833" s="955"/>
      <c r="J833" s="955"/>
      <c r="K833" s="955"/>
      <c r="L833" s="908"/>
    </row>
    <row r="834" spans="1:12" ht="25.5">
      <c r="A834" s="546"/>
      <c r="B834" s="339">
        <v>220209</v>
      </c>
      <c r="C834" s="339"/>
      <c r="D834" s="339"/>
      <c r="E834" s="339"/>
      <c r="F834" s="339"/>
      <c r="G834" s="443" t="s">
        <v>646</v>
      </c>
      <c r="H834" s="321">
        <f>SUM(H835:H835)</f>
        <v>0</v>
      </c>
      <c r="I834" s="956"/>
      <c r="J834" s="956"/>
      <c r="K834" s="956"/>
      <c r="L834" s="908"/>
    </row>
    <row r="835" spans="1:12" ht="25.5">
      <c r="A835" s="546"/>
      <c r="B835" s="336">
        <v>22020901</v>
      </c>
      <c r="C835" s="336">
        <v>70980</v>
      </c>
      <c r="D835" s="336"/>
      <c r="E835" s="336">
        <v>2101</v>
      </c>
      <c r="F835" s="336">
        <v>50610801</v>
      </c>
      <c r="G835" s="324" t="s">
        <v>170</v>
      </c>
      <c r="H835" s="446">
        <v>0</v>
      </c>
      <c r="I835" s="955"/>
      <c r="J835" s="955"/>
      <c r="K835" s="955"/>
      <c r="L835" s="908"/>
    </row>
    <row r="836" spans="1:12" ht="25.5">
      <c r="A836" s="546"/>
      <c r="B836" s="339">
        <v>220210</v>
      </c>
      <c r="C836" s="339"/>
      <c r="D836" s="339"/>
      <c r="E836" s="339"/>
      <c r="F836" s="339"/>
      <c r="G836" s="443" t="s">
        <v>173</v>
      </c>
      <c r="H836" s="321">
        <f>SUM(H837:H842)</f>
        <v>0</v>
      </c>
      <c r="I836" s="956"/>
      <c r="J836" s="956"/>
      <c r="K836" s="956"/>
      <c r="L836" s="908"/>
    </row>
    <row r="837" spans="1:12" ht="25.5">
      <c r="A837" s="546"/>
      <c r="B837" s="336">
        <v>22021002</v>
      </c>
      <c r="C837" s="336">
        <v>70980</v>
      </c>
      <c r="D837" s="336"/>
      <c r="E837" s="336">
        <v>2101</v>
      </c>
      <c r="F837" s="336">
        <v>50610801</v>
      </c>
      <c r="G837" s="324" t="s">
        <v>175</v>
      </c>
      <c r="H837" s="446">
        <v>0</v>
      </c>
      <c r="I837" s="956"/>
      <c r="J837" s="956"/>
      <c r="K837" s="956"/>
      <c r="L837" s="908"/>
    </row>
    <row r="838" spans="1:12" ht="25.5">
      <c r="A838" s="546"/>
      <c r="B838" s="336">
        <v>22021003</v>
      </c>
      <c r="C838" s="336">
        <v>70980</v>
      </c>
      <c r="D838" s="336"/>
      <c r="E838" s="336">
        <v>2101</v>
      </c>
      <c r="F838" s="336">
        <v>50610801</v>
      </c>
      <c r="G838" s="324" t="s">
        <v>176</v>
      </c>
      <c r="H838" s="446">
        <v>0</v>
      </c>
      <c r="I838" s="955"/>
      <c r="J838" s="955"/>
      <c r="K838" s="955"/>
      <c r="L838" s="908"/>
    </row>
    <row r="839" spans="1:12" ht="15">
      <c r="A839" s="546"/>
      <c r="B839" s="336">
        <v>22021007</v>
      </c>
      <c r="C839" s="336">
        <v>70980</v>
      </c>
      <c r="D839" s="336"/>
      <c r="E839" s="336">
        <v>2101</v>
      </c>
      <c r="F839" s="336">
        <v>50610801</v>
      </c>
      <c r="G839" s="324" t="s">
        <v>179</v>
      </c>
      <c r="H839" s="446">
        <v>0</v>
      </c>
      <c r="I839" s="956"/>
      <c r="J839" s="956"/>
      <c r="K839" s="956"/>
      <c r="L839" s="908"/>
    </row>
    <row r="840" spans="1:12" ht="25.5">
      <c r="A840" s="546"/>
      <c r="B840" s="336">
        <v>22021008</v>
      </c>
      <c r="C840" s="336">
        <v>70980</v>
      </c>
      <c r="D840" s="336"/>
      <c r="E840" s="336">
        <v>2101</v>
      </c>
      <c r="F840" s="336">
        <v>50610801</v>
      </c>
      <c r="G840" s="324" t="s">
        <v>180</v>
      </c>
      <c r="H840" s="446">
        <v>0</v>
      </c>
      <c r="I840" s="955"/>
      <c r="J840" s="955"/>
      <c r="K840" s="955"/>
      <c r="L840" s="908"/>
    </row>
    <row r="841" spans="1:12" ht="25.5">
      <c r="A841" s="546"/>
      <c r="B841" s="336">
        <v>22021021</v>
      </c>
      <c r="C841" s="336">
        <v>70980</v>
      </c>
      <c r="D841" s="336"/>
      <c r="E841" s="336">
        <v>2101</v>
      </c>
      <c r="F841" s="336">
        <v>50610801</v>
      </c>
      <c r="G841" s="324" t="s">
        <v>185</v>
      </c>
      <c r="H841" s="446">
        <v>0</v>
      </c>
      <c r="I841" s="955"/>
      <c r="J841" s="955"/>
      <c r="K841" s="955"/>
      <c r="L841" s="908"/>
    </row>
    <row r="842" spans="1:12" ht="45">
      <c r="A842" s="546"/>
      <c r="B842" s="336">
        <v>22021023</v>
      </c>
      <c r="C842" s="336">
        <v>70980</v>
      </c>
      <c r="D842" s="563" t="s">
        <v>807</v>
      </c>
      <c r="E842" s="336">
        <v>2101</v>
      </c>
      <c r="F842" s="336">
        <v>50610801</v>
      </c>
      <c r="G842" s="324" t="s">
        <v>537</v>
      </c>
      <c r="H842" s="446">
        <v>0</v>
      </c>
      <c r="I842" s="956"/>
      <c r="J842" s="956"/>
      <c r="K842" s="956"/>
      <c r="L842" s="908"/>
    </row>
    <row r="843" spans="1:12" ht="51">
      <c r="A843" s="546"/>
      <c r="B843" s="339">
        <v>2205</v>
      </c>
      <c r="C843" s="339"/>
      <c r="D843" s="339"/>
      <c r="E843" s="339"/>
      <c r="F843" s="339"/>
      <c r="G843" s="443" t="s">
        <v>808</v>
      </c>
      <c r="H843" s="321">
        <f>H844</f>
        <v>1066000000</v>
      </c>
      <c r="I843" s="321">
        <f>SUM(I844:I844)</f>
        <v>1066000000</v>
      </c>
      <c r="J843" s="321"/>
      <c r="K843" s="321">
        <f>SUM(K844:K844)</f>
        <v>1066000000</v>
      </c>
      <c r="L843" s="908"/>
    </row>
    <row r="844" spans="1:12" ht="38.25">
      <c r="A844" s="546"/>
      <c r="B844" s="339">
        <v>220501</v>
      </c>
      <c r="C844" s="339"/>
      <c r="D844" s="339"/>
      <c r="E844" s="339"/>
      <c r="F844" s="339"/>
      <c r="G844" s="443" t="s">
        <v>809</v>
      </c>
      <c r="H844" s="321">
        <f>SUM(H845:H845)</f>
        <v>1066000000</v>
      </c>
      <c r="I844" s="321">
        <f>SUM(I845:I845)</f>
        <v>1066000000</v>
      </c>
      <c r="J844" s="321"/>
      <c r="K844" s="321">
        <f>SUM(K845:K845)</f>
        <v>1066000000</v>
      </c>
      <c r="L844" s="908"/>
    </row>
    <row r="845" spans="1:12" ht="38.25">
      <c r="A845" s="528"/>
      <c r="B845" s="336">
        <v>22050103</v>
      </c>
      <c r="C845" s="336">
        <v>70980</v>
      </c>
      <c r="D845" s="563"/>
      <c r="E845" s="336">
        <v>2101</v>
      </c>
      <c r="F845" s="336">
        <v>50610801</v>
      </c>
      <c r="G845" s="324" t="s">
        <v>810</v>
      </c>
      <c r="H845" s="446">
        <v>1066000000</v>
      </c>
      <c r="I845" s="446">
        <v>1066000000</v>
      </c>
      <c r="J845" s="446"/>
      <c r="K845" s="446">
        <v>1066000000</v>
      </c>
      <c r="L845" s="908"/>
    </row>
    <row r="846" spans="1:12" ht="14.25">
      <c r="A846" s="528"/>
      <c r="B846" s="336"/>
      <c r="C846" s="336"/>
      <c r="D846" s="563"/>
      <c r="E846" s="336"/>
      <c r="F846" s="336"/>
      <c r="G846" s="324"/>
      <c r="H846" s="446"/>
      <c r="I846" s="432"/>
      <c r="J846" s="432"/>
      <c r="K846" s="432"/>
      <c r="L846" s="908"/>
    </row>
    <row r="847" spans="1:12" ht="15.75">
      <c r="A847" s="528"/>
      <c r="B847" s="51"/>
      <c r="C847" s="634"/>
      <c r="D847" s="634"/>
      <c r="E847" s="634"/>
      <c r="F847" s="634"/>
      <c r="G847" s="933" t="s">
        <v>570</v>
      </c>
      <c r="H847" s="933"/>
      <c r="I847" s="933"/>
      <c r="J847" s="1162"/>
      <c r="K847" s="933"/>
      <c r="L847" s="908"/>
    </row>
    <row r="848" spans="1:12" ht="15">
      <c r="A848" s="528"/>
      <c r="B848" s="546"/>
      <c r="C848" s="546"/>
      <c r="D848" s="546"/>
      <c r="E848" s="546"/>
      <c r="F848" s="546"/>
      <c r="G848" s="432" t="s">
        <v>4</v>
      </c>
      <c r="H848" s="434">
        <v>0</v>
      </c>
      <c r="I848" s="434"/>
      <c r="J848" s="434"/>
      <c r="K848" s="434"/>
      <c r="L848" s="908"/>
    </row>
    <row r="849" spans="1:13" ht="15">
      <c r="A849" s="528"/>
      <c r="B849" s="546"/>
      <c r="C849" s="546"/>
      <c r="D849" s="546"/>
      <c r="E849" s="546"/>
      <c r="F849" s="546"/>
      <c r="G849" s="432" t="s">
        <v>5</v>
      </c>
      <c r="H849" s="434">
        <f>H829</f>
        <v>1066000000</v>
      </c>
      <c r="I849" s="434">
        <f>I829</f>
        <v>1066000000</v>
      </c>
      <c r="J849" s="434"/>
      <c r="K849" s="434">
        <f>K829</f>
        <v>1066000000</v>
      </c>
      <c r="L849" s="908"/>
    </row>
    <row r="850" spans="1:13" ht="15">
      <c r="A850" s="528"/>
      <c r="B850" s="546"/>
      <c r="C850" s="546"/>
      <c r="D850" s="546"/>
      <c r="E850" s="546"/>
      <c r="F850" s="546"/>
      <c r="G850" s="432" t="s">
        <v>285</v>
      </c>
      <c r="H850" s="432"/>
      <c r="I850" s="432"/>
      <c r="J850" s="432"/>
      <c r="K850" s="432"/>
      <c r="L850" s="908"/>
    </row>
    <row r="851" spans="1:13" ht="15">
      <c r="A851" s="528"/>
      <c r="B851" s="546"/>
      <c r="C851" s="546"/>
      <c r="D851" s="546"/>
      <c r="E851" s="546"/>
      <c r="F851" s="546"/>
      <c r="G851" s="432" t="s">
        <v>198</v>
      </c>
      <c r="H851" s="434">
        <v>0</v>
      </c>
      <c r="I851" s="434"/>
      <c r="J851" s="434"/>
      <c r="K851" s="434"/>
      <c r="L851" s="908"/>
    </row>
    <row r="852" spans="1:13" ht="15">
      <c r="A852" s="528"/>
      <c r="B852" s="546"/>
      <c r="C852" s="546"/>
      <c r="D852" s="546"/>
      <c r="E852" s="546"/>
      <c r="F852" s="546"/>
      <c r="G852" s="429" t="s">
        <v>3</v>
      </c>
      <c r="H852" s="439">
        <f>SUM(H848:H851)</f>
        <v>1066000000</v>
      </c>
      <c r="I852" s="439">
        <f>SUM(I848:I851)</f>
        <v>1066000000</v>
      </c>
      <c r="J852" s="439"/>
      <c r="K852" s="439">
        <f>SUM(K848:K851)</f>
        <v>1066000000</v>
      </c>
      <c r="L852" s="908"/>
    </row>
    <row r="853" spans="1:13">
      <c r="A853" s="33"/>
      <c r="B853" s="35"/>
      <c r="C853" s="35"/>
      <c r="D853" s="35"/>
      <c r="E853" s="35"/>
      <c r="F853" s="35"/>
      <c r="G853" s="62"/>
      <c r="H853" s="64"/>
      <c r="I853" s="64"/>
      <c r="J853" s="64"/>
      <c r="K853" s="64"/>
      <c r="L853" s="908"/>
    </row>
    <row r="854" spans="1:13" ht="20.25" customHeight="1">
      <c r="A854" s="1474" t="s">
        <v>665</v>
      </c>
      <c r="B854" s="1474"/>
      <c r="C854" s="1474"/>
      <c r="D854" s="1474"/>
      <c r="E854" s="1474"/>
      <c r="F854" s="1474"/>
      <c r="G854" s="1474"/>
      <c r="H854" s="1474"/>
      <c r="I854" s="1474"/>
      <c r="J854" s="1474"/>
      <c r="K854" s="1474"/>
      <c r="L854" s="1474"/>
      <c r="M854" s="1474"/>
    </row>
    <row r="855" spans="1:13" ht="15.75">
      <c r="A855" s="1475" t="s">
        <v>776</v>
      </c>
      <c r="B855" s="1475"/>
      <c r="C855" s="1475"/>
      <c r="D855" s="1475"/>
      <c r="E855" s="1475"/>
      <c r="F855" s="1475"/>
      <c r="G855" s="1475"/>
      <c r="H855" s="1475"/>
      <c r="I855" s="1475"/>
      <c r="J855" s="1475"/>
      <c r="K855" s="1475"/>
      <c r="L855" s="419"/>
      <c r="M855" s="419"/>
    </row>
    <row r="856" spans="1:13" ht="51">
      <c r="A856" s="539" t="s">
        <v>518</v>
      </c>
      <c r="B856" s="539" t="s">
        <v>514</v>
      </c>
      <c r="C856" s="539" t="s">
        <v>559</v>
      </c>
      <c r="D856" s="539" t="s">
        <v>560</v>
      </c>
      <c r="E856" s="539" t="s">
        <v>515</v>
      </c>
      <c r="F856" s="542" t="s">
        <v>483</v>
      </c>
      <c r="G856" s="594" t="s">
        <v>656</v>
      </c>
      <c r="H856" s="595" t="s">
        <v>657</v>
      </c>
      <c r="I856" s="594" t="s">
        <v>997</v>
      </c>
      <c r="J856" s="594"/>
      <c r="K856" s="594" t="s">
        <v>658</v>
      </c>
      <c r="L856" s="539" t="s">
        <v>970</v>
      </c>
      <c r="M856" s="527" t="s">
        <v>999</v>
      </c>
    </row>
    <row r="857" spans="1:13" ht="15">
      <c r="A857" s="442">
        <v>1</v>
      </c>
      <c r="B857" s="460"/>
      <c r="C857" s="460"/>
      <c r="D857" s="460"/>
      <c r="E857" s="460"/>
      <c r="F857" s="460" t="s">
        <v>8</v>
      </c>
      <c r="G857" s="581">
        <f t="shared" ref="G857:M859" si="110">G858</f>
        <v>1500000</v>
      </c>
      <c r="H857" s="581">
        <f t="shared" si="110"/>
        <v>1500000</v>
      </c>
      <c r="I857" s="452">
        <f t="shared" si="110"/>
        <v>2000000</v>
      </c>
      <c r="J857" s="452"/>
      <c r="K857" s="452">
        <f t="shared" si="110"/>
        <v>5000000</v>
      </c>
      <c r="L857" s="452">
        <f>L858</f>
        <v>1000000</v>
      </c>
      <c r="M857" s="452">
        <f t="shared" si="110"/>
        <v>0</v>
      </c>
    </row>
    <row r="858" spans="1:13" ht="15">
      <c r="A858" s="442">
        <v>12</v>
      </c>
      <c r="B858" s="460"/>
      <c r="C858" s="460"/>
      <c r="D858" s="460"/>
      <c r="E858" s="460"/>
      <c r="F858" s="464" t="s">
        <v>14</v>
      </c>
      <c r="G858" s="1137">
        <v>1500000</v>
      </c>
      <c r="H858" s="377">
        <f t="shared" si="110"/>
        <v>1500000</v>
      </c>
      <c r="I858" s="321">
        <f t="shared" si="110"/>
        <v>2000000</v>
      </c>
      <c r="J858" s="321"/>
      <c r="K858" s="321">
        <f t="shared" si="110"/>
        <v>5000000</v>
      </c>
      <c r="L858" s="321">
        <f>L859</f>
        <v>1000000</v>
      </c>
      <c r="M858" s="321">
        <f t="shared" si="110"/>
        <v>0</v>
      </c>
    </row>
    <row r="859" spans="1:13" ht="15">
      <c r="A859" s="478">
        <v>1202</v>
      </c>
      <c r="B859" s="460"/>
      <c r="C859" s="460"/>
      <c r="D859" s="460"/>
      <c r="E859" s="460"/>
      <c r="F859" s="464" t="s">
        <v>19</v>
      </c>
      <c r="G859" s="1137">
        <v>1500000</v>
      </c>
      <c r="H859" s="377">
        <f t="shared" si="110"/>
        <v>1500000</v>
      </c>
      <c r="I859" s="321">
        <f t="shared" si="110"/>
        <v>2000000</v>
      </c>
      <c r="J859" s="321"/>
      <c r="K859" s="321">
        <f t="shared" si="110"/>
        <v>5000000</v>
      </c>
      <c r="L859" s="321">
        <f>L860</f>
        <v>1000000</v>
      </c>
      <c r="M859" s="321">
        <f t="shared" si="110"/>
        <v>0</v>
      </c>
    </row>
    <row r="860" spans="1:13" ht="15">
      <c r="A860" s="478">
        <v>120204</v>
      </c>
      <c r="B860" s="460"/>
      <c r="C860" s="460"/>
      <c r="D860" s="460"/>
      <c r="E860" s="460"/>
      <c r="F860" s="464" t="s">
        <v>28</v>
      </c>
      <c r="G860" s="1137">
        <v>1500000</v>
      </c>
      <c r="H860" s="377">
        <f t="shared" ref="H860:M860" si="111">SUM(H861:H861)</f>
        <v>1500000</v>
      </c>
      <c r="I860" s="321">
        <f t="shared" si="111"/>
        <v>2000000</v>
      </c>
      <c r="J860" s="321"/>
      <c r="K860" s="321">
        <f t="shared" si="111"/>
        <v>5000000</v>
      </c>
      <c r="L860" s="321">
        <f>SUM(L861:L861)</f>
        <v>1000000</v>
      </c>
      <c r="M860" s="441">
        <f t="shared" si="111"/>
        <v>0</v>
      </c>
    </row>
    <row r="861" spans="1:13" ht="26.25">
      <c r="A861" s="1059">
        <v>12020452</v>
      </c>
      <c r="B861" s="461"/>
      <c r="C861" s="461"/>
      <c r="D861" s="461"/>
      <c r="E861" s="461"/>
      <c r="F861" s="459" t="s">
        <v>34</v>
      </c>
      <c r="G861" s="581">
        <v>1500000</v>
      </c>
      <c r="H861" s="581">
        <v>1500000</v>
      </c>
      <c r="I861" s="452">
        <v>2000000</v>
      </c>
      <c r="J861" s="452"/>
      <c r="K861" s="452">
        <f>SUM(G861:I861)</f>
        <v>5000000</v>
      </c>
      <c r="L861" s="452">
        <v>1000000</v>
      </c>
      <c r="M861" s="575"/>
    </row>
    <row r="862" spans="1:13" ht="15">
      <c r="A862" s="1059"/>
      <c r="B862" s="461"/>
      <c r="C862" s="461"/>
      <c r="D862" s="461"/>
      <c r="E862" s="461"/>
      <c r="F862" s="437"/>
      <c r="G862" s="1137"/>
      <c r="H862" s="581"/>
      <c r="I862" s="452"/>
      <c r="J862" s="452"/>
      <c r="K862" s="452"/>
      <c r="L862" s="452"/>
      <c r="M862" s="575"/>
    </row>
    <row r="863" spans="1:13" ht="15">
      <c r="A863" s="442">
        <v>2</v>
      </c>
      <c r="B863" s="460"/>
      <c r="C863" s="460"/>
      <c r="D863" s="460"/>
      <c r="E863" s="460"/>
      <c r="F863" s="915" t="s">
        <v>90</v>
      </c>
      <c r="G863" s="377">
        <f t="shared" ref="G863:M863" si="112">SUM(G864,G871)</f>
        <v>38572836</v>
      </c>
      <c r="H863" s="377" t="e">
        <f t="shared" si="112"/>
        <v>#REF!</v>
      </c>
      <c r="I863" s="321" t="e">
        <f t="shared" si="112"/>
        <v>#REF!</v>
      </c>
      <c r="J863" s="321"/>
      <c r="K863" s="321" t="e">
        <f t="shared" si="112"/>
        <v>#REF!</v>
      </c>
      <c r="L863" s="321" t="e">
        <f>SUM(L864,L871)</f>
        <v>#REF!</v>
      </c>
      <c r="M863" s="321" t="e">
        <f t="shared" si="112"/>
        <v>#REF!</v>
      </c>
    </row>
    <row r="864" spans="1:13" ht="15">
      <c r="A864" s="442">
        <v>21</v>
      </c>
      <c r="B864" s="460"/>
      <c r="C864" s="460"/>
      <c r="D864" s="460"/>
      <c r="E864" s="460"/>
      <c r="F864" s="464" t="s">
        <v>4</v>
      </c>
      <c r="G864" s="377">
        <f>SUM(G865,G870)</f>
        <v>8572836</v>
      </c>
      <c r="H864" s="377" t="e">
        <f t="shared" ref="H864:M864" si="113">SUM(H865,H867)</f>
        <v>#REF!</v>
      </c>
      <c r="I864" s="321" t="e">
        <f t="shared" si="113"/>
        <v>#REF!</v>
      </c>
      <c r="J864" s="321"/>
      <c r="K864" s="321" t="e">
        <f t="shared" si="113"/>
        <v>#REF!</v>
      </c>
      <c r="L864" s="321" t="e">
        <f>SUM(L865,L867)</f>
        <v>#REF!</v>
      </c>
      <c r="M864" s="321" t="e">
        <f t="shared" si="113"/>
        <v>#REF!</v>
      </c>
    </row>
    <row r="865" spans="1:13" ht="15">
      <c r="A865" s="1059">
        <v>21010101</v>
      </c>
      <c r="B865" s="461"/>
      <c r="C865" s="461"/>
      <c r="D865" s="461"/>
      <c r="E865" s="461"/>
      <c r="F865" s="459" t="s">
        <v>91</v>
      </c>
      <c r="G865" s="1144">
        <v>8332836</v>
      </c>
      <c r="H865" s="377" t="e">
        <f>L865</f>
        <v>#REF!</v>
      </c>
      <c r="I865" s="321" t="e">
        <f>H865</f>
        <v>#REF!</v>
      </c>
      <c r="J865" s="321"/>
      <c r="K865" s="446" t="e">
        <f>SUM(G865:I865)</f>
        <v>#REF!</v>
      </c>
      <c r="L865" s="321" t="e">
        <f>#REF!</f>
        <v>#REF!</v>
      </c>
      <c r="M865" s="441" t="e">
        <v>#REF!</v>
      </c>
    </row>
    <row r="866" spans="1:13" ht="15">
      <c r="A866" s="1059">
        <v>21010102</v>
      </c>
      <c r="B866" s="461"/>
      <c r="C866" s="461"/>
      <c r="D866" s="461"/>
      <c r="E866" s="461"/>
      <c r="F866" s="459" t="s">
        <v>92</v>
      </c>
      <c r="G866" s="1137"/>
      <c r="H866" s="378"/>
      <c r="I866" s="446"/>
      <c r="J866" s="446"/>
      <c r="K866" s="446"/>
      <c r="L866" s="446"/>
      <c r="M866" s="451"/>
    </row>
    <row r="867" spans="1:13" ht="26.25">
      <c r="A867" s="442">
        <v>2102</v>
      </c>
      <c r="B867" s="460"/>
      <c r="C867" s="460"/>
      <c r="D867" s="460"/>
      <c r="E867" s="460"/>
      <c r="F867" s="464" t="s">
        <v>664</v>
      </c>
      <c r="G867" s="1145">
        <f>SUM(G868)</f>
        <v>240000</v>
      </c>
      <c r="H867" s="377" t="e">
        <f t="shared" ref="H867:M867" si="114">SUM(H868)</f>
        <v>#REF!</v>
      </c>
      <c r="I867" s="321" t="e">
        <f t="shared" si="114"/>
        <v>#REF!</v>
      </c>
      <c r="J867" s="321"/>
      <c r="K867" s="321" t="e">
        <f t="shared" si="114"/>
        <v>#REF!</v>
      </c>
      <c r="L867" s="321" t="e">
        <f>SUM(L868)</f>
        <v>#REF!</v>
      </c>
      <c r="M867" s="321" t="e">
        <f t="shared" si="114"/>
        <v>#REF!</v>
      </c>
    </row>
    <row r="868" spans="1:13" ht="15">
      <c r="A868" s="442">
        <v>210201</v>
      </c>
      <c r="B868" s="460"/>
      <c r="C868" s="460"/>
      <c r="D868" s="460"/>
      <c r="E868" s="460"/>
      <c r="F868" s="464" t="s">
        <v>95</v>
      </c>
      <c r="G868" s="377">
        <f t="shared" ref="G868:M868" si="115">SUM(G869:G870)</f>
        <v>240000</v>
      </c>
      <c r="H868" s="377" t="e">
        <f t="shared" si="115"/>
        <v>#REF!</v>
      </c>
      <c r="I868" s="321" t="e">
        <f t="shared" si="115"/>
        <v>#REF!</v>
      </c>
      <c r="J868" s="321"/>
      <c r="K868" s="321" t="e">
        <f t="shared" si="115"/>
        <v>#REF!</v>
      </c>
      <c r="L868" s="321" t="e">
        <f>SUM(L869:L870)</f>
        <v>#REF!</v>
      </c>
      <c r="M868" s="441" t="e">
        <f t="shared" si="115"/>
        <v>#REF!</v>
      </c>
    </row>
    <row r="869" spans="1:13" ht="26.25">
      <c r="A869" s="1059">
        <v>21020101</v>
      </c>
      <c r="B869" s="461"/>
      <c r="C869" s="461"/>
      <c r="D869" s="461"/>
      <c r="E869" s="461"/>
      <c r="F869" s="459" t="s">
        <v>96</v>
      </c>
      <c r="G869" s="1137"/>
      <c r="H869" s="377" t="e">
        <f>L869</f>
        <v>#REF!</v>
      </c>
      <c r="I869" s="321" t="e">
        <f>H869</f>
        <v>#REF!</v>
      </c>
      <c r="J869" s="321"/>
      <c r="K869" s="446" t="e">
        <f>SUM(G869:I869)</f>
        <v>#REF!</v>
      </c>
      <c r="L869" s="321" t="e">
        <f>#REF!</f>
        <v>#REF!</v>
      </c>
      <c r="M869" s="441" t="e">
        <v>#REF!</v>
      </c>
    </row>
    <row r="870" spans="1:13" ht="15">
      <c r="A870" s="1059">
        <v>21020102</v>
      </c>
      <c r="B870" s="461"/>
      <c r="C870" s="461"/>
      <c r="D870" s="461"/>
      <c r="E870" s="461"/>
      <c r="F870" s="459" t="s">
        <v>482</v>
      </c>
      <c r="G870" s="1144">
        <v>240000</v>
      </c>
      <c r="H870" s="377" t="e">
        <f>L870</f>
        <v>#REF!</v>
      </c>
      <c r="I870" s="321" t="e">
        <f>H870</f>
        <v>#REF!</v>
      </c>
      <c r="J870" s="321"/>
      <c r="K870" s="446" t="e">
        <f>SUM(G870:I870)</f>
        <v>#REF!</v>
      </c>
      <c r="L870" s="321" t="e">
        <f>#REF!</f>
        <v>#REF!</v>
      </c>
      <c r="M870" s="441" t="e">
        <v>#REF!</v>
      </c>
    </row>
    <row r="871" spans="1:13" ht="15">
      <c r="A871" s="442">
        <v>2202</v>
      </c>
      <c r="B871" s="460"/>
      <c r="C871" s="460"/>
      <c r="D871" s="460"/>
      <c r="E871" s="460"/>
      <c r="F871" s="464" t="s">
        <v>5</v>
      </c>
      <c r="G871" s="377">
        <f t="shared" ref="G871:M871" si="116">SUM(G872,G875,G882,G888,G893,G896,G898,G901,G903)</f>
        <v>30000000</v>
      </c>
      <c r="H871" s="377">
        <f t="shared" si="116"/>
        <v>30000000</v>
      </c>
      <c r="I871" s="321">
        <f t="shared" si="116"/>
        <v>30000000</v>
      </c>
      <c r="J871" s="321"/>
      <c r="K871" s="321">
        <f t="shared" si="116"/>
        <v>90000000</v>
      </c>
      <c r="L871" s="321">
        <f>SUM(L872,L875,L882,L888,L893,L896,L898,L901,L903)</f>
        <v>50000000</v>
      </c>
      <c r="M871" s="321">
        <f t="shared" si="116"/>
        <v>0</v>
      </c>
    </row>
    <row r="872" spans="1:13" ht="26.25">
      <c r="A872" s="442">
        <v>220201</v>
      </c>
      <c r="B872" s="460"/>
      <c r="C872" s="460"/>
      <c r="D872" s="460"/>
      <c r="E872" s="460"/>
      <c r="F872" s="464" t="s">
        <v>661</v>
      </c>
      <c r="G872" s="377">
        <f t="shared" ref="G872:M872" si="117">SUM(G873:G874)</f>
        <v>10000000</v>
      </c>
      <c r="H872" s="377">
        <f>SUM(H873:H874)</f>
        <v>10000000</v>
      </c>
      <c r="I872" s="377">
        <f>SUM(I873:I874)</f>
        <v>10000000</v>
      </c>
      <c r="J872" s="377"/>
      <c r="K872" s="321">
        <f t="shared" si="117"/>
        <v>30000000</v>
      </c>
      <c r="L872" s="321">
        <f>SUM(L873:L874)</f>
        <v>10000000</v>
      </c>
      <c r="M872" s="441">
        <f t="shared" si="117"/>
        <v>0</v>
      </c>
    </row>
    <row r="873" spans="1:13" ht="26.25">
      <c r="A873" s="1059">
        <v>22020101</v>
      </c>
      <c r="B873" s="461"/>
      <c r="C873" s="461"/>
      <c r="D873" s="461">
        <v>70450</v>
      </c>
      <c r="E873" s="461">
        <v>50610801</v>
      </c>
      <c r="F873" s="459" t="s">
        <v>108</v>
      </c>
      <c r="G873" s="949">
        <v>5000000</v>
      </c>
      <c r="H873" s="949">
        <v>5000000</v>
      </c>
      <c r="I873" s="949">
        <v>5000000</v>
      </c>
      <c r="J873" s="949"/>
      <c r="K873" s="446">
        <f>SUM(G873:I873)</f>
        <v>15000000</v>
      </c>
      <c r="L873" s="446">
        <v>5000000</v>
      </c>
      <c r="M873" s="451"/>
    </row>
    <row r="874" spans="1:13" ht="25.5">
      <c r="A874" s="1059">
        <v>22020102</v>
      </c>
      <c r="B874" s="461"/>
      <c r="C874" s="461"/>
      <c r="D874" s="461">
        <v>70450</v>
      </c>
      <c r="E874" s="461">
        <v>50610801</v>
      </c>
      <c r="F874" s="459" t="s">
        <v>109</v>
      </c>
      <c r="G874" s="1137">
        <v>5000000</v>
      </c>
      <c r="H874" s="1137">
        <v>5000000</v>
      </c>
      <c r="I874" s="1137">
        <v>5000000</v>
      </c>
      <c r="J874" s="1137"/>
      <c r="K874" s="446">
        <f>SUM(G874:I874)</f>
        <v>15000000</v>
      </c>
      <c r="L874" s="446">
        <v>5000000</v>
      </c>
      <c r="M874" s="451"/>
    </row>
    <row r="875" spans="1:13" ht="15">
      <c r="A875" s="442">
        <v>220202</v>
      </c>
      <c r="B875" s="460"/>
      <c r="C875" s="460"/>
      <c r="D875" s="460"/>
      <c r="E875" s="460"/>
      <c r="F875" s="464" t="s">
        <v>666</v>
      </c>
      <c r="G875" s="377">
        <f t="shared" ref="G875:M875" si="118">SUM(G876:G881)</f>
        <v>5896000</v>
      </c>
      <c r="H875" s="377">
        <f>SUM(H876:H881)</f>
        <v>5896000</v>
      </c>
      <c r="I875" s="377">
        <f>SUM(I876:I881)</f>
        <v>5896000</v>
      </c>
      <c r="J875" s="377"/>
      <c r="K875" s="321">
        <f t="shared" si="118"/>
        <v>17688000</v>
      </c>
      <c r="L875" s="321">
        <f>SUM(L876:L881)</f>
        <v>2050000</v>
      </c>
      <c r="M875" s="441">
        <f t="shared" si="118"/>
        <v>0</v>
      </c>
    </row>
    <row r="876" spans="1:13" ht="14.25">
      <c r="A876" s="1059">
        <v>22020201</v>
      </c>
      <c r="B876" s="461"/>
      <c r="C876" s="461"/>
      <c r="D876" s="461">
        <v>70435</v>
      </c>
      <c r="E876" s="461">
        <v>50610801</v>
      </c>
      <c r="F876" s="459" t="s">
        <v>113</v>
      </c>
      <c r="G876" s="1137">
        <v>3000000</v>
      </c>
      <c r="H876" s="1137">
        <v>3000000</v>
      </c>
      <c r="I876" s="1137">
        <v>3000000</v>
      </c>
      <c r="J876" s="1137"/>
      <c r="K876" s="446">
        <f t="shared" ref="K876:K881" si="119">SUM(G876:I876)</f>
        <v>9000000</v>
      </c>
      <c r="L876" s="446">
        <v>1100000</v>
      </c>
      <c r="M876" s="451"/>
    </row>
    <row r="877" spans="1:13" ht="14.25">
      <c r="A877" s="1059">
        <v>22020202</v>
      </c>
      <c r="B877" s="461"/>
      <c r="C877" s="461"/>
      <c r="D877" s="461">
        <v>70460</v>
      </c>
      <c r="E877" s="461">
        <v>50610801</v>
      </c>
      <c r="F877" s="459" t="s">
        <v>114</v>
      </c>
      <c r="G877" s="1137">
        <v>800000</v>
      </c>
      <c r="H877" s="1137">
        <v>800000</v>
      </c>
      <c r="I877" s="1137">
        <v>800000</v>
      </c>
      <c r="J877" s="1137"/>
      <c r="K877" s="446">
        <f t="shared" si="119"/>
        <v>2400000</v>
      </c>
      <c r="L877" s="446">
        <v>100000</v>
      </c>
      <c r="M877" s="451"/>
    </row>
    <row r="878" spans="1:13" ht="14.25">
      <c r="A878" s="1059">
        <v>22020203</v>
      </c>
      <c r="B878" s="461"/>
      <c r="C878" s="461"/>
      <c r="D878" s="461">
        <v>70460</v>
      </c>
      <c r="E878" s="461">
        <v>50610801</v>
      </c>
      <c r="F878" s="459" t="s">
        <v>115</v>
      </c>
      <c r="G878" s="1137">
        <v>96000</v>
      </c>
      <c r="H878" s="1137">
        <v>96000</v>
      </c>
      <c r="I878" s="1137">
        <v>96000</v>
      </c>
      <c r="J878" s="1137"/>
      <c r="K878" s="446">
        <f t="shared" si="119"/>
        <v>288000</v>
      </c>
      <c r="L878" s="446">
        <v>150000</v>
      </c>
      <c r="M878" s="451"/>
    </row>
    <row r="879" spans="1:13" ht="25.5">
      <c r="A879" s="1059">
        <v>22020204</v>
      </c>
      <c r="B879" s="461"/>
      <c r="C879" s="461"/>
      <c r="D879" s="461">
        <v>70460</v>
      </c>
      <c r="E879" s="461">
        <v>50610801</v>
      </c>
      <c r="F879" s="459" t="s">
        <v>116</v>
      </c>
      <c r="G879" s="1137">
        <v>2000000</v>
      </c>
      <c r="H879" s="1137">
        <v>2000000</v>
      </c>
      <c r="I879" s="1137">
        <v>2000000</v>
      </c>
      <c r="J879" s="1137"/>
      <c r="K879" s="446">
        <f t="shared" si="119"/>
        <v>6000000</v>
      </c>
      <c r="L879" s="446">
        <v>200000</v>
      </c>
      <c r="M879" s="451"/>
    </row>
    <row r="880" spans="1:13" ht="14.25">
      <c r="A880" s="1059">
        <v>22020206</v>
      </c>
      <c r="B880" s="461"/>
      <c r="C880" s="461"/>
      <c r="D880" s="461">
        <v>70460</v>
      </c>
      <c r="E880" s="461">
        <v>50610801</v>
      </c>
      <c r="F880" s="459" t="s">
        <v>118</v>
      </c>
      <c r="G880" s="1137"/>
      <c r="H880" s="1137"/>
      <c r="I880" s="1137"/>
      <c r="J880" s="1137"/>
      <c r="K880" s="446">
        <f t="shared" si="119"/>
        <v>0</v>
      </c>
      <c r="L880" s="446">
        <v>300000</v>
      </c>
      <c r="M880" s="451"/>
    </row>
    <row r="881" spans="1:13" ht="25.5">
      <c r="A881" s="1059">
        <v>22020208</v>
      </c>
      <c r="B881" s="461"/>
      <c r="C881" s="461"/>
      <c r="D881" s="461"/>
      <c r="E881" s="461"/>
      <c r="F881" s="459" t="s">
        <v>120</v>
      </c>
      <c r="G881" s="1137"/>
      <c r="H881" s="1137"/>
      <c r="I881" s="1137"/>
      <c r="J881" s="1137"/>
      <c r="K881" s="446">
        <f t="shared" si="119"/>
        <v>0</v>
      </c>
      <c r="L881" s="446">
        <v>200000</v>
      </c>
      <c r="M881" s="451"/>
    </row>
    <row r="882" spans="1:13" ht="26.25">
      <c r="A882" s="442">
        <v>220203</v>
      </c>
      <c r="B882" s="460"/>
      <c r="C882" s="460"/>
      <c r="D882" s="460"/>
      <c r="E882" s="460"/>
      <c r="F882" s="464" t="s">
        <v>663</v>
      </c>
      <c r="G882" s="377">
        <f t="shared" ref="G882:M882" si="120">SUM(G883:G887)</f>
        <v>9000000</v>
      </c>
      <c r="H882" s="377">
        <f>SUM(H883:H887)</f>
        <v>9000000</v>
      </c>
      <c r="I882" s="377">
        <f>SUM(I883:I887)</f>
        <v>9000000</v>
      </c>
      <c r="J882" s="377"/>
      <c r="K882" s="321">
        <f t="shared" si="120"/>
        <v>27000000</v>
      </c>
      <c r="L882" s="321">
        <f>SUM(L883:L887)</f>
        <v>8000000</v>
      </c>
      <c r="M882" s="441">
        <f t="shared" si="120"/>
        <v>0</v>
      </c>
    </row>
    <row r="883" spans="1:13" ht="25.5">
      <c r="A883" s="1059">
        <v>22020301</v>
      </c>
      <c r="B883" s="461"/>
      <c r="C883" s="461"/>
      <c r="D883" s="461">
        <v>70130</v>
      </c>
      <c r="E883" s="461">
        <v>50610801</v>
      </c>
      <c r="F883" s="459" t="s">
        <v>122</v>
      </c>
      <c r="G883" s="1137">
        <v>1000000</v>
      </c>
      <c r="H883" s="1137">
        <v>1000000</v>
      </c>
      <c r="I883" s="1137">
        <v>1000000</v>
      </c>
      <c r="J883" s="1137"/>
      <c r="K883" s="446">
        <f>SUM(G883:I883)</f>
        <v>3000000</v>
      </c>
      <c r="L883" s="446">
        <v>3000000</v>
      </c>
      <c r="M883" s="451"/>
    </row>
    <row r="884" spans="1:13" ht="14.25">
      <c r="A884" s="1059">
        <v>22020302</v>
      </c>
      <c r="B884" s="461"/>
      <c r="C884" s="461"/>
      <c r="D884" s="461">
        <v>70130</v>
      </c>
      <c r="E884" s="461">
        <v>50610801</v>
      </c>
      <c r="F884" s="459" t="s">
        <v>123</v>
      </c>
      <c r="G884" s="1137">
        <v>3000000</v>
      </c>
      <c r="H884" s="1137">
        <v>3000000</v>
      </c>
      <c r="I884" s="1137">
        <v>3000000</v>
      </c>
      <c r="J884" s="1137"/>
      <c r="K884" s="446">
        <f>SUM(G884:I884)</f>
        <v>9000000</v>
      </c>
      <c r="L884" s="446">
        <v>1000000</v>
      </c>
      <c r="M884" s="451"/>
    </row>
    <row r="885" spans="1:13" ht="25.5">
      <c r="A885" s="1059">
        <v>22020305</v>
      </c>
      <c r="B885" s="461"/>
      <c r="C885" s="461"/>
      <c r="D885" s="461">
        <v>70130</v>
      </c>
      <c r="E885" s="461">
        <v>50610801</v>
      </c>
      <c r="F885" s="459" t="s">
        <v>126</v>
      </c>
      <c r="G885" s="1137">
        <v>2500000</v>
      </c>
      <c r="H885" s="1137">
        <v>2500000</v>
      </c>
      <c r="I885" s="1137">
        <v>2500000</v>
      </c>
      <c r="J885" s="1137"/>
      <c r="K885" s="446">
        <f>SUM(G885:I885)</f>
        <v>7500000</v>
      </c>
      <c r="L885" s="446">
        <v>1000000</v>
      </c>
      <c r="M885" s="451"/>
    </row>
    <row r="886" spans="1:13" ht="25.5">
      <c r="A886" s="1059">
        <v>22020306</v>
      </c>
      <c r="B886" s="461"/>
      <c r="C886" s="461"/>
      <c r="D886" s="461">
        <v>70130</v>
      </c>
      <c r="E886" s="461">
        <v>50610801</v>
      </c>
      <c r="F886" s="459" t="s">
        <v>127</v>
      </c>
      <c r="G886" s="1137">
        <v>2000000</v>
      </c>
      <c r="H886" s="1137">
        <v>2000000</v>
      </c>
      <c r="I886" s="1137">
        <v>2000000</v>
      </c>
      <c r="J886" s="1137"/>
      <c r="K886" s="446">
        <f>SUM(G886:I886)</f>
        <v>6000000</v>
      </c>
      <c r="L886" s="446">
        <v>2000000</v>
      </c>
      <c r="M886" s="451"/>
    </row>
    <row r="887" spans="1:13" ht="25.5">
      <c r="A887" s="1059">
        <v>22020310</v>
      </c>
      <c r="B887" s="461"/>
      <c r="C887" s="461"/>
      <c r="D887" s="461"/>
      <c r="E887" s="461"/>
      <c r="F887" s="459" t="s">
        <v>131</v>
      </c>
      <c r="G887" s="1137">
        <v>500000</v>
      </c>
      <c r="H887" s="1137">
        <v>500000</v>
      </c>
      <c r="I887" s="1137">
        <v>500000</v>
      </c>
      <c r="J887" s="1137"/>
      <c r="K887" s="446">
        <f>SUM(G887:I887)</f>
        <v>1500000</v>
      </c>
      <c r="L887" s="446">
        <v>1000000</v>
      </c>
      <c r="M887" s="451"/>
    </row>
    <row r="888" spans="1:13" ht="26.25">
      <c r="A888" s="442">
        <v>220204</v>
      </c>
      <c r="B888" s="460"/>
      <c r="C888" s="460"/>
      <c r="D888" s="460"/>
      <c r="E888" s="460"/>
      <c r="F888" s="464" t="s">
        <v>645</v>
      </c>
      <c r="G888" s="377">
        <f t="shared" ref="G888:M888" si="121">SUM(G889:G892)</f>
        <v>2650000</v>
      </c>
      <c r="H888" s="377">
        <f>SUM(H889:H892)</f>
        <v>2650000</v>
      </c>
      <c r="I888" s="377">
        <f>SUM(I889:I892)</f>
        <v>2650000</v>
      </c>
      <c r="J888" s="377"/>
      <c r="K888" s="321">
        <f t="shared" si="121"/>
        <v>7950000</v>
      </c>
      <c r="L888" s="321">
        <f>SUM(L889:L892)</f>
        <v>4700000</v>
      </c>
      <c r="M888" s="441">
        <f t="shared" si="121"/>
        <v>0</v>
      </c>
    </row>
    <row r="889" spans="1:13" ht="25.5">
      <c r="A889" s="1059">
        <v>22020402</v>
      </c>
      <c r="B889" s="461"/>
      <c r="C889" s="461"/>
      <c r="D889" s="461">
        <v>70130</v>
      </c>
      <c r="E889" s="461">
        <v>50610801</v>
      </c>
      <c r="F889" s="459" t="s">
        <v>135</v>
      </c>
      <c r="G889" s="1137">
        <v>150000</v>
      </c>
      <c r="H889" s="1137">
        <v>150000</v>
      </c>
      <c r="I889" s="1137">
        <v>150000</v>
      </c>
      <c r="J889" s="1137"/>
      <c r="K889" s="446">
        <f>SUM(G889:I889)</f>
        <v>450000</v>
      </c>
      <c r="L889" s="446">
        <v>2000000</v>
      </c>
      <c r="M889" s="451"/>
    </row>
    <row r="890" spans="1:13" ht="38.25">
      <c r="A890" s="1059">
        <v>22020403</v>
      </c>
      <c r="B890" s="461"/>
      <c r="C890" s="461"/>
      <c r="D890" s="461">
        <v>70130</v>
      </c>
      <c r="E890" s="461">
        <v>50610801</v>
      </c>
      <c r="F890" s="459" t="s">
        <v>136</v>
      </c>
      <c r="G890" s="1137">
        <v>1500000</v>
      </c>
      <c r="H890" s="1137">
        <v>1500000</v>
      </c>
      <c r="I890" s="1137">
        <v>1500000</v>
      </c>
      <c r="J890" s="1137"/>
      <c r="K890" s="446">
        <f>SUM(G890:I890)</f>
        <v>4500000</v>
      </c>
      <c r="L890" s="446">
        <v>1000000</v>
      </c>
      <c r="M890" s="451"/>
    </row>
    <row r="891" spans="1:13" ht="25.5">
      <c r="A891" s="1059">
        <v>22020404</v>
      </c>
      <c r="B891" s="461"/>
      <c r="C891" s="461"/>
      <c r="D891" s="461">
        <v>70130</v>
      </c>
      <c r="E891" s="461">
        <v>50610801</v>
      </c>
      <c r="F891" s="459" t="s">
        <v>137</v>
      </c>
      <c r="G891" s="1137">
        <v>500000</v>
      </c>
      <c r="H891" s="1137">
        <v>500000</v>
      </c>
      <c r="I891" s="1137">
        <v>500000</v>
      </c>
      <c r="J891" s="1137"/>
      <c r="K891" s="446">
        <f>SUM(G891:I891)</f>
        <v>1500000</v>
      </c>
      <c r="L891" s="446">
        <v>1200000</v>
      </c>
      <c r="M891" s="451"/>
    </row>
    <row r="892" spans="1:13" ht="25.5">
      <c r="A892" s="1059">
        <v>22020406</v>
      </c>
      <c r="B892" s="461"/>
      <c r="C892" s="461"/>
      <c r="D892" s="461">
        <v>70130</v>
      </c>
      <c r="E892" s="461">
        <v>50610801</v>
      </c>
      <c r="F892" s="459" t="s">
        <v>139</v>
      </c>
      <c r="G892" s="1137">
        <v>500000</v>
      </c>
      <c r="H892" s="1137">
        <v>500000</v>
      </c>
      <c r="I892" s="1137">
        <v>500000</v>
      </c>
      <c r="J892" s="1137"/>
      <c r="K892" s="446">
        <f>SUM(G892:I892)</f>
        <v>1500000</v>
      </c>
      <c r="L892" s="446">
        <v>500000</v>
      </c>
      <c r="M892" s="451"/>
    </row>
    <row r="893" spans="1:13" ht="15">
      <c r="A893" s="442">
        <v>220205</v>
      </c>
      <c r="B893" s="460"/>
      <c r="C893" s="460"/>
      <c r="D893" s="460"/>
      <c r="E893" s="460"/>
      <c r="F893" s="464" t="s">
        <v>662</v>
      </c>
      <c r="G893" s="377">
        <f t="shared" ref="G893:M893" si="122">SUM(G894:G895)</f>
        <v>500000</v>
      </c>
      <c r="H893" s="377">
        <f>SUM(H894:H895)</f>
        <v>500000</v>
      </c>
      <c r="I893" s="377">
        <f>SUM(I894:I895)</f>
        <v>500000</v>
      </c>
      <c r="J893" s="377"/>
      <c r="K893" s="321">
        <f t="shared" si="122"/>
        <v>1500000</v>
      </c>
      <c r="L893" s="321">
        <f>SUM(L894:L895)</f>
        <v>10000000</v>
      </c>
      <c r="M893" s="441">
        <f t="shared" si="122"/>
        <v>0</v>
      </c>
    </row>
    <row r="894" spans="1:13" ht="14.25">
      <c r="A894" s="1059">
        <v>22020501</v>
      </c>
      <c r="B894" s="461"/>
      <c r="C894" s="461"/>
      <c r="D894" s="461">
        <v>70950</v>
      </c>
      <c r="E894" s="461">
        <v>50610801</v>
      </c>
      <c r="F894" s="459" t="s">
        <v>146</v>
      </c>
      <c r="G894" s="1137">
        <v>500000</v>
      </c>
      <c r="H894" s="1137">
        <v>500000</v>
      </c>
      <c r="I894" s="1137">
        <v>500000</v>
      </c>
      <c r="J894" s="1137"/>
      <c r="K894" s="446">
        <f>SUM(G894:I894)</f>
        <v>1500000</v>
      </c>
      <c r="L894" s="446">
        <v>2000000</v>
      </c>
      <c r="M894" s="451"/>
    </row>
    <row r="895" spans="1:13" ht="14.25">
      <c r="A895" s="1059">
        <v>22020502</v>
      </c>
      <c r="B895" s="461"/>
      <c r="C895" s="461"/>
      <c r="D895" s="461"/>
      <c r="E895" s="461">
        <v>50610801</v>
      </c>
      <c r="F895" s="459" t="s">
        <v>147</v>
      </c>
      <c r="G895" s="1137"/>
      <c r="H895" s="1137"/>
      <c r="I895" s="1137"/>
      <c r="J895" s="1137"/>
      <c r="K895" s="446">
        <f>SUM(G895:I895)</f>
        <v>0</v>
      </c>
      <c r="L895" s="446">
        <v>8000000</v>
      </c>
      <c r="M895" s="451"/>
    </row>
    <row r="896" spans="1:13" ht="26.25">
      <c r="A896" s="442">
        <v>220206</v>
      </c>
      <c r="B896" s="460"/>
      <c r="C896" s="460"/>
      <c r="D896" s="460"/>
      <c r="E896" s="460"/>
      <c r="F896" s="464" t="s">
        <v>643</v>
      </c>
      <c r="G896" s="377">
        <f t="shared" ref="G896:M896" si="123">SUM(G897:G897)</f>
        <v>300000</v>
      </c>
      <c r="H896" s="377">
        <f t="shared" si="123"/>
        <v>300000</v>
      </c>
      <c r="I896" s="377">
        <f t="shared" si="123"/>
        <v>300000</v>
      </c>
      <c r="J896" s="377"/>
      <c r="K896" s="321">
        <f t="shared" si="123"/>
        <v>900000</v>
      </c>
      <c r="L896" s="321">
        <f>SUM(L897:L897)</f>
        <v>1000000</v>
      </c>
      <c r="M896" s="441">
        <f t="shared" si="123"/>
        <v>0</v>
      </c>
    </row>
    <row r="897" spans="1:13" ht="25.5">
      <c r="A897" s="1059">
        <v>22020605</v>
      </c>
      <c r="B897" s="461"/>
      <c r="C897" s="461"/>
      <c r="D897" s="461"/>
      <c r="E897" s="461"/>
      <c r="F897" s="459" t="s">
        <v>153</v>
      </c>
      <c r="G897" s="1137">
        <v>300000</v>
      </c>
      <c r="H897" s="1137">
        <v>300000</v>
      </c>
      <c r="I897" s="1137">
        <v>300000</v>
      </c>
      <c r="J897" s="1137"/>
      <c r="K897" s="446">
        <f>SUM(G897:I897)</f>
        <v>900000</v>
      </c>
      <c r="L897" s="446">
        <v>1000000</v>
      </c>
      <c r="M897" s="451"/>
    </row>
    <row r="898" spans="1:13" ht="39">
      <c r="A898" s="442">
        <v>220207</v>
      </c>
      <c r="B898" s="460"/>
      <c r="C898" s="460"/>
      <c r="D898" s="460"/>
      <c r="E898" s="460"/>
      <c r="F898" s="464" t="s">
        <v>673</v>
      </c>
      <c r="G898" s="377">
        <f t="shared" ref="G898:M898" si="124">SUM(G899:G900)</f>
        <v>54000</v>
      </c>
      <c r="H898" s="377">
        <f>SUM(H899:H900)</f>
        <v>54000</v>
      </c>
      <c r="I898" s="377">
        <f>SUM(I899:I900)</f>
        <v>54000</v>
      </c>
      <c r="J898" s="377"/>
      <c r="K898" s="321">
        <f t="shared" si="124"/>
        <v>162000</v>
      </c>
      <c r="L898" s="321">
        <f>SUM(L899:L900)</f>
        <v>1500000</v>
      </c>
      <c r="M898" s="441">
        <f t="shared" si="124"/>
        <v>0</v>
      </c>
    </row>
    <row r="899" spans="1:13" ht="14.25">
      <c r="A899" s="1059">
        <v>22020701</v>
      </c>
      <c r="B899" s="461"/>
      <c r="C899" s="461"/>
      <c r="D899" s="461"/>
      <c r="E899" s="461"/>
      <c r="F899" s="459" t="s">
        <v>155</v>
      </c>
      <c r="G899" s="1137">
        <v>54000</v>
      </c>
      <c r="H899" s="1137">
        <v>54000</v>
      </c>
      <c r="I899" s="1137">
        <v>54000</v>
      </c>
      <c r="J899" s="1137"/>
      <c r="K899" s="446">
        <f>SUM(G899:I899)</f>
        <v>162000</v>
      </c>
      <c r="L899" s="446">
        <v>500000</v>
      </c>
      <c r="M899" s="451"/>
    </row>
    <row r="900" spans="1:13" ht="25.5">
      <c r="A900" s="1059">
        <v>22020702</v>
      </c>
      <c r="B900" s="461"/>
      <c r="C900" s="461"/>
      <c r="D900" s="461"/>
      <c r="E900" s="461"/>
      <c r="F900" s="459" t="s">
        <v>156</v>
      </c>
      <c r="G900" s="1137"/>
      <c r="H900" s="1137"/>
      <c r="I900" s="1137"/>
      <c r="J900" s="1137"/>
      <c r="K900" s="446">
        <f>SUM(G900:I900)</f>
        <v>0</v>
      </c>
      <c r="L900" s="446">
        <v>1000000</v>
      </c>
      <c r="M900" s="451"/>
    </row>
    <row r="901" spans="1:13" ht="26.25">
      <c r="A901" s="442">
        <v>220209</v>
      </c>
      <c r="B901" s="460"/>
      <c r="C901" s="460"/>
      <c r="D901" s="460"/>
      <c r="E901" s="460"/>
      <c r="F901" s="464" t="s">
        <v>646</v>
      </c>
      <c r="G901" s="377">
        <f t="shared" ref="G901:M901" si="125">SUM(G902:G902)</f>
        <v>600000</v>
      </c>
      <c r="H901" s="377">
        <f t="shared" si="125"/>
        <v>600000</v>
      </c>
      <c r="I901" s="377">
        <f t="shared" si="125"/>
        <v>600000</v>
      </c>
      <c r="J901" s="377"/>
      <c r="K901" s="321">
        <f t="shared" si="125"/>
        <v>1800000</v>
      </c>
      <c r="L901" s="321">
        <f>SUM(L902:L902)</f>
        <v>250000</v>
      </c>
      <c r="M901" s="441">
        <f t="shared" si="125"/>
        <v>0</v>
      </c>
    </row>
    <row r="902" spans="1:13" ht="25.5">
      <c r="A902" s="1059">
        <v>22020901</v>
      </c>
      <c r="B902" s="461"/>
      <c r="C902" s="461"/>
      <c r="D902" s="461"/>
      <c r="E902" s="461"/>
      <c r="F902" s="459" t="s">
        <v>170</v>
      </c>
      <c r="G902" s="1137">
        <v>600000</v>
      </c>
      <c r="H902" s="1137">
        <v>600000</v>
      </c>
      <c r="I902" s="1137">
        <v>600000</v>
      </c>
      <c r="J902" s="1137"/>
      <c r="K902" s="446">
        <f>SUM(G902:I902)</f>
        <v>1800000</v>
      </c>
      <c r="L902" s="446">
        <v>250000</v>
      </c>
      <c r="M902" s="451"/>
    </row>
    <row r="903" spans="1:13" ht="26.25">
      <c r="A903" s="442">
        <v>220210</v>
      </c>
      <c r="B903" s="460"/>
      <c r="C903" s="460"/>
      <c r="D903" s="460"/>
      <c r="E903" s="460"/>
      <c r="F903" s="464" t="s">
        <v>173</v>
      </c>
      <c r="G903" s="377">
        <f t="shared" ref="G903:M903" si="126">SUM(G904:G908)</f>
        <v>1000000</v>
      </c>
      <c r="H903" s="377">
        <f>SUM(H904:H908)</f>
        <v>1000000</v>
      </c>
      <c r="I903" s="377">
        <f>SUM(I904:I908)</f>
        <v>1000000</v>
      </c>
      <c r="J903" s="377"/>
      <c r="K903" s="321">
        <f t="shared" si="126"/>
        <v>3000000</v>
      </c>
      <c r="L903" s="321">
        <f>SUM(L904:L908)</f>
        <v>12500000</v>
      </c>
      <c r="M903" s="441">
        <f t="shared" si="126"/>
        <v>0</v>
      </c>
    </row>
    <row r="904" spans="1:13" ht="14.25">
      <c r="A904" s="1059">
        <v>22021001</v>
      </c>
      <c r="B904" s="461"/>
      <c r="C904" s="461"/>
      <c r="D904" s="461">
        <v>70130</v>
      </c>
      <c r="E904" s="461">
        <v>50610801</v>
      </c>
      <c r="F904" s="459" t="s">
        <v>174</v>
      </c>
      <c r="G904" s="1137">
        <v>100000</v>
      </c>
      <c r="H904" s="1137">
        <v>100000</v>
      </c>
      <c r="I904" s="1137">
        <v>100000</v>
      </c>
      <c r="J904" s="1137"/>
      <c r="K904" s="446">
        <f>SUM(G904:I904)</f>
        <v>300000</v>
      </c>
      <c r="L904" s="446">
        <v>3000000</v>
      </c>
      <c r="M904" s="451"/>
    </row>
    <row r="905" spans="1:13" ht="25.5">
      <c r="A905" s="1059">
        <v>22021002</v>
      </c>
      <c r="B905" s="461"/>
      <c r="C905" s="461"/>
      <c r="D905" s="461">
        <v>70130</v>
      </c>
      <c r="E905" s="461">
        <v>50610801</v>
      </c>
      <c r="F905" s="459" t="s">
        <v>175</v>
      </c>
      <c r="G905" s="1137">
        <v>50000</v>
      </c>
      <c r="H905" s="1137">
        <v>50000</v>
      </c>
      <c r="I905" s="1137">
        <v>50000</v>
      </c>
      <c r="J905" s="1137"/>
      <c r="K905" s="446">
        <f>SUM(G905:I905)</f>
        <v>150000</v>
      </c>
      <c r="L905" s="446">
        <v>3000000</v>
      </c>
      <c r="M905" s="451"/>
    </row>
    <row r="906" spans="1:13" ht="25.5">
      <c r="A906" s="1059">
        <v>22021003</v>
      </c>
      <c r="B906" s="461"/>
      <c r="C906" s="461"/>
      <c r="D906" s="461">
        <v>70460</v>
      </c>
      <c r="E906" s="461">
        <v>50610801</v>
      </c>
      <c r="F906" s="459" t="s">
        <v>176</v>
      </c>
      <c r="G906" s="1137">
        <v>500000</v>
      </c>
      <c r="H906" s="1137">
        <v>500000</v>
      </c>
      <c r="I906" s="1137">
        <v>500000</v>
      </c>
      <c r="J906" s="1137"/>
      <c r="K906" s="446">
        <f>SUM(G906:I906)</f>
        <v>1500000</v>
      </c>
      <c r="L906" s="446">
        <v>5000000</v>
      </c>
      <c r="M906" s="451"/>
    </row>
    <row r="907" spans="1:13" ht="25.5">
      <c r="A907" s="1059">
        <v>22021006</v>
      </c>
      <c r="B907" s="461"/>
      <c r="C907" s="461"/>
      <c r="D907" s="461">
        <v>70460</v>
      </c>
      <c r="E907" s="461">
        <v>50610801</v>
      </c>
      <c r="F907" s="459" t="s">
        <v>178</v>
      </c>
      <c r="G907" s="1137">
        <v>50000</v>
      </c>
      <c r="H907" s="1137">
        <v>50000</v>
      </c>
      <c r="I907" s="1137">
        <v>50000</v>
      </c>
      <c r="J907" s="1137"/>
      <c r="K907" s="446">
        <f>SUM(G907:I907)</f>
        <v>150000</v>
      </c>
      <c r="L907" s="446">
        <v>500000</v>
      </c>
      <c r="M907" s="451"/>
    </row>
    <row r="908" spans="1:13" ht="14.25">
      <c r="A908" s="1059">
        <v>22021007</v>
      </c>
      <c r="B908" s="461"/>
      <c r="C908" s="461"/>
      <c r="D908" s="461">
        <v>70130</v>
      </c>
      <c r="E908" s="461">
        <v>50610801</v>
      </c>
      <c r="F908" s="459" t="s">
        <v>179</v>
      </c>
      <c r="G908" s="1137">
        <v>300000</v>
      </c>
      <c r="H908" s="1137">
        <v>300000</v>
      </c>
      <c r="I908" s="1137">
        <v>300000</v>
      </c>
      <c r="J908" s="1137"/>
      <c r="K908" s="446">
        <f>SUM(G908:I908)</f>
        <v>900000</v>
      </c>
      <c r="L908" s="446">
        <v>1000000</v>
      </c>
      <c r="M908" s="451"/>
    </row>
    <row r="909" spans="1:13" ht="14.25">
      <c r="A909" s="528"/>
      <c r="B909" s="916"/>
      <c r="C909" s="916"/>
      <c r="D909" s="916"/>
      <c r="E909" s="916"/>
      <c r="F909" s="916"/>
      <c r="G909" s="916"/>
      <c r="H909" s="917"/>
      <c r="I909" s="916"/>
      <c r="J909" s="916"/>
      <c r="K909" s="916"/>
      <c r="L909" s="1146"/>
      <c r="M909" s="1146"/>
    </row>
    <row r="910" spans="1:13" ht="14.25">
      <c r="A910" s="528"/>
      <c r="B910" s="916"/>
      <c r="C910" s="916"/>
      <c r="D910" s="916"/>
      <c r="E910" s="916"/>
      <c r="F910" s="916"/>
      <c r="G910" s="916"/>
      <c r="H910" s="917"/>
      <c r="I910" s="916"/>
      <c r="J910" s="916"/>
      <c r="K910" s="916"/>
      <c r="L910" s="1146"/>
      <c r="M910" s="1146"/>
    </row>
    <row r="911" spans="1:13" ht="14.25">
      <c r="A911" s="528"/>
      <c r="B911" s="916"/>
      <c r="C911" s="916"/>
      <c r="D911" s="916"/>
      <c r="E911" s="916"/>
      <c r="F911" s="916"/>
      <c r="G911" s="916"/>
      <c r="H911" s="917"/>
      <c r="I911" s="916"/>
      <c r="J911" s="916"/>
      <c r="K911" s="916"/>
      <c r="L911" s="1146"/>
      <c r="M911" s="1146"/>
    </row>
    <row r="912" spans="1:13" ht="14.25">
      <c r="A912" s="528"/>
      <c r="B912" s="1532" t="s">
        <v>284</v>
      </c>
      <c r="C912" s="1532"/>
      <c r="D912" s="1532"/>
      <c r="E912" s="1532"/>
      <c r="F912" s="1532"/>
      <c r="G912" s="1532"/>
      <c r="H912" s="1532"/>
      <c r="I912" s="1532"/>
      <c r="J912" s="1532"/>
      <c r="K912" s="1532"/>
      <c r="L912" s="1147"/>
      <c r="M912" s="1147"/>
    </row>
    <row r="913" spans="1:13" ht="15">
      <c r="A913" s="528"/>
      <c r="B913" s="918"/>
      <c r="C913" s="918"/>
      <c r="D913" s="918"/>
      <c r="E913" s="918"/>
      <c r="F913" s="918" t="s">
        <v>4</v>
      </c>
      <c r="G913" s="918">
        <f>SUM(G864)</f>
        <v>8572836</v>
      </c>
      <c r="H913" s="1143" t="e">
        <f>H864</f>
        <v>#REF!</v>
      </c>
      <c r="I913" s="918" t="e">
        <f>I864</f>
        <v>#REF!</v>
      </c>
      <c r="J913" s="918"/>
      <c r="K913" s="918" t="e">
        <f>K864</f>
        <v>#REF!</v>
      </c>
      <c r="L913" s="918">
        <v>7962689</v>
      </c>
      <c r="M913" s="918"/>
    </row>
    <row r="914" spans="1:13" ht="15">
      <c r="A914" s="528"/>
      <c r="B914" s="918"/>
      <c r="C914" s="918"/>
      <c r="D914" s="918"/>
      <c r="E914" s="918"/>
      <c r="F914" s="918" t="s">
        <v>5</v>
      </c>
      <c r="G914" s="918">
        <f>SUM(G871)</f>
        <v>30000000</v>
      </c>
      <c r="H914" s="1143">
        <f t="shared" ref="H914:M914" si="127">H871</f>
        <v>30000000</v>
      </c>
      <c r="I914" s="918">
        <f t="shared" si="127"/>
        <v>30000000</v>
      </c>
      <c r="J914" s="918"/>
      <c r="K914" s="918">
        <f t="shared" si="127"/>
        <v>90000000</v>
      </c>
      <c r="L914" s="918">
        <v>50000000</v>
      </c>
      <c r="M914" s="918">
        <f t="shared" si="127"/>
        <v>0</v>
      </c>
    </row>
    <row r="915" spans="1:13" ht="15">
      <c r="A915" s="528"/>
      <c r="B915" s="918"/>
      <c r="C915" s="918"/>
      <c r="D915" s="918"/>
      <c r="E915" s="918"/>
      <c r="F915" s="918" t="s">
        <v>198</v>
      </c>
      <c r="G915" s="918">
        <v>0</v>
      </c>
      <c r="H915" s="1143"/>
      <c r="I915" s="918"/>
      <c r="J915" s="918"/>
      <c r="K915" s="918"/>
      <c r="L915" s="1147"/>
      <c r="M915" s="1147"/>
    </row>
    <row r="916" spans="1:13" ht="14.25">
      <c r="A916" s="528"/>
      <c r="B916" s="918"/>
      <c r="C916" s="918"/>
      <c r="D916" s="918"/>
      <c r="E916" s="918"/>
      <c r="F916" s="918" t="s">
        <v>3</v>
      </c>
      <c r="G916" s="919">
        <f t="shared" ref="G916:M916" si="128">SUM(G913:G915)</f>
        <v>38572836</v>
      </c>
      <c r="H916" s="919" t="e">
        <f t="shared" si="128"/>
        <v>#REF!</v>
      </c>
      <c r="I916" s="919" t="e">
        <f t="shared" si="128"/>
        <v>#REF!</v>
      </c>
      <c r="J916" s="919"/>
      <c r="K916" s="919" t="e">
        <f t="shared" si="128"/>
        <v>#REF!</v>
      </c>
      <c r="L916" s="919">
        <f t="shared" si="128"/>
        <v>57962689</v>
      </c>
      <c r="M916" s="919">
        <f t="shared" si="128"/>
        <v>0</v>
      </c>
    </row>
    <row r="917" spans="1:13">
      <c r="A917" s="33"/>
      <c r="B917" s="35"/>
      <c r="C917" s="35"/>
      <c r="D917" s="35"/>
      <c r="E917" s="35"/>
      <c r="F917" s="35"/>
      <c r="G917" s="62"/>
      <c r="H917" s="64"/>
      <c r="I917" s="36"/>
      <c r="J917" s="36"/>
      <c r="K917" s="36"/>
    </row>
    <row r="918" spans="1:13">
      <c r="A918" s="33"/>
      <c r="B918" s="35"/>
      <c r="C918" s="35"/>
      <c r="D918" s="35"/>
      <c r="E918" s="35"/>
      <c r="F918" s="35"/>
      <c r="G918" s="54"/>
      <c r="H918" s="64"/>
      <c r="I918" s="97"/>
      <c r="J918" s="97"/>
      <c r="K918" s="97"/>
    </row>
    <row r="919" spans="1:13" ht="23.25" hidden="1" customHeight="1">
      <c r="A919" s="1502" t="s">
        <v>0</v>
      </c>
      <c r="B919" s="1502"/>
      <c r="C919" s="1502"/>
      <c r="D919" s="1502"/>
      <c r="E919" s="1502"/>
      <c r="F919" s="1502"/>
      <c r="G919" s="1502"/>
      <c r="H919" s="1502"/>
      <c r="I919" s="1502"/>
      <c r="J919" s="1502"/>
      <c r="K919" s="1502"/>
    </row>
    <row r="920" spans="1:13" ht="18" hidden="1" customHeight="1">
      <c r="A920" s="1482" t="s">
        <v>486</v>
      </c>
      <c r="B920" s="1482"/>
      <c r="C920" s="1482"/>
      <c r="D920" s="1482"/>
      <c r="E920" s="1482"/>
      <c r="F920" s="1482"/>
      <c r="G920" s="1482"/>
      <c r="H920" s="1482"/>
      <c r="I920" s="1482"/>
      <c r="J920" s="1482"/>
      <c r="K920" s="1482"/>
    </row>
    <row r="921" spans="1:13" ht="60.75" hidden="1" customHeight="1">
      <c r="A921" s="33"/>
      <c r="B921" s="35" t="s">
        <v>6</v>
      </c>
      <c r="C921" s="48" t="s">
        <v>514</v>
      </c>
      <c r="D921" s="48" t="s">
        <v>559</v>
      </c>
      <c r="E921" s="48" t="s">
        <v>560</v>
      </c>
      <c r="F921" s="35" t="s">
        <v>515</v>
      </c>
      <c r="G921" s="54" t="s">
        <v>7</v>
      </c>
      <c r="H921" s="42" t="s">
        <v>611</v>
      </c>
      <c r="I921" s="48" t="s">
        <v>563</v>
      </c>
      <c r="J921" s="48"/>
      <c r="K921" s="48" t="s">
        <v>591</v>
      </c>
    </row>
    <row r="922" spans="1:13" ht="16.5" hidden="1" customHeight="1">
      <c r="A922" s="35"/>
      <c r="B922" s="88">
        <v>1</v>
      </c>
      <c r="C922" s="88"/>
      <c r="D922" s="88"/>
      <c r="E922" s="88"/>
      <c r="F922" s="88"/>
      <c r="G922" s="62" t="s">
        <v>8</v>
      </c>
      <c r="H922" s="61"/>
      <c r="I922" s="88"/>
      <c r="J922" s="88"/>
      <c r="K922" s="88"/>
    </row>
    <row r="923" spans="1:13" ht="16.5" hidden="1" customHeight="1">
      <c r="A923" s="35"/>
      <c r="B923" s="35">
        <v>12</v>
      </c>
      <c r="C923" s="35"/>
      <c r="D923" s="35"/>
      <c r="E923" s="35"/>
      <c r="F923" s="35"/>
      <c r="G923" s="54" t="s">
        <v>14</v>
      </c>
      <c r="H923" s="34">
        <f>H924+H928</f>
        <v>9850800500</v>
      </c>
      <c r="I923" s="36">
        <f>I924+I928</f>
        <v>690537917</v>
      </c>
      <c r="J923" s="36"/>
      <c r="K923" s="36">
        <f>K924+K928</f>
        <v>619750000</v>
      </c>
    </row>
    <row r="924" spans="1:13" ht="16.5" hidden="1" customHeight="1">
      <c r="A924" s="35"/>
      <c r="B924" s="35">
        <v>1201</v>
      </c>
      <c r="C924" s="35"/>
      <c r="D924" s="35"/>
      <c r="E924" s="35"/>
      <c r="F924" s="35"/>
      <c r="G924" s="54" t="s">
        <v>15</v>
      </c>
      <c r="H924" s="33"/>
      <c r="I924" s="35"/>
      <c r="J924" s="35"/>
      <c r="K924" s="35"/>
    </row>
    <row r="925" spans="1:13" ht="16.5" hidden="1" customHeight="1">
      <c r="A925" s="35"/>
      <c r="B925" s="35">
        <v>120101</v>
      </c>
      <c r="C925" s="35"/>
      <c r="D925" s="35"/>
      <c r="E925" s="35"/>
      <c r="F925" s="35"/>
      <c r="G925" s="54" t="s">
        <v>16</v>
      </c>
      <c r="H925" s="33"/>
      <c r="I925" s="35"/>
      <c r="J925" s="35"/>
      <c r="K925" s="35"/>
    </row>
    <row r="926" spans="1:13" ht="16.5" hidden="1" customHeight="1">
      <c r="A926" s="35"/>
      <c r="B926" s="35">
        <v>12010101</v>
      </c>
      <c r="C926" s="35"/>
      <c r="D926" s="35"/>
      <c r="E926" s="35"/>
      <c r="F926" s="35"/>
      <c r="G926" s="54" t="s">
        <v>17</v>
      </c>
      <c r="H926" s="33"/>
      <c r="I926" s="35"/>
      <c r="J926" s="35"/>
      <c r="K926" s="35"/>
    </row>
    <row r="927" spans="1:13" ht="16.5" hidden="1" customHeight="1">
      <c r="A927" s="35"/>
      <c r="B927" s="35">
        <v>120102</v>
      </c>
      <c r="C927" s="35"/>
      <c r="D927" s="35"/>
      <c r="E927" s="35"/>
      <c r="F927" s="35"/>
      <c r="G927" s="54" t="s">
        <v>18</v>
      </c>
      <c r="H927" s="33"/>
      <c r="I927" s="35"/>
      <c r="J927" s="35"/>
      <c r="K927" s="35"/>
    </row>
    <row r="928" spans="1:13" ht="16.5" hidden="1" customHeight="1">
      <c r="A928" s="35"/>
      <c r="B928" s="35">
        <v>1202</v>
      </c>
      <c r="C928" s="35"/>
      <c r="D928" s="35"/>
      <c r="E928" s="35"/>
      <c r="F928" s="35"/>
      <c r="G928" s="54" t="s">
        <v>19</v>
      </c>
      <c r="H928" s="64">
        <f t="shared" ref="H928:K929" si="129">H929</f>
        <v>9850800500</v>
      </c>
      <c r="I928" s="97">
        <f t="shared" si="129"/>
        <v>690537917</v>
      </c>
      <c r="J928" s="97"/>
      <c r="K928" s="97">
        <f t="shared" si="129"/>
        <v>619750000</v>
      </c>
    </row>
    <row r="929" spans="1:11" ht="16.5" hidden="1" customHeight="1">
      <c r="A929" s="35"/>
      <c r="B929" s="35">
        <v>120204</v>
      </c>
      <c r="C929" s="35"/>
      <c r="D929" s="35"/>
      <c r="E929" s="35"/>
      <c r="F929" s="35"/>
      <c r="G929" s="54" t="s">
        <v>28</v>
      </c>
      <c r="H929" s="379">
        <f t="shared" si="129"/>
        <v>9850800500</v>
      </c>
      <c r="I929" s="99">
        <f t="shared" si="129"/>
        <v>690537917</v>
      </c>
      <c r="J929" s="99"/>
      <c r="K929" s="99">
        <f t="shared" si="129"/>
        <v>619750000</v>
      </c>
    </row>
    <row r="930" spans="1:11" ht="66" hidden="1" customHeight="1">
      <c r="A930" s="35"/>
      <c r="B930" s="295">
        <v>12020452</v>
      </c>
      <c r="C930" s="295"/>
      <c r="D930" s="295"/>
      <c r="E930" s="295"/>
      <c r="F930" s="295"/>
      <c r="G930" s="70" t="s">
        <v>34</v>
      </c>
      <c r="H930" s="96">
        <v>9850800500</v>
      </c>
      <c r="I930" s="109">
        <v>690537917</v>
      </c>
      <c r="J930" s="109"/>
      <c r="K930" s="109">
        <v>619750000</v>
      </c>
    </row>
    <row r="931" spans="1:11" ht="16.5" hidden="1" customHeight="1">
      <c r="A931" s="35"/>
      <c r="B931" s="35">
        <v>12020453</v>
      </c>
      <c r="C931" s="35"/>
      <c r="D931" s="35"/>
      <c r="E931" s="35"/>
      <c r="F931" s="35"/>
      <c r="G931" s="54" t="s">
        <v>35</v>
      </c>
      <c r="H931" s="33"/>
      <c r="I931" s="35"/>
      <c r="J931" s="35"/>
      <c r="K931" s="35"/>
    </row>
    <row r="932" spans="1:11" ht="16.5" hidden="1" customHeight="1">
      <c r="A932" s="35"/>
      <c r="B932" s="35">
        <v>12020454</v>
      </c>
      <c r="C932" s="35"/>
      <c r="D932" s="35"/>
      <c r="E932" s="35"/>
      <c r="F932" s="35"/>
      <c r="G932" s="54" t="s">
        <v>36</v>
      </c>
      <c r="H932" s="33"/>
      <c r="I932" s="35"/>
      <c r="J932" s="35"/>
      <c r="K932" s="35"/>
    </row>
    <row r="933" spans="1:11" ht="16.5" hidden="1" customHeight="1">
      <c r="A933" s="35"/>
      <c r="B933" s="35"/>
      <c r="C933" s="35"/>
      <c r="D933" s="35"/>
      <c r="E933" s="35"/>
      <c r="F933" s="35"/>
      <c r="G933" s="54"/>
      <c r="H933" s="33"/>
      <c r="I933" s="35"/>
      <c r="J933" s="35"/>
      <c r="K933" s="35"/>
    </row>
    <row r="934" spans="1:11" ht="16.5" hidden="1" customHeight="1">
      <c r="A934" s="35"/>
      <c r="B934" s="35">
        <v>2</v>
      </c>
      <c r="C934" s="35"/>
      <c r="D934" s="35"/>
      <c r="E934" s="35"/>
      <c r="F934" s="35"/>
      <c r="G934" s="54" t="s">
        <v>90</v>
      </c>
      <c r="H934" s="55" t="e">
        <f>H935+H947+H952+H1006</f>
        <v>#REF!</v>
      </c>
      <c r="I934" s="56">
        <f>I935+I947+I952+I1006</f>
        <v>5321046028</v>
      </c>
      <c r="J934" s="56"/>
      <c r="K934" s="56">
        <f>K935+K947+K952+K1006</f>
        <v>6731077272</v>
      </c>
    </row>
    <row r="935" spans="1:11" ht="16.5" hidden="1" customHeight="1">
      <c r="A935" s="35"/>
      <c r="B935" s="68">
        <v>21</v>
      </c>
      <c r="C935" s="68"/>
      <c r="D935" s="68"/>
      <c r="E935" s="68"/>
      <c r="F935" s="68"/>
      <c r="G935" s="69" t="s">
        <v>4</v>
      </c>
      <c r="H935" s="63" t="e">
        <f>SUM(H936:H939)</f>
        <v>#REF!</v>
      </c>
      <c r="I935" s="87">
        <f>SUM(I936:I939)</f>
        <v>4823384030</v>
      </c>
      <c r="J935" s="87"/>
      <c r="K935" s="87">
        <f>SUM(K936:K939)</f>
        <v>6696077272</v>
      </c>
    </row>
    <row r="936" spans="1:11" ht="16.5" hidden="1" customHeight="1">
      <c r="A936" s="35"/>
      <c r="B936" s="295">
        <v>21010101</v>
      </c>
      <c r="C936" s="295"/>
      <c r="D936" s="295"/>
      <c r="E936" s="295"/>
      <c r="F936" s="295"/>
      <c r="G936" s="70" t="s">
        <v>91</v>
      </c>
      <c r="H936" s="58" t="e">
        <f>#REF!</f>
        <v>#REF!</v>
      </c>
      <c r="I936" s="109">
        <v>4294399907</v>
      </c>
      <c r="J936" s="109"/>
      <c r="K936" s="87">
        <v>5149956324</v>
      </c>
    </row>
    <row r="937" spans="1:11" ht="33" hidden="1" customHeight="1">
      <c r="A937" s="35"/>
      <c r="B937" s="295">
        <v>21010102</v>
      </c>
      <c r="C937" s="295"/>
      <c r="D937" s="295"/>
      <c r="E937" s="295"/>
      <c r="F937" s="295"/>
      <c r="G937" s="70" t="s">
        <v>92</v>
      </c>
      <c r="H937" s="96"/>
      <c r="I937" s="109"/>
      <c r="J937" s="109"/>
      <c r="K937" s="35"/>
    </row>
    <row r="938" spans="1:11" ht="66" hidden="1" customHeight="1">
      <c r="A938" s="35"/>
      <c r="B938" s="295">
        <v>21010103</v>
      </c>
      <c r="C938" s="295"/>
      <c r="D938" s="295"/>
      <c r="E938" s="295"/>
      <c r="F938" s="295"/>
      <c r="G938" s="70" t="s">
        <v>93</v>
      </c>
      <c r="H938" s="96"/>
      <c r="I938" s="109"/>
      <c r="J938" s="109"/>
      <c r="K938" s="35"/>
    </row>
    <row r="939" spans="1:11" ht="49.5" hidden="1" customHeight="1">
      <c r="A939" s="35"/>
      <c r="B939" s="295">
        <v>2102</v>
      </c>
      <c r="C939" s="295"/>
      <c r="D939" s="295"/>
      <c r="E939" s="295"/>
      <c r="F939" s="295"/>
      <c r="G939" s="72" t="s">
        <v>94</v>
      </c>
      <c r="H939" s="380" t="e">
        <f>SUM(H940,H943)</f>
        <v>#REF!</v>
      </c>
      <c r="I939" s="136">
        <f>SUM(I940,I943)</f>
        <v>528984123</v>
      </c>
      <c r="J939" s="136"/>
      <c r="K939" s="136">
        <f>SUM(K940,K943)</f>
        <v>1546120948</v>
      </c>
    </row>
    <row r="940" spans="1:11" ht="16.5" hidden="1" customHeight="1">
      <c r="A940" s="35"/>
      <c r="B940" s="295">
        <v>210201</v>
      </c>
      <c r="C940" s="295"/>
      <c r="D940" s="295"/>
      <c r="E940" s="295"/>
      <c r="F940" s="295"/>
      <c r="G940" s="72" t="s">
        <v>95</v>
      </c>
      <c r="H940" s="63" t="e">
        <f>SUM(H941:H942)</f>
        <v>#REF!</v>
      </c>
      <c r="I940" s="87">
        <f>SUM(I941:I942)</f>
        <v>528984123</v>
      </c>
      <c r="J940" s="87"/>
      <c r="K940" s="87">
        <f>SUM(K941:K942)</f>
        <v>1546120948</v>
      </c>
    </row>
    <row r="941" spans="1:11" ht="33" hidden="1" customHeight="1">
      <c r="A941" s="35"/>
      <c r="B941" s="295">
        <v>21020101</v>
      </c>
      <c r="C941" s="295"/>
      <c r="D941" s="295"/>
      <c r="E941" s="295"/>
      <c r="F941" s="295"/>
      <c r="G941" s="72" t="s">
        <v>96</v>
      </c>
      <c r="H941" s="381" t="e">
        <f>#REF!</f>
        <v>#REF!</v>
      </c>
      <c r="I941" s="11">
        <v>443009123</v>
      </c>
      <c r="J941" s="11"/>
      <c r="K941" s="87">
        <v>1442950948</v>
      </c>
    </row>
    <row r="942" spans="1:11" ht="33" hidden="1" customHeight="1">
      <c r="A942" s="35"/>
      <c r="B942" s="295">
        <v>21020103</v>
      </c>
      <c r="C942" s="295"/>
      <c r="D942" s="295"/>
      <c r="E942" s="295"/>
      <c r="F942" s="295"/>
      <c r="G942" s="70" t="s">
        <v>528</v>
      </c>
      <c r="H942" s="58" t="e">
        <f>#REF!</f>
        <v>#REF!</v>
      </c>
      <c r="I942" s="11">
        <v>85975000</v>
      </c>
      <c r="J942" s="11"/>
      <c r="K942" s="87">
        <v>103170000</v>
      </c>
    </row>
    <row r="943" spans="1:11" ht="33" hidden="1" customHeight="1">
      <c r="A943" s="35"/>
      <c r="B943" s="295">
        <v>210202</v>
      </c>
      <c r="C943" s="295"/>
      <c r="D943" s="295"/>
      <c r="E943" s="295"/>
      <c r="F943" s="295"/>
      <c r="G943" s="70" t="s">
        <v>98</v>
      </c>
      <c r="H943" s="96">
        <f>SUM(H944:H946)</f>
        <v>0</v>
      </c>
      <c r="I943" s="109">
        <f>SUM(I944:I946)</f>
        <v>0</v>
      </c>
      <c r="J943" s="109"/>
      <c r="K943" s="35">
        <f>SUM(K944:K946)</f>
        <v>0</v>
      </c>
    </row>
    <row r="944" spans="1:11" ht="33" hidden="1" customHeight="1">
      <c r="A944" s="35"/>
      <c r="B944" s="295">
        <v>21020201</v>
      </c>
      <c r="C944" s="295"/>
      <c r="D944" s="295"/>
      <c r="E944" s="295"/>
      <c r="F944" s="295"/>
      <c r="G944" s="70" t="s">
        <v>99</v>
      </c>
      <c r="H944" s="96"/>
      <c r="I944" s="109"/>
      <c r="J944" s="109"/>
      <c r="K944" s="35"/>
    </row>
    <row r="945" spans="1:11" ht="33" hidden="1" customHeight="1">
      <c r="A945" s="35"/>
      <c r="B945" s="295">
        <v>21020202</v>
      </c>
      <c r="C945" s="295"/>
      <c r="D945" s="295"/>
      <c r="E945" s="295"/>
      <c r="F945" s="295"/>
      <c r="G945" s="70" t="s">
        <v>100</v>
      </c>
      <c r="H945" s="96"/>
      <c r="I945" s="109"/>
      <c r="J945" s="109"/>
      <c r="K945" s="35"/>
    </row>
    <row r="946" spans="1:11" ht="33" hidden="1" customHeight="1">
      <c r="A946" s="35"/>
      <c r="B946" s="295">
        <v>21020205</v>
      </c>
      <c r="C946" s="295"/>
      <c r="D946" s="295"/>
      <c r="E946" s="295"/>
      <c r="F946" s="295"/>
      <c r="G946" s="70" t="s">
        <v>101</v>
      </c>
      <c r="H946" s="96"/>
      <c r="I946" s="109"/>
      <c r="J946" s="109"/>
      <c r="K946" s="35"/>
    </row>
    <row r="947" spans="1:11" ht="49.5" hidden="1" customHeight="1">
      <c r="A947" s="35"/>
      <c r="B947" s="295">
        <v>2201</v>
      </c>
      <c r="C947" s="295"/>
      <c r="D947" s="295"/>
      <c r="E947" s="295"/>
      <c r="F947" s="295"/>
      <c r="G947" s="70" t="s">
        <v>102</v>
      </c>
      <c r="H947" s="98">
        <f>SUM(H949:H951)</f>
        <v>0</v>
      </c>
      <c r="I947" s="108">
        <f>SUM(I949:I951)</f>
        <v>0</v>
      </c>
      <c r="J947" s="108"/>
      <c r="K947" s="35"/>
    </row>
    <row r="948" spans="1:11" ht="33" hidden="1" customHeight="1">
      <c r="A948" s="35"/>
      <c r="B948" s="295">
        <v>220101</v>
      </c>
      <c r="C948" s="295"/>
      <c r="D948" s="295"/>
      <c r="E948" s="295"/>
      <c r="F948" s="295"/>
      <c r="G948" s="70" t="s">
        <v>103</v>
      </c>
      <c r="H948" s="96"/>
      <c r="I948" s="109"/>
      <c r="J948" s="109"/>
      <c r="K948" s="35"/>
    </row>
    <row r="949" spans="1:11" ht="16.5" hidden="1" customHeight="1">
      <c r="A949" s="35"/>
      <c r="B949" s="295">
        <v>22010101</v>
      </c>
      <c r="C949" s="295"/>
      <c r="D949" s="295"/>
      <c r="E949" s="295"/>
      <c r="F949" s="295"/>
      <c r="G949" s="70" t="s">
        <v>104</v>
      </c>
      <c r="H949" s="96"/>
      <c r="I949" s="109"/>
      <c r="J949" s="109"/>
      <c r="K949" s="35"/>
    </row>
    <row r="950" spans="1:11" ht="16.5" hidden="1" customHeight="1">
      <c r="A950" s="35"/>
      <c r="B950" s="295">
        <v>22010102</v>
      </c>
      <c r="C950" s="295"/>
      <c r="D950" s="295"/>
      <c r="E950" s="295"/>
      <c r="F950" s="295"/>
      <c r="G950" s="70" t="s">
        <v>105</v>
      </c>
      <c r="H950" s="96"/>
      <c r="I950" s="109"/>
      <c r="J950" s="109"/>
      <c r="K950" s="35"/>
    </row>
    <row r="951" spans="1:11" ht="33" hidden="1" customHeight="1">
      <c r="A951" s="35"/>
      <c r="B951" s="295">
        <v>22010103</v>
      </c>
      <c r="C951" s="295"/>
      <c r="D951" s="295"/>
      <c r="E951" s="295"/>
      <c r="F951" s="295"/>
      <c r="G951" s="70" t="s">
        <v>106</v>
      </c>
      <c r="H951" s="96"/>
      <c r="I951" s="109"/>
      <c r="J951" s="109"/>
      <c r="K951" s="35"/>
    </row>
    <row r="952" spans="1:11" ht="33" hidden="1" customHeight="1">
      <c r="A952" s="35"/>
      <c r="B952" s="68">
        <v>2202</v>
      </c>
      <c r="C952" s="73">
        <v>70942</v>
      </c>
      <c r="D952" s="68">
        <v>500000201</v>
      </c>
      <c r="E952" s="73" t="s">
        <v>561</v>
      </c>
      <c r="F952" s="68">
        <v>50610700</v>
      </c>
      <c r="G952" s="74" t="s">
        <v>5</v>
      </c>
      <c r="H952" s="46">
        <f>SUM(H953,H956,H962,H969,H976,H978,H981,H983,H986,H989)</f>
        <v>35000000</v>
      </c>
      <c r="I952" s="76">
        <f>SUM(I953,I956,I962,I969,I976,I978,I981,I983,I986,I989,I999,I1002,I1005,I1007)</f>
        <v>497661998</v>
      </c>
      <c r="J952" s="76"/>
      <c r="K952" s="76">
        <f>SUM(K953,K956,K962,K969,K976,K978,K981,K983,K986,K989,K999,K1002,K1005,K1007)</f>
        <v>35000000</v>
      </c>
    </row>
    <row r="953" spans="1:11" ht="49.5" hidden="1" customHeight="1">
      <c r="A953" s="35"/>
      <c r="B953" s="68">
        <v>220201</v>
      </c>
      <c r="C953" s="68"/>
      <c r="D953" s="68"/>
      <c r="E953" s="68"/>
      <c r="F953" s="68"/>
      <c r="G953" s="74" t="s">
        <v>107</v>
      </c>
      <c r="H953" s="46">
        <f>SUM(H954:H955)</f>
        <v>0</v>
      </c>
      <c r="I953" s="105">
        <f>SUM(I954:I955)</f>
        <v>0</v>
      </c>
      <c r="J953" s="105"/>
      <c r="K953" s="76">
        <f>SUM(K954:K955)</f>
        <v>0</v>
      </c>
    </row>
    <row r="954" spans="1:11" ht="33" hidden="1" customHeight="1">
      <c r="A954" s="35"/>
      <c r="B954" s="107">
        <v>22020101</v>
      </c>
      <c r="C954" s="107"/>
      <c r="D954" s="107"/>
      <c r="E954" s="107"/>
      <c r="F954" s="107"/>
      <c r="G954" s="132" t="s">
        <v>108</v>
      </c>
      <c r="H954" s="58"/>
      <c r="I954" s="106"/>
      <c r="J954" s="106"/>
      <c r="K954" s="106"/>
    </row>
    <row r="955" spans="1:11" ht="49.5" hidden="1" customHeight="1">
      <c r="A955" s="35"/>
      <c r="B955" s="107">
        <v>22020102</v>
      </c>
      <c r="C955" s="107"/>
      <c r="D955" s="107"/>
      <c r="E955" s="107"/>
      <c r="F955" s="107"/>
      <c r="G955" s="132" t="s">
        <v>109</v>
      </c>
      <c r="H955" s="58"/>
      <c r="I955" s="106"/>
      <c r="J955" s="106"/>
      <c r="K955" s="106"/>
    </row>
    <row r="956" spans="1:11" ht="33" hidden="1" customHeight="1">
      <c r="A956" s="35"/>
      <c r="B956" s="110">
        <v>220202</v>
      </c>
      <c r="C956" s="137">
        <v>70942</v>
      </c>
      <c r="D956" s="125">
        <v>500000201</v>
      </c>
      <c r="E956" s="137" t="s">
        <v>561</v>
      </c>
      <c r="F956" s="125">
        <v>50610700</v>
      </c>
      <c r="G956" s="138" t="s">
        <v>112</v>
      </c>
      <c r="H956" s="46">
        <f>SUM(H957:H961)</f>
        <v>4000000</v>
      </c>
      <c r="I956" s="76">
        <f>SUM(I957:I961)</f>
        <v>121659550</v>
      </c>
      <c r="J956" s="76"/>
      <c r="K956" s="76">
        <f>SUM(K957:K961)</f>
        <v>4000000</v>
      </c>
    </row>
    <row r="957" spans="1:11" ht="33" hidden="1" customHeight="1">
      <c r="A957" s="35"/>
      <c r="B957" s="107">
        <v>22020201</v>
      </c>
      <c r="C957" s="137">
        <v>70942</v>
      </c>
      <c r="D957" s="125">
        <v>500000201</v>
      </c>
      <c r="E957" s="137" t="s">
        <v>561</v>
      </c>
      <c r="F957" s="125">
        <v>50610700</v>
      </c>
      <c r="G957" s="132" t="s">
        <v>113</v>
      </c>
      <c r="H957" s="58">
        <v>1000000</v>
      </c>
      <c r="I957" s="11">
        <v>28800600</v>
      </c>
      <c r="J957" s="11"/>
      <c r="K957" s="11">
        <v>1000000</v>
      </c>
    </row>
    <row r="958" spans="1:11" ht="33" hidden="1" customHeight="1">
      <c r="A958" s="35"/>
      <c r="B958" s="107">
        <v>22020202</v>
      </c>
      <c r="C958" s="137">
        <v>70942</v>
      </c>
      <c r="D958" s="125">
        <v>500000201</v>
      </c>
      <c r="E958" s="137" t="s">
        <v>561</v>
      </c>
      <c r="F958" s="125">
        <v>50610700</v>
      </c>
      <c r="G958" s="132" t="s">
        <v>114</v>
      </c>
      <c r="H958" s="58">
        <v>1000000</v>
      </c>
      <c r="I958" s="11">
        <v>8578510</v>
      </c>
      <c r="J958" s="11"/>
      <c r="K958" s="11">
        <v>1000000</v>
      </c>
    </row>
    <row r="959" spans="1:11" ht="49.5" hidden="1" customHeight="1">
      <c r="A959" s="35"/>
      <c r="B959" s="107">
        <v>22020203</v>
      </c>
      <c r="C959" s="137">
        <v>70942</v>
      </c>
      <c r="D959" s="125">
        <v>500000201</v>
      </c>
      <c r="E959" s="137" t="s">
        <v>561</v>
      </c>
      <c r="F959" s="125">
        <v>50610700</v>
      </c>
      <c r="G959" s="132" t="s">
        <v>115</v>
      </c>
      <c r="H959" s="58">
        <v>1000000</v>
      </c>
      <c r="I959" s="11">
        <v>5890230</v>
      </c>
      <c r="J959" s="11"/>
      <c r="K959" s="11">
        <v>1000000</v>
      </c>
    </row>
    <row r="960" spans="1:11" ht="66" hidden="1" customHeight="1">
      <c r="A960" s="35"/>
      <c r="B960" s="107">
        <v>22020204</v>
      </c>
      <c r="C960" s="137">
        <v>70942</v>
      </c>
      <c r="D960" s="125">
        <v>500000201</v>
      </c>
      <c r="E960" s="137" t="s">
        <v>561</v>
      </c>
      <c r="F960" s="125">
        <v>50610700</v>
      </c>
      <c r="G960" s="132" t="s">
        <v>116</v>
      </c>
      <c r="H960" s="58">
        <v>500000</v>
      </c>
      <c r="I960" s="11">
        <v>62789500</v>
      </c>
      <c r="J960" s="11"/>
      <c r="K960" s="11">
        <v>500000</v>
      </c>
    </row>
    <row r="961" spans="1:11" ht="33" hidden="1" customHeight="1">
      <c r="A961" s="35"/>
      <c r="B961" s="107">
        <v>22020206</v>
      </c>
      <c r="C961" s="137">
        <v>70942</v>
      </c>
      <c r="D961" s="125">
        <v>500000201</v>
      </c>
      <c r="E961" s="137" t="s">
        <v>561</v>
      </c>
      <c r="F961" s="125">
        <v>50610700</v>
      </c>
      <c r="G961" s="132" t="s">
        <v>118</v>
      </c>
      <c r="H961" s="58">
        <v>500000</v>
      </c>
      <c r="I961" s="11">
        <v>15600710</v>
      </c>
      <c r="J961" s="11"/>
      <c r="K961" s="11">
        <v>500000</v>
      </c>
    </row>
    <row r="962" spans="1:11" ht="49.5" hidden="1" customHeight="1">
      <c r="A962" s="35"/>
      <c r="B962" s="68">
        <v>220203</v>
      </c>
      <c r="C962" s="137">
        <v>70942</v>
      </c>
      <c r="D962" s="125">
        <v>500000201</v>
      </c>
      <c r="E962" s="137" t="s">
        <v>561</v>
      </c>
      <c r="F962" s="125">
        <v>50610700</v>
      </c>
      <c r="G962" s="74" t="s">
        <v>121</v>
      </c>
      <c r="H962" s="46">
        <f>SUM(H963:H968)</f>
        <v>5000000</v>
      </c>
      <c r="I962" s="76">
        <f>SUM(I963:I968)</f>
        <v>80451010</v>
      </c>
      <c r="J962" s="76"/>
      <c r="K962" s="76">
        <f>SUM(K963:K968)</f>
        <v>5000000</v>
      </c>
    </row>
    <row r="963" spans="1:11" ht="66" hidden="1" customHeight="1">
      <c r="A963" s="35"/>
      <c r="B963" s="107">
        <v>22020301</v>
      </c>
      <c r="C963" s="137">
        <v>70942</v>
      </c>
      <c r="D963" s="125">
        <v>500000201</v>
      </c>
      <c r="E963" s="137" t="s">
        <v>561</v>
      </c>
      <c r="F963" s="125">
        <v>50610700</v>
      </c>
      <c r="G963" s="132" t="s">
        <v>122</v>
      </c>
      <c r="H963" s="58">
        <v>2000000</v>
      </c>
      <c r="I963" s="11">
        <v>9500600</v>
      </c>
      <c r="J963" s="11"/>
      <c r="K963" s="11">
        <v>2000000</v>
      </c>
    </row>
    <row r="964" spans="1:11" ht="16.5" hidden="1" customHeight="1">
      <c r="A964" s="35"/>
      <c r="B964" s="107">
        <v>22020303</v>
      </c>
      <c r="C964" s="137">
        <v>70942</v>
      </c>
      <c r="D964" s="125">
        <v>500000201</v>
      </c>
      <c r="E964" s="137" t="s">
        <v>561</v>
      </c>
      <c r="F964" s="125">
        <v>50610700</v>
      </c>
      <c r="G964" s="132" t="s">
        <v>124</v>
      </c>
      <c r="H964" s="58">
        <v>200000</v>
      </c>
      <c r="I964" s="11">
        <v>700000</v>
      </c>
      <c r="J964" s="11"/>
      <c r="K964" s="11">
        <v>200000</v>
      </c>
    </row>
    <row r="965" spans="1:11" ht="33" hidden="1" customHeight="1">
      <c r="A965" s="35"/>
      <c r="B965" s="107">
        <v>22020304</v>
      </c>
      <c r="C965" s="137">
        <v>70942</v>
      </c>
      <c r="D965" s="125">
        <v>500000201</v>
      </c>
      <c r="E965" s="137" t="s">
        <v>561</v>
      </c>
      <c r="F965" s="125">
        <v>50610700</v>
      </c>
      <c r="G965" s="132" t="s">
        <v>125</v>
      </c>
      <c r="H965" s="58">
        <v>300000</v>
      </c>
      <c r="I965" s="11">
        <v>900000</v>
      </c>
      <c r="J965" s="11"/>
      <c r="K965" s="11">
        <v>300000</v>
      </c>
    </row>
    <row r="966" spans="1:11" ht="49.5" hidden="1" customHeight="1">
      <c r="A966" s="35"/>
      <c r="B966" s="107">
        <v>22020305</v>
      </c>
      <c r="C966" s="137">
        <v>70942</v>
      </c>
      <c r="D966" s="125">
        <v>500000201</v>
      </c>
      <c r="E966" s="137" t="s">
        <v>561</v>
      </c>
      <c r="F966" s="125">
        <v>50610700</v>
      </c>
      <c r="G966" s="132" t="s">
        <v>126</v>
      </c>
      <c r="H966" s="58">
        <v>1500000</v>
      </c>
      <c r="I966" s="11">
        <v>25800300</v>
      </c>
      <c r="J966" s="11"/>
      <c r="K966" s="11">
        <v>1500000</v>
      </c>
    </row>
    <row r="967" spans="1:11" ht="49.5" hidden="1" customHeight="1">
      <c r="A967" s="35"/>
      <c r="B967" s="107">
        <v>22020307</v>
      </c>
      <c r="C967" s="137">
        <v>70942</v>
      </c>
      <c r="D967" s="125">
        <v>500000201</v>
      </c>
      <c r="E967" s="137" t="s">
        <v>561</v>
      </c>
      <c r="F967" s="125">
        <v>50610700</v>
      </c>
      <c r="G967" s="132" t="s">
        <v>128</v>
      </c>
      <c r="H967" s="58">
        <v>500000</v>
      </c>
      <c r="I967" s="11">
        <v>25150010</v>
      </c>
      <c r="J967" s="11"/>
      <c r="K967" s="11">
        <v>500000</v>
      </c>
    </row>
    <row r="968" spans="1:11" ht="32.25" hidden="1" customHeight="1">
      <c r="A968" s="35"/>
      <c r="B968" s="107">
        <v>22020310</v>
      </c>
      <c r="C968" s="137">
        <v>70942</v>
      </c>
      <c r="D968" s="107"/>
      <c r="E968" s="137" t="s">
        <v>561</v>
      </c>
      <c r="F968" s="125">
        <v>50610700</v>
      </c>
      <c r="G968" s="132" t="s">
        <v>131</v>
      </c>
      <c r="H968" s="58">
        <v>500000</v>
      </c>
      <c r="I968" s="11">
        <v>18400100</v>
      </c>
      <c r="J968" s="11"/>
      <c r="K968" s="11">
        <v>500000</v>
      </c>
    </row>
    <row r="969" spans="1:11" ht="49.5" hidden="1" customHeight="1">
      <c r="A969" s="35"/>
      <c r="B969" s="68">
        <v>220204</v>
      </c>
      <c r="C969" s="295">
        <v>70942</v>
      </c>
      <c r="D969" s="295">
        <v>500000202</v>
      </c>
      <c r="E969" s="77" t="s">
        <v>561</v>
      </c>
      <c r="F969" s="295">
        <v>50610700</v>
      </c>
      <c r="G969" s="74" t="s">
        <v>133</v>
      </c>
      <c r="H969" s="46">
        <f>SUM(H970:H975)</f>
        <v>8000000</v>
      </c>
      <c r="I969" s="76">
        <f>SUM(I970:I975)</f>
        <v>127031829</v>
      </c>
      <c r="J969" s="76"/>
      <c r="K969" s="76">
        <f>SUM(K970:K975)</f>
        <v>8000000</v>
      </c>
    </row>
    <row r="970" spans="1:11" ht="36" hidden="1" customHeight="1">
      <c r="A970" s="35"/>
      <c r="B970" s="107">
        <v>22020401</v>
      </c>
      <c r="C970" s="295">
        <v>70942</v>
      </c>
      <c r="D970" s="295">
        <v>500000202</v>
      </c>
      <c r="E970" s="77" t="s">
        <v>561</v>
      </c>
      <c r="F970" s="295">
        <v>50610700</v>
      </c>
      <c r="G970" s="132" t="s">
        <v>134</v>
      </c>
      <c r="H970" s="58">
        <v>1000000</v>
      </c>
      <c r="I970" s="11">
        <v>8500755</v>
      </c>
      <c r="J970" s="11"/>
      <c r="K970" s="11">
        <v>1000000</v>
      </c>
    </row>
    <row r="971" spans="1:11" ht="49.5" hidden="1" customHeight="1">
      <c r="A971" s="35"/>
      <c r="B971" s="107">
        <v>22020402</v>
      </c>
      <c r="C971" s="295">
        <v>70942</v>
      </c>
      <c r="D971" s="295">
        <v>500000202</v>
      </c>
      <c r="E971" s="77" t="s">
        <v>561</v>
      </c>
      <c r="F971" s="295">
        <v>50610700</v>
      </c>
      <c r="G971" s="132" t="s">
        <v>135</v>
      </c>
      <c r="H971" s="58">
        <v>1000000</v>
      </c>
      <c r="I971" s="11">
        <v>10500289</v>
      </c>
      <c r="J971" s="11"/>
      <c r="K971" s="11">
        <v>1000000</v>
      </c>
    </row>
    <row r="972" spans="1:11" ht="82.5" hidden="1" customHeight="1">
      <c r="A972" s="35"/>
      <c r="B972" s="107">
        <v>22020403</v>
      </c>
      <c r="C972" s="295">
        <v>70942</v>
      </c>
      <c r="D972" s="295">
        <v>500000202</v>
      </c>
      <c r="E972" s="77" t="s">
        <v>561</v>
      </c>
      <c r="F972" s="295">
        <v>50610700</v>
      </c>
      <c r="G972" s="132" t="s">
        <v>136</v>
      </c>
      <c r="H972" s="58">
        <v>1000000</v>
      </c>
      <c r="I972" s="11">
        <v>47890200</v>
      </c>
      <c r="J972" s="11"/>
      <c r="K972" s="11">
        <v>1000000</v>
      </c>
    </row>
    <row r="973" spans="1:11" ht="49.5" hidden="1" customHeight="1">
      <c r="A973" s="35"/>
      <c r="B973" s="107">
        <v>22020404</v>
      </c>
      <c r="C973" s="295">
        <v>70942</v>
      </c>
      <c r="D973" s="295">
        <v>500000202</v>
      </c>
      <c r="E973" s="77" t="s">
        <v>561</v>
      </c>
      <c r="F973" s="295">
        <v>50610700</v>
      </c>
      <c r="G973" s="132" t="s">
        <v>137</v>
      </c>
      <c r="H973" s="58">
        <v>1000000</v>
      </c>
      <c r="I973" s="11">
        <v>6570120</v>
      </c>
      <c r="J973" s="11"/>
      <c r="K973" s="11">
        <v>1000000</v>
      </c>
    </row>
    <row r="974" spans="1:11" ht="66" hidden="1" customHeight="1">
      <c r="A974" s="35"/>
      <c r="B974" s="107">
        <v>22020405</v>
      </c>
      <c r="C974" s="295">
        <v>70942</v>
      </c>
      <c r="D974" s="295">
        <v>500000202</v>
      </c>
      <c r="E974" s="77" t="s">
        <v>561</v>
      </c>
      <c r="F974" s="295">
        <v>50610700</v>
      </c>
      <c r="G974" s="132" t="s">
        <v>138</v>
      </c>
      <c r="H974" s="58">
        <v>3000000</v>
      </c>
      <c r="I974" s="11">
        <v>38600455</v>
      </c>
      <c r="J974" s="11"/>
      <c r="K974" s="11">
        <v>3000000</v>
      </c>
    </row>
    <row r="975" spans="1:11" ht="16.5" hidden="1" customHeight="1">
      <c r="A975" s="35"/>
      <c r="B975" s="107">
        <v>22020406</v>
      </c>
      <c r="C975" s="107"/>
      <c r="D975" s="107"/>
      <c r="E975" s="107"/>
      <c r="F975" s="107"/>
      <c r="G975" s="135" t="s">
        <v>139</v>
      </c>
      <c r="H975" s="65">
        <v>1000000</v>
      </c>
      <c r="I975" s="78">
        <v>14970010</v>
      </c>
      <c r="J975" s="78"/>
      <c r="K975" s="78">
        <v>1000000</v>
      </c>
    </row>
    <row r="976" spans="1:11" ht="33" hidden="1" customHeight="1">
      <c r="A976" s="35"/>
      <c r="B976" s="68">
        <v>220205</v>
      </c>
      <c r="C976" s="295"/>
      <c r="D976" s="295"/>
      <c r="E976" s="295"/>
      <c r="F976" s="295"/>
      <c r="G976" s="74" t="s">
        <v>145</v>
      </c>
      <c r="H976" s="46">
        <f>SUM(H977:H977)</f>
        <v>0</v>
      </c>
      <c r="I976" s="105">
        <f>SUM(I977:I977)</f>
        <v>0</v>
      </c>
      <c r="J976" s="105"/>
      <c r="K976" s="105">
        <f>SUM(K977:K977)</f>
        <v>0</v>
      </c>
    </row>
    <row r="977" spans="1:11" ht="16.5" hidden="1" customHeight="1">
      <c r="A977" s="35"/>
      <c r="B977" s="107">
        <v>22020501</v>
      </c>
      <c r="C977" s="107"/>
      <c r="D977" s="107"/>
      <c r="E977" s="107"/>
      <c r="F977" s="107"/>
      <c r="G977" s="132" t="s">
        <v>146</v>
      </c>
      <c r="H977" s="58"/>
      <c r="I977" s="106"/>
      <c r="J977" s="106"/>
      <c r="K977" s="106"/>
    </row>
    <row r="978" spans="1:11" ht="49.5" hidden="1" customHeight="1">
      <c r="A978" s="35"/>
      <c r="B978" s="68">
        <v>220206</v>
      </c>
      <c r="C978" s="295">
        <v>70942</v>
      </c>
      <c r="D978" s="295">
        <v>500000201</v>
      </c>
      <c r="E978" s="77" t="s">
        <v>561</v>
      </c>
      <c r="F978" s="295">
        <v>50610700</v>
      </c>
      <c r="G978" s="74" t="s">
        <v>148</v>
      </c>
      <c r="H978" s="46">
        <f>SUM(H979:H980)</f>
        <v>3500000</v>
      </c>
      <c r="I978" s="76">
        <f>SUM(I979:I980)</f>
        <v>26019790</v>
      </c>
      <c r="J978" s="76"/>
      <c r="K978" s="76">
        <f>SUM(K979:K980)</f>
        <v>3500000</v>
      </c>
    </row>
    <row r="979" spans="1:11" ht="33" hidden="1" customHeight="1">
      <c r="A979" s="35"/>
      <c r="B979" s="107">
        <v>22020601</v>
      </c>
      <c r="C979" s="295">
        <v>70942</v>
      </c>
      <c r="D979" s="295">
        <v>500000201</v>
      </c>
      <c r="E979" s="77" t="s">
        <v>561</v>
      </c>
      <c r="F979" s="295">
        <v>50610700</v>
      </c>
      <c r="G979" s="132" t="s">
        <v>149</v>
      </c>
      <c r="H979" s="58">
        <v>1500000</v>
      </c>
      <c r="I979" s="11">
        <v>18129560</v>
      </c>
      <c r="J979" s="11"/>
      <c r="K979" s="11">
        <v>1500000</v>
      </c>
    </row>
    <row r="980" spans="1:11" ht="33" hidden="1" customHeight="1">
      <c r="A980" s="35"/>
      <c r="B980" s="107">
        <v>22020603</v>
      </c>
      <c r="C980" s="295">
        <v>70942</v>
      </c>
      <c r="D980" s="295">
        <v>500000201</v>
      </c>
      <c r="E980" s="77" t="s">
        <v>561</v>
      </c>
      <c r="F980" s="295">
        <v>50610700</v>
      </c>
      <c r="G980" s="132" t="s">
        <v>151</v>
      </c>
      <c r="H980" s="58">
        <v>2000000</v>
      </c>
      <c r="I980" s="11">
        <v>7890230</v>
      </c>
      <c r="J980" s="11"/>
      <c r="K980" s="11">
        <v>2000000</v>
      </c>
    </row>
    <row r="981" spans="1:11" ht="66" hidden="1" customHeight="1">
      <c r="A981" s="35"/>
      <c r="B981" s="68">
        <v>220207</v>
      </c>
      <c r="C981" s="295"/>
      <c r="D981" s="295"/>
      <c r="E981" s="295"/>
      <c r="F981" s="295"/>
      <c r="G981" s="74" t="s">
        <v>154</v>
      </c>
      <c r="H981" s="46">
        <f>SUM(H982:H982)</f>
        <v>0</v>
      </c>
      <c r="I981" s="105">
        <f>SUM(I982:I982)</f>
        <v>0</v>
      </c>
      <c r="J981" s="105"/>
      <c r="K981" s="105">
        <f>SUM(K982:K982)</f>
        <v>0</v>
      </c>
    </row>
    <row r="982" spans="1:11" ht="33" hidden="1" customHeight="1">
      <c r="A982" s="35"/>
      <c r="B982" s="107">
        <v>22020701</v>
      </c>
      <c r="C982" s="107"/>
      <c r="D982" s="107"/>
      <c r="E982" s="107"/>
      <c r="F982" s="107"/>
      <c r="G982" s="132" t="s">
        <v>155</v>
      </c>
      <c r="H982" s="58"/>
      <c r="I982" s="106"/>
      <c r="J982" s="106"/>
      <c r="K982" s="106"/>
    </row>
    <row r="983" spans="1:11" ht="49.5" hidden="1" customHeight="1">
      <c r="A983" s="35"/>
      <c r="B983" s="68">
        <v>220208</v>
      </c>
      <c r="C983" s="295">
        <v>70942</v>
      </c>
      <c r="D983" s="295">
        <v>500000201</v>
      </c>
      <c r="E983" s="77" t="s">
        <v>561</v>
      </c>
      <c r="F983" s="295">
        <v>50610700</v>
      </c>
      <c r="G983" s="74" t="s">
        <v>163</v>
      </c>
      <c r="H983" s="46">
        <f>SUM(H984:H985)</f>
        <v>7000000</v>
      </c>
      <c r="I983" s="76">
        <f>SUM(I984:I985)</f>
        <v>89049281</v>
      </c>
      <c r="J983" s="76"/>
      <c r="K983" s="76">
        <f>SUM(K984:K985)</f>
        <v>7000000</v>
      </c>
    </row>
    <row r="984" spans="1:11" ht="33" hidden="1" customHeight="1">
      <c r="A984" s="35"/>
      <c r="B984" s="107">
        <v>22020801</v>
      </c>
      <c r="C984" s="295">
        <v>70942</v>
      </c>
      <c r="D984" s="295">
        <v>500000201</v>
      </c>
      <c r="E984" s="77" t="s">
        <v>561</v>
      </c>
      <c r="F984" s="295">
        <v>50610700</v>
      </c>
      <c r="G984" s="132" t="s">
        <v>164</v>
      </c>
      <c r="H984" s="58">
        <v>3000000</v>
      </c>
      <c r="I984" s="11">
        <v>20800781</v>
      </c>
      <c r="J984" s="11"/>
      <c r="K984" s="11">
        <v>3000000</v>
      </c>
    </row>
    <row r="985" spans="1:11" ht="49.5" hidden="1" customHeight="1">
      <c r="A985" s="35"/>
      <c r="B985" s="107">
        <v>22020803</v>
      </c>
      <c r="C985" s="295">
        <v>70942</v>
      </c>
      <c r="D985" s="295">
        <v>500000201</v>
      </c>
      <c r="E985" s="77" t="s">
        <v>561</v>
      </c>
      <c r="F985" s="295">
        <v>50610700</v>
      </c>
      <c r="G985" s="132" t="s">
        <v>166</v>
      </c>
      <c r="H985" s="58">
        <v>4000000</v>
      </c>
      <c r="I985" s="11">
        <v>68248500</v>
      </c>
      <c r="J985" s="11"/>
      <c r="K985" s="11">
        <v>4000000</v>
      </c>
    </row>
    <row r="986" spans="1:11" ht="49.5" hidden="1" customHeight="1">
      <c r="A986" s="35"/>
      <c r="B986" s="68">
        <v>220209</v>
      </c>
      <c r="C986" s="295">
        <v>70942</v>
      </c>
      <c r="D986" s="295">
        <v>500000201</v>
      </c>
      <c r="E986" s="77" t="s">
        <v>561</v>
      </c>
      <c r="F986" s="295">
        <v>50610700</v>
      </c>
      <c r="G986" s="74" t="s">
        <v>169</v>
      </c>
      <c r="H986" s="46">
        <f>SUM(H987:H988)</f>
        <v>3000000</v>
      </c>
      <c r="I986" s="76">
        <f>SUM(I987:I988)</f>
        <v>13237251</v>
      </c>
      <c r="J986" s="76"/>
      <c r="K986" s="76">
        <f>SUM(K987:K988)</f>
        <v>3000000</v>
      </c>
    </row>
    <row r="987" spans="1:11" ht="49.5" hidden="1" customHeight="1">
      <c r="A987" s="35"/>
      <c r="B987" s="107">
        <v>22020901</v>
      </c>
      <c r="C987" s="295">
        <v>70942</v>
      </c>
      <c r="D987" s="295">
        <v>500000201</v>
      </c>
      <c r="E987" s="77" t="s">
        <v>561</v>
      </c>
      <c r="F987" s="295">
        <v>50610700</v>
      </c>
      <c r="G987" s="132" t="s">
        <v>170</v>
      </c>
      <c r="H987" s="58">
        <v>1500000</v>
      </c>
      <c r="I987" s="11">
        <v>2346800</v>
      </c>
      <c r="J987" s="11"/>
      <c r="K987" s="11">
        <v>1500000</v>
      </c>
    </row>
    <row r="988" spans="1:11" ht="33" hidden="1" customHeight="1">
      <c r="A988" s="35"/>
      <c r="B988" s="107">
        <v>22020902</v>
      </c>
      <c r="C988" s="295">
        <v>70942</v>
      </c>
      <c r="D988" s="295">
        <v>500000201</v>
      </c>
      <c r="E988" s="77" t="s">
        <v>561</v>
      </c>
      <c r="F988" s="295">
        <v>50610700</v>
      </c>
      <c r="G988" s="132" t="s">
        <v>171</v>
      </c>
      <c r="H988" s="58">
        <v>1500000</v>
      </c>
      <c r="I988" s="11">
        <v>10890451</v>
      </c>
      <c r="J988" s="11"/>
      <c r="K988" s="11">
        <v>1500000</v>
      </c>
    </row>
    <row r="989" spans="1:11" ht="49.5" hidden="1" customHeight="1">
      <c r="A989" s="35"/>
      <c r="B989" s="68">
        <v>220210</v>
      </c>
      <c r="C989" s="295">
        <v>70942</v>
      </c>
      <c r="D989" s="295">
        <v>500000201</v>
      </c>
      <c r="E989" s="77" t="s">
        <v>592</v>
      </c>
      <c r="F989" s="295">
        <v>50610700</v>
      </c>
      <c r="G989" s="74" t="s">
        <v>173</v>
      </c>
      <c r="H989" s="46">
        <f>SUM(H990:H993)</f>
        <v>4500000</v>
      </c>
      <c r="I989" s="76">
        <f>SUM(I990:I993)</f>
        <v>40213287</v>
      </c>
      <c r="J989" s="76"/>
      <c r="K989" s="76">
        <f>SUM(K990:K993)</f>
        <v>4500000</v>
      </c>
    </row>
    <row r="990" spans="1:11" ht="33" hidden="1" customHeight="1">
      <c r="A990" s="35"/>
      <c r="B990" s="107">
        <v>22021001</v>
      </c>
      <c r="C990" s="295">
        <v>70942</v>
      </c>
      <c r="D990" s="295">
        <v>500000201</v>
      </c>
      <c r="E990" s="77" t="s">
        <v>561</v>
      </c>
      <c r="F990" s="295">
        <v>50610700</v>
      </c>
      <c r="G990" s="132" t="s">
        <v>174</v>
      </c>
      <c r="H990" s="58">
        <v>500000</v>
      </c>
      <c r="I990" s="11">
        <v>20789432</v>
      </c>
      <c r="J990" s="11"/>
      <c r="K990" s="11">
        <v>500000</v>
      </c>
    </row>
    <row r="991" spans="1:11" ht="49.5" hidden="1" customHeight="1">
      <c r="A991" s="35"/>
      <c r="B991" s="107">
        <v>22021003</v>
      </c>
      <c r="C991" s="295">
        <v>70942</v>
      </c>
      <c r="D991" s="295">
        <v>500000201</v>
      </c>
      <c r="E991" s="77" t="s">
        <v>561</v>
      </c>
      <c r="F991" s="295">
        <v>50610700</v>
      </c>
      <c r="G991" s="132" t="s">
        <v>176</v>
      </c>
      <c r="H991" s="58">
        <v>1000000</v>
      </c>
      <c r="I991" s="11">
        <v>10457892</v>
      </c>
      <c r="J991" s="11"/>
      <c r="K991" s="11">
        <v>1000000</v>
      </c>
    </row>
    <row r="992" spans="1:11" ht="49.5" hidden="1" customHeight="1">
      <c r="A992" s="35"/>
      <c r="B992" s="107">
        <v>22021006</v>
      </c>
      <c r="C992" s="295">
        <v>70942</v>
      </c>
      <c r="D992" s="295">
        <v>500000201</v>
      </c>
      <c r="E992" s="77" t="s">
        <v>561</v>
      </c>
      <c r="F992" s="295">
        <v>50610700</v>
      </c>
      <c r="G992" s="132" t="s">
        <v>178</v>
      </c>
      <c r="H992" s="58">
        <v>1000000</v>
      </c>
      <c r="I992" s="11">
        <v>2000563</v>
      </c>
      <c r="J992" s="11"/>
      <c r="K992" s="11">
        <v>1000000</v>
      </c>
    </row>
    <row r="993" spans="1:11" ht="66" hidden="1" customHeight="1">
      <c r="A993" s="35"/>
      <c r="B993" s="107">
        <v>22021008</v>
      </c>
      <c r="C993" s="295">
        <v>70942</v>
      </c>
      <c r="D993" s="295">
        <v>500000201</v>
      </c>
      <c r="E993" s="77" t="s">
        <v>561</v>
      </c>
      <c r="F993" s="295">
        <v>50610700</v>
      </c>
      <c r="G993" s="132" t="s">
        <v>180</v>
      </c>
      <c r="H993" s="58">
        <v>2000000</v>
      </c>
      <c r="I993" s="11">
        <v>6965400</v>
      </c>
      <c r="J993" s="11"/>
      <c r="K993" s="11">
        <v>2000000</v>
      </c>
    </row>
    <row r="994" spans="1:11" ht="16.5" hidden="1" customHeight="1">
      <c r="A994" s="35"/>
      <c r="B994" s="139"/>
      <c r="C994" s="139"/>
      <c r="D994" s="139"/>
      <c r="E994" s="139"/>
      <c r="F994" s="139"/>
      <c r="G994" s="140"/>
      <c r="H994" s="382"/>
      <c r="I994" s="83"/>
      <c r="J994" s="83"/>
      <c r="K994" s="141"/>
    </row>
    <row r="995" spans="1:11" ht="15" hidden="1" customHeight="1">
      <c r="A995" s="35"/>
      <c r="B995" s="1562"/>
      <c r="C995" s="1562"/>
      <c r="D995" s="1562"/>
      <c r="E995" s="1562"/>
      <c r="F995" s="1562"/>
      <c r="G995" s="1562"/>
      <c r="H995" s="1562"/>
      <c r="I995" s="1562"/>
      <c r="J995" s="1164"/>
      <c r="K995" s="111"/>
    </row>
    <row r="996" spans="1:11" ht="33" hidden="1" customHeight="1">
      <c r="A996" s="35"/>
      <c r="B996" s="103">
        <v>23</v>
      </c>
      <c r="C996" s="139"/>
      <c r="D996" s="139"/>
      <c r="E996" s="139"/>
      <c r="F996" s="139"/>
      <c r="G996" s="84" t="s">
        <v>198</v>
      </c>
      <c r="H996" s="98">
        <f>SUM(H997,H1000)</f>
        <v>460000000</v>
      </c>
      <c r="I996" s="108">
        <f>SUM(I997,I1000)</f>
        <v>0</v>
      </c>
      <c r="J996" s="108"/>
      <c r="K996" s="76">
        <f>SUM(K997,K1000)</f>
        <v>0</v>
      </c>
    </row>
    <row r="997" spans="1:11" ht="33" hidden="1" customHeight="1">
      <c r="A997" s="35"/>
      <c r="B997" s="103">
        <v>2301</v>
      </c>
      <c r="C997" s="139"/>
      <c r="D997" s="139"/>
      <c r="E997" s="139"/>
      <c r="F997" s="139"/>
      <c r="G997" s="84" t="s">
        <v>199</v>
      </c>
      <c r="H997" s="98">
        <f>SUM(H999:H999)</f>
        <v>160000000</v>
      </c>
      <c r="I997" s="108">
        <f>SUM(I999:I999)</f>
        <v>0</v>
      </c>
      <c r="J997" s="108"/>
      <c r="K997" s="76">
        <f>SUM(K999:K999)</f>
        <v>0</v>
      </c>
    </row>
    <row r="998" spans="1:11" ht="49.5" hidden="1" customHeight="1">
      <c r="A998" s="35"/>
      <c r="B998" s="103">
        <v>230101</v>
      </c>
      <c r="C998" s="139"/>
      <c r="D998" s="139"/>
      <c r="E998" s="139"/>
      <c r="F998" s="139"/>
      <c r="G998" s="84" t="s">
        <v>200</v>
      </c>
      <c r="H998" s="98"/>
      <c r="I998" s="108"/>
      <c r="J998" s="108"/>
      <c r="K998" s="76"/>
    </row>
    <row r="999" spans="1:11" ht="49.5" hidden="1" customHeight="1">
      <c r="A999" s="35"/>
      <c r="B999" s="107">
        <v>23010105</v>
      </c>
      <c r="C999" s="110">
        <v>70942</v>
      </c>
      <c r="D999" s="110">
        <v>500000201</v>
      </c>
      <c r="E999" s="116" t="s">
        <v>561</v>
      </c>
      <c r="F999" s="110">
        <v>50610700</v>
      </c>
      <c r="G999" s="132" t="s">
        <v>203</v>
      </c>
      <c r="H999" s="383">
        <v>160000000</v>
      </c>
      <c r="I999" s="109"/>
      <c r="J999" s="109"/>
      <c r="K999" s="90"/>
    </row>
    <row r="1000" spans="1:11" ht="49.5" hidden="1" customHeight="1">
      <c r="A1000" s="35"/>
      <c r="B1000" s="103">
        <v>2302</v>
      </c>
      <c r="C1000" s="139"/>
      <c r="D1000" s="139"/>
      <c r="E1000" s="139"/>
      <c r="F1000" s="139"/>
      <c r="G1000" s="142" t="s">
        <v>229</v>
      </c>
      <c r="H1000" s="384">
        <f>SUM(H1002:H1003)</f>
        <v>300000000</v>
      </c>
      <c r="I1000" s="114">
        <f>SUM(I1002:I1003)</f>
        <v>0</v>
      </c>
      <c r="J1000" s="114"/>
      <c r="K1000" s="83">
        <f>SUM(K1002:K1003)</f>
        <v>0</v>
      </c>
    </row>
    <row r="1001" spans="1:11" ht="82.5" hidden="1" customHeight="1">
      <c r="A1001" s="35"/>
      <c r="B1001" s="103"/>
      <c r="C1001" s="139"/>
      <c r="D1001" s="139"/>
      <c r="E1001" s="139"/>
      <c r="F1001" s="139"/>
      <c r="G1001" s="142" t="s">
        <v>230</v>
      </c>
      <c r="H1001" s="385"/>
      <c r="I1001" s="143"/>
      <c r="J1001" s="143"/>
      <c r="K1001" s="86"/>
    </row>
    <row r="1002" spans="1:11" ht="66" hidden="1" customHeight="1">
      <c r="A1002" s="35"/>
      <c r="B1002" s="104">
        <v>23020101</v>
      </c>
      <c r="C1002" s="296"/>
      <c r="D1002" s="296"/>
      <c r="E1002" s="296"/>
      <c r="F1002" s="296"/>
      <c r="G1002" s="102" t="s">
        <v>231</v>
      </c>
      <c r="H1002" s="386">
        <v>200000000</v>
      </c>
      <c r="I1002" s="136"/>
      <c r="J1002" s="136"/>
      <c r="K1002" s="90"/>
    </row>
    <row r="1003" spans="1:11" ht="49.5" hidden="1" customHeight="1">
      <c r="A1003" s="35"/>
      <c r="B1003" s="104">
        <v>23020114</v>
      </c>
      <c r="C1003" s="296"/>
      <c r="D1003" s="296"/>
      <c r="E1003" s="296"/>
      <c r="F1003" s="296"/>
      <c r="G1003" s="85" t="s">
        <v>242</v>
      </c>
      <c r="H1003" s="386">
        <v>100000000</v>
      </c>
      <c r="I1003" s="109"/>
      <c r="J1003" s="109"/>
      <c r="K1003" s="90"/>
    </row>
    <row r="1004" spans="1:11" ht="33" hidden="1" customHeight="1">
      <c r="A1004" s="35"/>
      <c r="B1004" s="110">
        <v>2305</v>
      </c>
      <c r="C1004" s="144">
        <v>70942</v>
      </c>
      <c r="D1004" s="144">
        <v>500000201</v>
      </c>
      <c r="E1004" s="145" t="s">
        <v>561</v>
      </c>
      <c r="F1004" s="125">
        <v>50610700</v>
      </c>
      <c r="G1004" s="138" t="s">
        <v>274</v>
      </c>
      <c r="H1004" s="46">
        <f>SUM(H1006:H1007)</f>
        <v>40000000</v>
      </c>
      <c r="I1004" s="127">
        <f>SUM(I1006:I1007)</f>
        <v>0</v>
      </c>
      <c r="J1004" s="127"/>
      <c r="K1004" s="127">
        <f>SUM(K1006:K1007)</f>
        <v>0</v>
      </c>
    </row>
    <row r="1005" spans="1:11" ht="49.5" hidden="1" customHeight="1">
      <c r="A1005" s="33"/>
      <c r="B1005" s="110">
        <v>230501</v>
      </c>
      <c r="C1005" s="144"/>
      <c r="D1005" s="144"/>
      <c r="E1005" s="145"/>
      <c r="F1005" s="125"/>
      <c r="G1005" s="138" t="s">
        <v>275</v>
      </c>
      <c r="H1005" s="82"/>
      <c r="I1005" s="127"/>
      <c r="J1005" s="127"/>
      <c r="K1005" s="127"/>
    </row>
    <row r="1006" spans="1:11" ht="33" hidden="1" customHeight="1">
      <c r="A1006" s="33"/>
      <c r="B1006" s="107">
        <v>23050101</v>
      </c>
      <c r="C1006" s="144">
        <v>70942</v>
      </c>
      <c r="D1006" s="144">
        <v>500000201</v>
      </c>
      <c r="E1006" s="131" t="s">
        <v>561</v>
      </c>
      <c r="F1006" s="125">
        <v>50610700</v>
      </c>
      <c r="G1006" s="132" t="s">
        <v>276</v>
      </c>
      <c r="H1006" s="387">
        <v>20000000</v>
      </c>
      <c r="I1006" s="146"/>
      <c r="J1006" s="146"/>
      <c r="K1006" s="146"/>
    </row>
    <row r="1007" spans="1:11" ht="49.5" hidden="1" customHeight="1">
      <c r="A1007" s="33"/>
      <c r="B1007" s="107">
        <v>23050102</v>
      </c>
      <c r="C1007" s="144">
        <v>70942</v>
      </c>
      <c r="D1007" s="144">
        <v>500000201</v>
      </c>
      <c r="E1007" s="131" t="s">
        <v>561</v>
      </c>
      <c r="F1007" s="125">
        <v>50610700</v>
      </c>
      <c r="G1007" s="132" t="s">
        <v>277</v>
      </c>
      <c r="H1007" s="387">
        <v>20000000</v>
      </c>
      <c r="I1007" s="146"/>
      <c r="J1007" s="146"/>
      <c r="K1007" s="146"/>
    </row>
    <row r="1008" spans="1:11" ht="16.5" hidden="1" customHeight="1">
      <c r="A1008" s="33"/>
      <c r="B1008" s="35"/>
      <c r="C1008" s="33"/>
      <c r="D1008" s="33"/>
      <c r="E1008" s="33"/>
      <c r="F1008" s="35"/>
      <c r="G1008" s="54"/>
      <c r="H1008" s="33"/>
      <c r="I1008" s="33"/>
      <c r="J1008" s="33"/>
      <c r="K1008" s="33"/>
    </row>
    <row r="1009" spans="1:13" ht="16.5" hidden="1" customHeight="1">
      <c r="A1009" s="33"/>
      <c r="B1009" s="35"/>
      <c r="C1009" s="33"/>
      <c r="D1009" s="33"/>
      <c r="E1009" s="33"/>
      <c r="F1009" s="35"/>
      <c r="G1009" s="54"/>
      <c r="H1009" s="33"/>
      <c r="I1009" s="33"/>
      <c r="J1009" s="33"/>
      <c r="K1009" s="33"/>
    </row>
    <row r="1010" spans="1:13" ht="15" hidden="1" customHeight="1">
      <c r="A1010" s="33"/>
      <c r="B1010" s="1490" t="s">
        <v>284</v>
      </c>
      <c r="C1010" s="1490"/>
      <c r="D1010" s="1490"/>
      <c r="E1010" s="1490"/>
      <c r="F1010" s="1490"/>
      <c r="G1010" s="1490"/>
      <c r="H1010" s="1490"/>
      <c r="I1010" s="1490"/>
      <c r="J1010" s="1490"/>
      <c r="K1010" s="1490"/>
    </row>
    <row r="1011" spans="1:13" ht="16.5" hidden="1" customHeight="1">
      <c r="A1011" s="33"/>
      <c r="B1011" s="35"/>
      <c r="C1011" s="35"/>
      <c r="D1011" s="35"/>
      <c r="E1011" s="35"/>
      <c r="F1011" s="35"/>
      <c r="G1011" s="54" t="s">
        <v>4</v>
      </c>
      <c r="H1011" s="63" t="e">
        <f>H935</f>
        <v>#REF!</v>
      </c>
      <c r="I1011" s="87">
        <f>I935</f>
        <v>4823384030</v>
      </c>
      <c r="J1011" s="87"/>
      <c r="K1011" s="87">
        <f>K935</f>
        <v>6696077272</v>
      </c>
    </row>
    <row r="1012" spans="1:13" ht="16.5" hidden="1" customHeight="1">
      <c r="A1012" s="33"/>
      <c r="B1012" s="35"/>
      <c r="C1012" s="35"/>
      <c r="D1012" s="35"/>
      <c r="E1012" s="35"/>
      <c r="F1012" s="35"/>
      <c r="G1012" s="54" t="s">
        <v>5</v>
      </c>
      <c r="H1012" s="55">
        <f>H952</f>
        <v>35000000</v>
      </c>
      <c r="I1012" s="56">
        <f>I952</f>
        <v>497661998</v>
      </c>
      <c r="J1012" s="56"/>
      <c r="K1012" s="56">
        <f>K952</f>
        <v>35000000</v>
      </c>
    </row>
    <row r="1013" spans="1:13" ht="16.5" hidden="1" customHeight="1">
      <c r="A1013" s="33"/>
      <c r="B1013" s="35"/>
      <c r="C1013" s="35"/>
      <c r="D1013" s="35"/>
      <c r="E1013" s="35"/>
      <c r="F1013" s="35"/>
      <c r="G1013" s="54" t="s">
        <v>285</v>
      </c>
      <c r="H1013" s="33"/>
      <c r="I1013" s="35"/>
      <c r="J1013" s="35"/>
      <c r="K1013" s="35"/>
    </row>
    <row r="1014" spans="1:13" hidden="1">
      <c r="A1014" s="33"/>
      <c r="B1014" s="35"/>
      <c r="C1014" s="35"/>
      <c r="D1014" s="35"/>
      <c r="E1014" s="35"/>
      <c r="F1014" s="35"/>
      <c r="G1014" s="54" t="s">
        <v>198</v>
      </c>
      <c r="H1014" s="55">
        <f>H1006</f>
        <v>20000000</v>
      </c>
      <c r="I1014" s="56">
        <f>I1006</f>
        <v>0</v>
      </c>
      <c r="J1014" s="56"/>
      <c r="K1014" s="56">
        <f>K1006</f>
        <v>0</v>
      </c>
    </row>
    <row r="1015" spans="1:13" hidden="1">
      <c r="A1015" s="33"/>
      <c r="B1015" s="35"/>
      <c r="C1015" s="35"/>
      <c r="D1015" s="35"/>
      <c r="E1015" s="35"/>
      <c r="F1015" s="35"/>
      <c r="G1015" s="54" t="s">
        <v>3</v>
      </c>
      <c r="H1015" s="34" t="e">
        <f>SUM(H1011:H1014)</f>
        <v>#REF!</v>
      </c>
      <c r="I1015" s="36">
        <f>SUM(I1011:I1014)</f>
        <v>5321046028</v>
      </c>
      <c r="J1015" s="36"/>
      <c r="K1015" s="36">
        <f>SUM(K1011:K1014)</f>
        <v>6731077272</v>
      </c>
    </row>
    <row r="1016" spans="1:13" ht="20.25" customHeight="1">
      <c r="A1016" s="33"/>
      <c r="B1016" s="35"/>
      <c r="C1016" s="33"/>
      <c r="D1016" s="33"/>
      <c r="E1016" s="33"/>
      <c r="F1016" s="35"/>
      <c r="G1016" s="54"/>
      <c r="H1016" s="33"/>
      <c r="I1016" s="33"/>
      <c r="J1016" s="33"/>
      <c r="K1016" s="33"/>
    </row>
    <row r="1017" spans="1:13" ht="20.25" customHeight="1">
      <c r="A1017" s="1519" t="s">
        <v>665</v>
      </c>
      <c r="B1017" s="1519"/>
      <c r="C1017" s="1519"/>
      <c r="D1017" s="1519"/>
      <c r="E1017" s="1519"/>
      <c r="F1017" s="1519"/>
      <c r="G1017" s="1519"/>
      <c r="H1017" s="1519"/>
      <c r="I1017" s="1519"/>
      <c r="J1017" s="1519"/>
      <c r="K1017" s="1519"/>
      <c r="L1017" s="1519"/>
      <c r="M1017" s="1519"/>
    </row>
    <row r="1018" spans="1:13" ht="15.75">
      <c r="A1018" s="1520" t="s">
        <v>911</v>
      </c>
      <c r="B1018" s="1520"/>
      <c r="C1018" s="1520"/>
      <c r="D1018" s="1520"/>
      <c r="E1018" s="1520"/>
      <c r="F1018" s="1520"/>
      <c r="G1018" s="1520"/>
      <c r="H1018" s="1520"/>
      <c r="I1018" s="1520"/>
      <c r="J1018" s="1520"/>
      <c r="K1018" s="1520"/>
      <c r="L1018" s="299"/>
      <c r="M1018" s="299"/>
    </row>
    <row r="1019" spans="1:13" ht="51.75">
      <c r="A1019" s="1058" t="s">
        <v>518</v>
      </c>
      <c r="B1019" s="301" t="s">
        <v>514</v>
      </c>
      <c r="C1019" s="301" t="s">
        <v>559</v>
      </c>
      <c r="D1019" s="301" t="s">
        <v>560</v>
      </c>
      <c r="E1019" s="301" t="s">
        <v>515</v>
      </c>
      <c r="F1019" s="302" t="s">
        <v>483</v>
      </c>
      <c r="G1019" s="303" t="s">
        <v>656</v>
      </c>
      <c r="H1019" s="388" t="s">
        <v>657</v>
      </c>
      <c r="I1019" s="303" t="s">
        <v>997</v>
      </c>
      <c r="J1019" s="303"/>
      <c r="K1019" s="303" t="s">
        <v>658</v>
      </c>
      <c r="L1019" s="303" t="s">
        <v>970</v>
      </c>
      <c r="M1019" s="303" t="s">
        <v>999</v>
      </c>
    </row>
    <row r="1020" spans="1:13" ht="14.25">
      <c r="A1020" s="304">
        <v>2</v>
      </c>
      <c r="B1020" s="305"/>
      <c r="C1020" s="305"/>
      <c r="D1020" s="305"/>
      <c r="E1020" s="305"/>
      <c r="F1020" s="1058" t="s">
        <v>90</v>
      </c>
      <c r="G1020" s="332" t="e">
        <f>SUM(G1021,G1027,G1057)</f>
        <v>#REF!</v>
      </c>
      <c r="H1020" s="332">
        <f t="shared" ref="H1020:M1020" si="130">SUM(H1021,H1027,H1057)</f>
        <v>9246950089</v>
      </c>
      <c r="I1020" s="332">
        <f t="shared" si="130"/>
        <v>9346950089</v>
      </c>
      <c r="J1020" s="332"/>
      <c r="K1020" s="332" t="e">
        <f t="shared" si="130"/>
        <v>#REF!</v>
      </c>
      <c r="L1020" s="332">
        <f t="shared" si="130"/>
        <v>7895474664</v>
      </c>
      <c r="M1020" s="332">
        <f t="shared" si="130"/>
        <v>6319925675.0500002</v>
      </c>
    </row>
    <row r="1021" spans="1:13" ht="14.25">
      <c r="A1021" s="304">
        <v>21</v>
      </c>
      <c r="B1021" s="305"/>
      <c r="C1021" s="305"/>
      <c r="D1021" s="305"/>
      <c r="E1021" s="305"/>
      <c r="F1021" s="306" t="s">
        <v>4</v>
      </c>
      <c r="G1021" s="332" t="e">
        <f>SUM(G1022,G1023)</f>
        <v>#REF!</v>
      </c>
      <c r="H1021" s="332">
        <f t="shared" ref="H1021:M1021" si="131">SUM(H1022,H1023)</f>
        <v>8906950089</v>
      </c>
      <c r="I1021" s="332">
        <f t="shared" si="131"/>
        <v>8906950089</v>
      </c>
      <c r="J1021" s="332"/>
      <c r="K1021" s="332" t="e">
        <f t="shared" si="131"/>
        <v>#REF!</v>
      </c>
      <c r="L1021" s="332">
        <f t="shared" si="131"/>
        <v>7555474664</v>
      </c>
      <c r="M1021" s="332">
        <f t="shared" si="131"/>
        <v>6107125675.0500002</v>
      </c>
    </row>
    <row r="1022" spans="1:13" ht="15">
      <c r="A1022" s="307">
        <v>21010101</v>
      </c>
      <c r="B1022" s="308">
        <v>70922</v>
      </c>
      <c r="C1022" s="308" t="s">
        <v>912</v>
      </c>
      <c r="D1022" s="308" t="s">
        <v>561</v>
      </c>
      <c r="E1022" s="308" t="s">
        <v>554</v>
      </c>
      <c r="F1022" s="309" t="s">
        <v>91</v>
      </c>
      <c r="G1022" s="321" t="e">
        <f>#REF!</f>
        <v>#REF!</v>
      </c>
      <c r="H1022" s="401">
        <v>7826644447</v>
      </c>
      <c r="I1022" s="332">
        <v>7826644447</v>
      </c>
      <c r="J1022" s="332"/>
      <c r="K1022" s="332" t="e">
        <f>SUM(G1022,H1022,I1022,)</f>
        <v>#REF!</v>
      </c>
      <c r="L1022" s="332">
        <v>7305284863</v>
      </c>
      <c r="M1022" s="332">
        <v>5474608129.46</v>
      </c>
    </row>
    <row r="1023" spans="1:13" ht="25.5">
      <c r="A1023" s="304">
        <v>2102</v>
      </c>
      <c r="B1023" s="305" t="s">
        <v>913</v>
      </c>
      <c r="C1023" s="305"/>
      <c r="D1023" s="305"/>
      <c r="E1023" s="305"/>
      <c r="F1023" s="306" t="s">
        <v>664</v>
      </c>
      <c r="G1023" s="321" t="e">
        <f>SUM(G1024)</f>
        <v>#REF!</v>
      </c>
      <c r="H1023" s="321">
        <f t="shared" ref="H1023:M1023" si="132">SUM(H1024)</f>
        <v>1080305642</v>
      </c>
      <c r="I1023" s="321">
        <f t="shared" si="132"/>
        <v>1080305642</v>
      </c>
      <c r="J1023" s="321"/>
      <c r="K1023" s="321" t="e">
        <f t="shared" si="132"/>
        <v>#REF!</v>
      </c>
      <c r="L1023" s="321">
        <f t="shared" si="132"/>
        <v>250189801</v>
      </c>
      <c r="M1023" s="321">
        <f t="shared" si="132"/>
        <v>632517545.58999991</v>
      </c>
    </row>
    <row r="1024" spans="1:13" ht="15">
      <c r="A1024" s="304">
        <v>210201</v>
      </c>
      <c r="B1024" s="305" t="s">
        <v>913</v>
      </c>
      <c r="C1024" s="305"/>
      <c r="D1024" s="305" t="s">
        <v>561</v>
      </c>
      <c r="E1024" s="305" t="s">
        <v>554</v>
      </c>
      <c r="F1024" s="306" t="s">
        <v>95</v>
      </c>
      <c r="G1024" s="321" t="e">
        <f>SUM(G1025:G1026)</f>
        <v>#REF!</v>
      </c>
      <c r="H1024" s="401">
        <f t="shared" ref="H1024:M1024" si="133">SUM(H1025:H1026)</f>
        <v>1080305642</v>
      </c>
      <c r="I1024" s="332">
        <f t="shared" si="133"/>
        <v>1080305642</v>
      </c>
      <c r="J1024" s="332"/>
      <c r="K1024" s="332" t="e">
        <f>SUM(G1024,H1024,I1024,)</f>
        <v>#REF!</v>
      </c>
      <c r="L1024" s="332">
        <f t="shared" si="133"/>
        <v>250189801</v>
      </c>
      <c r="M1024" s="332">
        <f t="shared" si="133"/>
        <v>632517545.58999991</v>
      </c>
    </row>
    <row r="1025" spans="1:13" ht="26.25">
      <c r="A1025" s="307">
        <v>21020101</v>
      </c>
      <c r="B1025" s="308" t="s">
        <v>913</v>
      </c>
      <c r="C1025" s="308"/>
      <c r="D1025" s="308" t="s">
        <v>561</v>
      </c>
      <c r="E1025" s="308" t="s">
        <v>554</v>
      </c>
      <c r="F1025" s="309" t="s">
        <v>96</v>
      </c>
      <c r="G1025" s="321" t="e">
        <f>#REF!</f>
        <v>#REF!</v>
      </c>
      <c r="H1025" s="401">
        <v>911451281</v>
      </c>
      <c r="I1025" s="332">
        <v>911451281</v>
      </c>
      <c r="J1025" s="332"/>
      <c r="K1025" s="332" t="e">
        <f>SUM(G1025,H1025,I1025,)</f>
        <v>#REF!</v>
      </c>
      <c r="L1025" s="332">
        <v>65585440</v>
      </c>
      <c r="M1025" s="332">
        <v>482085045.58999997</v>
      </c>
    </row>
    <row r="1026" spans="1:13" ht="15">
      <c r="A1026" s="307">
        <v>21020102</v>
      </c>
      <c r="B1026" s="308" t="s">
        <v>913</v>
      </c>
      <c r="C1026" s="308"/>
      <c r="D1026" s="308" t="s">
        <v>561</v>
      </c>
      <c r="E1026" s="308" t="s">
        <v>554</v>
      </c>
      <c r="F1026" s="309" t="s">
        <v>482</v>
      </c>
      <c r="G1026" s="321" t="e">
        <f>#REF!</f>
        <v>#REF!</v>
      </c>
      <c r="H1026" s="401">
        <v>168854361</v>
      </c>
      <c r="I1026" s="332">
        <v>168854361</v>
      </c>
      <c r="J1026" s="332"/>
      <c r="K1026" s="332" t="e">
        <f>SUM(G1026,H1026,I1026,)</f>
        <v>#REF!</v>
      </c>
      <c r="L1026" s="332">
        <v>184604361</v>
      </c>
      <c r="M1026" s="332">
        <v>150432500</v>
      </c>
    </row>
    <row r="1027" spans="1:13" ht="14.25">
      <c r="A1027" s="304">
        <v>2202</v>
      </c>
      <c r="B1027" s="305"/>
      <c r="C1027" s="305"/>
      <c r="D1027" s="305"/>
      <c r="E1027" s="305"/>
      <c r="F1027" s="306" t="s">
        <v>5</v>
      </c>
      <c r="G1027" s="332">
        <f>SUM(G1028,G1031,G1034,G1041,G1047,G1050)</f>
        <v>123500000</v>
      </c>
      <c r="H1027" s="332">
        <f t="shared" ref="H1027:M1027" si="134">SUM(H1028,H1031,H1034,H1041,H1047,H1050)</f>
        <v>140000000</v>
      </c>
      <c r="I1027" s="332">
        <f t="shared" si="134"/>
        <v>140000000</v>
      </c>
      <c r="J1027" s="332"/>
      <c r="K1027" s="332">
        <f t="shared" si="134"/>
        <v>318500000</v>
      </c>
      <c r="L1027" s="332">
        <f t="shared" si="134"/>
        <v>140000000</v>
      </c>
      <c r="M1027" s="332">
        <f t="shared" si="134"/>
        <v>117800000</v>
      </c>
    </row>
    <row r="1028" spans="1:13" ht="26.25">
      <c r="A1028" s="304">
        <v>220201</v>
      </c>
      <c r="B1028" s="305"/>
      <c r="C1028" s="305"/>
      <c r="D1028" s="305"/>
      <c r="E1028" s="305"/>
      <c r="F1028" s="306" t="s">
        <v>661</v>
      </c>
      <c r="G1028" s="402">
        <f>SUM(G1029:G1030)</f>
        <v>30200000</v>
      </c>
      <c r="H1028" s="403">
        <f>SUM(H1029:H1030)</f>
        <v>26200000</v>
      </c>
      <c r="I1028" s="402">
        <f>SUM(I1029:I1030)</f>
        <v>26200000</v>
      </c>
      <c r="J1028" s="402"/>
      <c r="K1028" s="402">
        <f>SUM(G1028,H1028,I1028,)</f>
        <v>82600000</v>
      </c>
      <c r="L1028" s="402">
        <f>SUM(L1029:L1030)</f>
        <v>26200000</v>
      </c>
      <c r="M1028" s="402">
        <f>SUM(M1029:M1030)</f>
        <v>21000000</v>
      </c>
    </row>
    <row r="1029" spans="1:13" ht="26.25">
      <c r="A1029" s="307">
        <v>22020101</v>
      </c>
      <c r="B1029" s="308" t="s">
        <v>913</v>
      </c>
      <c r="C1029" s="308" t="s">
        <v>914</v>
      </c>
      <c r="D1029" s="308" t="s">
        <v>561</v>
      </c>
      <c r="E1029" s="308" t="s">
        <v>554</v>
      </c>
      <c r="F1029" s="309" t="s">
        <v>108</v>
      </c>
      <c r="G1029" s="332">
        <v>9000000</v>
      </c>
      <c r="H1029" s="401">
        <v>5000000</v>
      </c>
      <c r="I1029" s="332">
        <v>5000000</v>
      </c>
      <c r="J1029" s="332"/>
      <c r="K1029" s="402">
        <f>SUM(G1029,H1029,I1029,)</f>
        <v>19000000</v>
      </c>
      <c r="L1029" s="332">
        <v>5000000</v>
      </c>
      <c r="M1029" s="332">
        <v>5000000</v>
      </c>
    </row>
    <row r="1030" spans="1:13" ht="26.25">
      <c r="A1030" s="307">
        <v>22020102</v>
      </c>
      <c r="B1030" s="308" t="s">
        <v>913</v>
      </c>
      <c r="C1030" s="308" t="s">
        <v>914</v>
      </c>
      <c r="D1030" s="308" t="s">
        <v>561</v>
      </c>
      <c r="E1030" s="308" t="s">
        <v>554</v>
      </c>
      <c r="F1030" s="309" t="s">
        <v>109</v>
      </c>
      <c r="G1030" s="332">
        <v>21200000</v>
      </c>
      <c r="H1030" s="401">
        <v>21200000</v>
      </c>
      <c r="I1030" s="332">
        <v>21200000</v>
      </c>
      <c r="J1030" s="332"/>
      <c r="K1030" s="402">
        <f>SUM(G1030,H1030,I1030,)</f>
        <v>63600000</v>
      </c>
      <c r="L1030" s="332">
        <v>21200000</v>
      </c>
      <c r="M1030" s="332">
        <v>16000000</v>
      </c>
    </row>
    <row r="1031" spans="1:13" ht="15">
      <c r="A1031" s="304">
        <v>220202</v>
      </c>
      <c r="B1031" s="308" t="s">
        <v>913</v>
      </c>
      <c r="C1031" s="305"/>
      <c r="D1031" s="308" t="s">
        <v>561</v>
      </c>
      <c r="E1031" s="308" t="s">
        <v>554</v>
      </c>
      <c r="F1031" s="306" t="s">
        <v>666</v>
      </c>
      <c r="G1031" s="332">
        <f t="shared" ref="G1031:M1031" si="135">SUM(G1032:G1033)</f>
        <v>225000</v>
      </c>
      <c r="H1031" s="401">
        <f t="shared" si="135"/>
        <v>225000</v>
      </c>
      <c r="I1031" s="332">
        <f t="shared" si="135"/>
        <v>225000</v>
      </c>
      <c r="J1031" s="332"/>
      <c r="K1031" s="332">
        <f t="shared" si="135"/>
        <v>675000</v>
      </c>
      <c r="L1031" s="332">
        <f t="shared" si="135"/>
        <v>225000</v>
      </c>
      <c r="M1031" s="332">
        <f t="shared" si="135"/>
        <v>225000</v>
      </c>
    </row>
    <row r="1032" spans="1:13" ht="15">
      <c r="A1032" s="307">
        <v>22020201</v>
      </c>
      <c r="B1032" s="308" t="s">
        <v>913</v>
      </c>
      <c r="C1032" s="308" t="s">
        <v>915</v>
      </c>
      <c r="D1032" s="308" t="s">
        <v>561</v>
      </c>
      <c r="E1032" s="308" t="s">
        <v>554</v>
      </c>
      <c r="F1032" s="309" t="s">
        <v>113</v>
      </c>
      <c r="G1032" s="332">
        <v>180000</v>
      </c>
      <c r="H1032" s="401">
        <v>180000</v>
      </c>
      <c r="I1032" s="332">
        <v>180000</v>
      </c>
      <c r="J1032" s="332"/>
      <c r="K1032" s="402">
        <f>SUM(G1032,H1032,I1032,)</f>
        <v>540000</v>
      </c>
      <c r="L1032" s="332">
        <v>180000</v>
      </c>
      <c r="M1032" s="332">
        <v>180000</v>
      </c>
    </row>
    <row r="1033" spans="1:13" ht="15">
      <c r="A1033" s="307">
        <v>22020205</v>
      </c>
      <c r="B1033" s="308" t="s">
        <v>913</v>
      </c>
      <c r="C1033" s="308" t="s">
        <v>916</v>
      </c>
      <c r="D1033" s="308" t="s">
        <v>561</v>
      </c>
      <c r="E1033" s="308" t="s">
        <v>554</v>
      </c>
      <c r="F1033" s="309" t="s">
        <v>117</v>
      </c>
      <c r="G1033" s="332">
        <v>45000</v>
      </c>
      <c r="H1033" s="401">
        <v>45000</v>
      </c>
      <c r="I1033" s="332">
        <v>45000</v>
      </c>
      <c r="J1033" s="332"/>
      <c r="K1033" s="402">
        <f>SUM(G1033,H1033,I1033,)</f>
        <v>135000</v>
      </c>
      <c r="L1033" s="332">
        <v>45000</v>
      </c>
      <c r="M1033" s="332">
        <v>45000</v>
      </c>
    </row>
    <row r="1034" spans="1:13" ht="26.25">
      <c r="A1034" s="304">
        <v>220203</v>
      </c>
      <c r="B1034" s="308" t="s">
        <v>913</v>
      </c>
      <c r="C1034" s="305"/>
      <c r="D1034" s="308" t="s">
        <v>561</v>
      </c>
      <c r="E1034" s="308" t="s">
        <v>554</v>
      </c>
      <c r="F1034" s="306" t="s">
        <v>663</v>
      </c>
      <c r="G1034" s="332">
        <f>SUM(G1035:G1040)</f>
        <v>87195000</v>
      </c>
      <c r="H1034" s="401">
        <f t="shared" ref="H1034:M1034" si="136">SUM(H1035:H1039)</f>
        <v>895000</v>
      </c>
      <c r="I1034" s="332">
        <f t="shared" si="136"/>
        <v>895000</v>
      </c>
      <c r="J1034" s="332"/>
      <c r="K1034" s="332">
        <f t="shared" si="136"/>
        <v>3985000</v>
      </c>
      <c r="L1034" s="332">
        <f t="shared" si="136"/>
        <v>895000</v>
      </c>
      <c r="M1034" s="332">
        <f t="shared" si="136"/>
        <v>810000</v>
      </c>
    </row>
    <row r="1035" spans="1:13" ht="26.25">
      <c r="A1035" s="307">
        <v>22020301</v>
      </c>
      <c r="B1035" s="308" t="s">
        <v>913</v>
      </c>
      <c r="C1035" s="308" t="s">
        <v>917</v>
      </c>
      <c r="D1035" s="308" t="s">
        <v>561</v>
      </c>
      <c r="E1035" s="308" t="s">
        <v>554</v>
      </c>
      <c r="F1035" s="309" t="s">
        <v>122</v>
      </c>
      <c r="G1035" s="332">
        <v>1500000</v>
      </c>
      <c r="H1035" s="401">
        <v>600000</v>
      </c>
      <c r="I1035" s="332">
        <v>600000</v>
      </c>
      <c r="J1035" s="332"/>
      <c r="K1035" s="402">
        <f>SUM(G1035,H1035,I1035,)</f>
        <v>2700000</v>
      </c>
      <c r="L1035" s="332">
        <v>600000</v>
      </c>
      <c r="M1035" s="332">
        <v>600000</v>
      </c>
    </row>
    <row r="1036" spans="1:13" ht="15">
      <c r="A1036" s="307">
        <v>22020302</v>
      </c>
      <c r="B1036" s="308" t="s">
        <v>913</v>
      </c>
      <c r="C1036" s="308"/>
      <c r="D1036" s="308" t="s">
        <v>561</v>
      </c>
      <c r="E1036" s="308" t="s">
        <v>554</v>
      </c>
      <c r="F1036" s="309" t="s">
        <v>123</v>
      </c>
      <c r="G1036" s="332"/>
      <c r="H1036" s="401"/>
      <c r="I1036" s="332"/>
      <c r="J1036" s="332"/>
      <c r="K1036" s="332"/>
      <c r="L1036" s="332"/>
      <c r="M1036" s="332"/>
    </row>
    <row r="1037" spans="1:13" ht="15">
      <c r="A1037" s="307">
        <v>22020303</v>
      </c>
      <c r="B1037" s="308" t="s">
        <v>913</v>
      </c>
      <c r="C1037" s="308" t="s">
        <v>918</v>
      </c>
      <c r="D1037" s="308" t="s">
        <v>561</v>
      </c>
      <c r="E1037" s="308" t="s">
        <v>554</v>
      </c>
      <c r="F1037" s="309" t="s">
        <v>124</v>
      </c>
      <c r="G1037" s="332">
        <v>45000</v>
      </c>
      <c r="H1037" s="401">
        <v>45000</v>
      </c>
      <c r="I1037" s="332">
        <v>45000</v>
      </c>
      <c r="J1037" s="332"/>
      <c r="K1037" s="402">
        <f>SUM(G1037,H1037,I1037,)</f>
        <v>135000</v>
      </c>
      <c r="L1037" s="332">
        <v>45000</v>
      </c>
      <c r="M1037" s="332">
        <v>10000</v>
      </c>
    </row>
    <row r="1038" spans="1:13" ht="26.25">
      <c r="A1038" s="307">
        <v>22020305</v>
      </c>
      <c r="B1038" s="308" t="s">
        <v>913</v>
      </c>
      <c r="C1038" s="308" t="s">
        <v>919</v>
      </c>
      <c r="D1038" s="308" t="s">
        <v>561</v>
      </c>
      <c r="E1038" s="308" t="s">
        <v>554</v>
      </c>
      <c r="F1038" s="309" t="s">
        <v>126</v>
      </c>
      <c r="G1038" s="332">
        <v>50000</v>
      </c>
      <c r="H1038" s="401">
        <v>50000</v>
      </c>
      <c r="I1038" s="332">
        <v>50000</v>
      </c>
      <c r="J1038" s="332"/>
      <c r="K1038" s="402">
        <f>SUM(G1038,H1038,I1038,)</f>
        <v>150000</v>
      </c>
      <c r="L1038" s="332">
        <v>50000</v>
      </c>
      <c r="M1038" s="332">
        <v>0</v>
      </c>
    </row>
    <row r="1039" spans="1:13" ht="26.25">
      <c r="A1039" s="307">
        <v>22020306</v>
      </c>
      <c r="B1039" s="308" t="s">
        <v>913</v>
      </c>
      <c r="C1039" s="308" t="s">
        <v>920</v>
      </c>
      <c r="D1039" s="308" t="s">
        <v>561</v>
      </c>
      <c r="E1039" s="308" t="s">
        <v>554</v>
      </c>
      <c r="F1039" s="309" t="s">
        <v>127</v>
      </c>
      <c r="G1039" s="332">
        <v>600000</v>
      </c>
      <c r="H1039" s="401">
        <v>200000</v>
      </c>
      <c r="I1039" s="332">
        <v>200000</v>
      </c>
      <c r="J1039" s="332"/>
      <c r="K1039" s="402">
        <f>SUM(G1039,H1039,I1039,)</f>
        <v>1000000</v>
      </c>
      <c r="L1039" s="332">
        <v>200000</v>
      </c>
      <c r="M1039" s="332">
        <v>200000</v>
      </c>
    </row>
    <row r="1040" spans="1:13" ht="39">
      <c r="A1040" s="307">
        <v>22020310</v>
      </c>
      <c r="B1040" s="308" t="s">
        <v>913</v>
      </c>
      <c r="C1040" s="308" t="s">
        <v>920</v>
      </c>
      <c r="D1040" s="308" t="s">
        <v>561</v>
      </c>
      <c r="E1040" s="308" t="s">
        <v>554</v>
      </c>
      <c r="F1040" s="309" t="s">
        <v>1007</v>
      </c>
      <c r="G1040" s="332">
        <v>85000000</v>
      </c>
      <c r="H1040" s="401">
        <v>200000</v>
      </c>
      <c r="I1040" s="332">
        <v>200000</v>
      </c>
      <c r="J1040" s="332"/>
      <c r="K1040" s="402">
        <f>SUM(G1040,H1040,I1040,)</f>
        <v>85400000</v>
      </c>
      <c r="L1040" s="332">
        <v>200000</v>
      </c>
      <c r="M1040" s="332">
        <v>200000</v>
      </c>
    </row>
    <row r="1041" spans="1:13" ht="26.25">
      <c r="A1041" s="304">
        <v>220204</v>
      </c>
      <c r="B1041" s="308" t="s">
        <v>913</v>
      </c>
      <c r="C1041" s="308"/>
      <c r="D1041" s="308" t="s">
        <v>561</v>
      </c>
      <c r="E1041" s="308" t="s">
        <v>554</v>
      </c>
      <c r="F1041" s="306" t="s">
        <v>645</v>
      </c>
      <c r="G1041" s="332">
        <f t="shared" ref="G1041:M1041" si="137">SUM(G1042:G1046)</f>
        <v>1100000</v>
      </c>
      <c r="H1041" s="401">
        <f t="shared" si="137"/>
        <v>700000</v>
      </c>
      <c r="I1041" s="332">
        <f t="shared" si="137"/>
        <v>700000</v>
      </c>
      <c r="J1041" s="332"/>
      <c r="K1041" s="332">
        <f t="shared" si="137"/>
        <v>2500000</v>
      </c>
      <c r="L1041" s="332">
        <f t="shared" si="137"/>
        <v>700000</v>
      </c>
      <c r="M1041" s="332">
        <f t="shared" si="137"/>
        <v>500000</v>
      </c>
    </row>
    <row r="1042" spans="1:13" ht="26.25">
      <c r="A1042" s="307">
        <v>22020402</v>
      </c>
      <c r="B1042" s="308" t="s">
        <v>913</v>
      </c>
      <c r="C1042" s="308" t="s">
        <v>921</v>
      </c>
      <c r="D1042" s="308" t="s">
        <v>561</v>
      </c>
      <c r="E1042" s="308" t="s">
        <v>554</v>
      </c>
      <c r="F1042" s="309" t="s">
        <v>135</v>
      </c>
      <c r="G1042" s="332">
        <v>200000</v>
      </c>
      <c r="H1042" s="401">
        <v>200000</v>
      </c>
      <c r="I1042" s="332">
        <v>200000</v>
      </c>
      <c r="J1042" s="332"/>
      <c r="K1042" s="402">
        <f>SUM(G1042,H1042,I1042,)</f>
        <v>600000</v>
      </c>
      <c r="L1042" s="332">
        <v>200000</v>
      </c>
      <c r="M1042" s="332">
        <v>100000</v>
      </c>
    </row>
    <row r="1043" spans="1:13" ht="39">
      <c r="A1043" s="307">
        <v>22020403</v>
      </c>
      <c r="B1043" s="308" t="s">
        <v>913</v>
      </c>
      <c r="C1043" s="308"/>
      <c r="D1043" s="308" t="s">
        <v>561</v>
      </c>
      <c r="E1043" s="308" t="s">
        <v>554</v>
      </c>
      <c r="F1043" s="309" t="s">
        <v>136</v>
      </c>
      <c r="G1043" s="332"/>
      <c r="H1043" s="401"/>
      <c r="I1043" s="332"/>
      <c r="J1043" s="332"/>
      <c r="K1043" s="332"/>
      <c r="L1043" s="332"/>
      <c r="M1043" s="332"/>
    </row>
    <row r="1044" spans="1:13" ht="26.25">
      <c r="A1044" s="307">
        <v>22020404</v>
      </c>
      <c r="B1044" s="308" t="s">
        <v>913</v>
      </c>
      <c r="C1044" s="308" t="s">
        <v>922</v>
      </c>
      <c r="D1044" s="308" t="s">
        <v>561</v>
      </c>
      <c r="E1044" s="308" t="s">
        <v>554</v>
      </c>
      <c r="F1044" s="309" t="s">
        <v>137</v>
      </c>
      <c r="G1044" s="332">
        <v>200000</v>
      </c>
      <c r="H1044" s="401">
        <v>200000</v>
      </c>
      <c r="I1044" s="332">
        <v>200000</v>
      </c>
      <c r="J1044" s="332"/>
      <c r="K1044" s="402">
        <f>SUM(G1044,H1044,I1044,)</f>
        <v>600000</v>
      </c>
      <c r="L1044" s="332">
        <v>200000</v>
      </c>
      <c r="M1044" s="332">
        <v>100000</v>
      </c>
    </row>
    <row r="1045" spans="1:13" ht="26.25">
      <c r="A1045" s="307">
        <v>22020405</v>
      </c>
      <c r="B1045" s="308" t="s">
        <v>913</v>
      </c>
      <c r="C1045" s="308" t="s">
        <v>923</v>
      </c>
      <c r="D1045" s="308" t="s">
        <v>561</v>
      </c>
      <c r="E1045" s="308" t="s">
        <v>554</v>
      </c>
      <c r="F1045" s="309" t="s">
        <v>138</v>
      </c>
      <c r="G1045" s="332">
        <v>600000</v>
      </c>
      <c r="H1045" s="401">
        <v>200000</v>
      </c>
      <c r="I1045" s="332">
        <v>200000</v>
      </c>
      <c r="J1045" s="332"/>
      <c r="K1045" s="402">
        <f>SUM(G1045,H1045,I1045,)</f>
        <v>1000000</v>
      </c>
      <c r="L1045" s="332">
        <v>200000</v>
      </c>
      <c r="M1045" s="332">
        <v>200000</v>
      </c>
    </row>
    <row r="1046" spans="1:13" ht="26.25">
      <c r="A1046" s="307">
        <v>22020406</v>
      </c>
      <c r="B1046" s="308" t="s">
        <v>913</v>
      </c>
      <c r="C1046" s="308" t="s">
        <v>924</v>
      </c>
      <c r="D1046" s="308" t="s">
        <v>561</v>
      </c>
      <c r="E1046" s="308" t="s">
        <v>554</v>
      </c>
      <c r="F1046" s="309" t="s">
        <v>139</v>
      </c>
      <c r="G1046" s="332">
        <v>100000</v>
      </c>
      <c r="H1046" s="401">
        <v>100000</v>
      </c>
      <c r="I1046" s="332">
        <v>100000</v>
      </c>
      <c r="J1046" s="332"/>
      <c r="K1046" s="402">
        <f>SUM(G1046,H1046,I1046,)</f>
        <v>300000</v>
      </c>
      <c r="L1046" s="332">
        <v>100000</v>
      </c>
      <c r="M1046" s="332">
        <v>100000</v>
      </c>
    </row>
    <row r="1047" spans="1:13" ht="26.25">
      <c r="A1047" s="304">
        <v>220208</v>
      </c>
      <c r="B1047" s="308" t="s">
        <v>913</v>
      </c>
      <c r="C1047" s="308"/>
      <c r="D1047" s="308" t="s">
        <v>561</v>
      </c>
      <c r="E1047" s="308" t="s">
        <v>554</v>
      </c>
      <c r="F1047" s="306" t="s">
        <v>644</v>
      </c>
      <c r="G1047" s="332">
        <f t="shared" ref="G1047:M1047" si="138">SUM(G1048:G1049)</f>
        <v>1115000</v>
      </c>
      <c r="H1047" s="401">
        <f t="shared" si="138"/>
        <v>1115000</v>
      </c>
      <c r="I1047" s="332">
        <f t="shared" si="138"/>
        <v>1115000</v>
      </c>
      <c r="J1047" s="332"/>
      <c r="K1047" s="332">
        <f t="shared" si="138"/>
        <v>3345000</v>
      </c>
      <c r="L1047" s="332">
        <f t="shared" si="138"/>
        <v>1115000</v>
      </c>
      <c r="M1047" s="332">
        <f t="shared" si="138"/>
        <v>1115000</v>
      </c>
    </row>
    <row r="1048" spans="1:13" ht="26.25">
      <c r="A1048" s="307">
        <v>22020801</v>
      </c>
      <c r="B1048" s="308" t="s">
        <v>913</v>
      </c>
      <c r="C1048" s="308" t="s">
        <v>925</v>
      </c>
      <c r="D1048" s="308" t="s">
        <v>561</v>
      </c>
      <c r="E1048" s="308" t="s">
        <v>554</v>
      </c>
      <c r="F1048" s="309" t="s">
        <v>164</v>
      </c>
      <c r="G1048" s="332">
        <v>240000</v>
      </c>
      <c r="H1048" s="401">
        <v>240000</v>
      </c>
      <c r="I1048" s="332">
        <v>240000</v>
      </c>
      <c r="J1048" s="332"/>
      <c r="K1048" s="402">
        <f>SUM(G1048,H1048,I1048,)</f>
        <v>720000</v>
      </c>
      <c r="L1048" s="332">
        <v>240000</v>
      </c>
      <c r="M1048" s="332">
        <v>240000</v>
      </c>
    </row>
    <row r="1049" spans="1:13" ht="26.25">
      <c r="A1049" s="307">
        <v>22020803</v>
      </c>
      <c r="B1049" s="308" t="s">
        <v>913</v>
      </c>
      <c r="C1049" s="308" t="s">
        <v>926</v>
      </c>
      <c r="D1049" s="308" t="s">
        <v>561</v>
      </c>
      <c r="E1049" s="308" t="s">
        <v>554</v>
      </c>
      <c r="F1049" s="309" t="s">
        <v>166</v>
      </c>
      <c r="G1049" s="332">
        <v>875000</v>
      </c>
      <c r="H1049" s="401">
        <v>875000</v>
      </c>
      <c r="I1049" s="332">
        <v>875000</v>
      </c>
      <c r="J1049" s="332"/>
      <c r="K1049" s="402">
        <f>SUM(G1049,H1049,I1049,)</f>
        <v>2625000</v>
      </c>
      <c r="L1049" s="332">
        <v>875000</v>
      </c>
      <c r="M1049" s="332">
        <v>875000</v>
      </c>
    </row>
    <row r="1050" spans="1:13" ht="26.25">
      <c r="A1050" s="304">
        <v>220210</v>
      </c>
      <c r="B1050" s="308" t="s">
        <v>913</v>
      </c>
      <c r="C1050" s="308"/>
      <c r="D1050" s="308" t="s">
        <v>561</v>
      </c>
      <c r="E1050" s="308" t="s">
        <v>554</v>
      </c>
      <c r="F1050" s="306" t="s">
        <v>173</v>
      </c>
      <c r="G1050" s="332">
        <f t="shared" ref="G1050:M1050" si="139">SUM(G1051:G1054)</f>
        <v>3665000</v>
      </c>
      <c r="H1050" s="401">
        <f t="shared" si="139"/>
        <v>110865000</v>
      </c>
      <c r="I1050" s="332">
        <f t="shared" si="139"/>
        <v>110865000</v>
      </c>
      <c r="J1050" s="332"/>
      <c r="K1050" s="332">
        <f t="shared" si="139"/>
        <v>225395000</v>
      </c>
      <c r="L1050" s="332">
        <f t="shared" si="139"/>
        <v>110865000</v>
      </c>
      <c r="M1050" s="332">
        <f t="shared" si="139"/>
        <v>94150000</v>
      </c>
    </row>
    <row r="1051" spans="1:13" ht="15">
      <c r="A1051" s="307">
        <v>22021001</v>
      </c>
      <c r="B1051" s="308" t="s">
        <v>913</v>
      </c>
      <c r="C1051" s="308" t="s">
        <v>927</v>
      </c>
      <c r="D1051" s="308" t="s">
        <v>561</v>
      </c>
      <c r="E1051" s="308" t="s">
        <v>554</v>
      </c>
      <c r="F1051" s="309" t="s">
        <v>174</v>
      </c>
      <c r="G1051" s="332">
        <v>200000</v>
      </c>
      <c r="H1051" s="401">
        <v>100000</v>
      </c>
      <c r="I1051" s="332">
        <v>100000</v>
      </c>
      <c r="J1051" s="332"/>
      <c r="K1051" s="402">
        <f>SUM(G1051,H1051,I1051,)</f>
        <v>400000</v>
      </c>
      <c r="L1051" s="332">
        <v>100000</v>
      </c>
      <c r="M1051" s="332">
        <v>100000</v>
      </c>
    </row>
    <row r="1052" spans="1:13" ht="26.25">
      <c r="A1052" s="307">
        <v>22021003</v>
      </c>
      <c r="B1052" s="308" t="s">
        <v>913</v>
      </c>
      <c r="C1052" s="308" t="s">
        <v>928</v>
      </c>
      <c r="D1052" s="308" t="s">
        <v>561</v>
      </c>
      <c r="E1052" s="308" t="s">
        <v>554</v>
      </c>
      <c r="F1052" s="309" t="s">
        <v>176</v>
      </c>
      <c r="G1052" s="332">
        <v>265000</v>
      </c>
      <c r="H1052" s="401">
        <v>50000</v>
      </c>
      <c r="I1052" s="332">
        <v>50000</v>
      </c>
      <c r="J1052" s="332"/>
      <c r="K1052" s="402">
        <f>SUM(G1052,H1052,I1052,)</f>
        <v>365000</v>
      </c>
      <c r="L1052" s="332">
        <v>50000</v>
      </c>
      <c r="M1052" s="332">
        <v>50000</v>
      </c>
    </row>
    <row r="1053" spans="1:13" ht="15">
      <c r="A1053" s="307">
        <v>22021007</v>
      </c>
      <c r="B1053" s="308" t="s">
        <v>913</v>
      </c>
      <c r="C1053" s="308" t="s">
        <v>929</v>
      </c>
      <c r="D1053" s="308" t="s">
        <v>561</v>
      </c>
      <c r="E1053" s="308" t="s">
        <v>554</v>
      </c>
      <c r="F1053" s="309" t="s">
        <v>179</v>
      </c>
      <c r="G1053" s="332">
        <v>3000000</v>
      </c>
      <c r="H1053" s="401">
        <v>110640000</v>
      </c>
      <c r="I1053" s="332">
        <v>110640000</v>
      </c>
      <c r="J1053" s="332"/>
      <c r="K1053" s="402">
        <f>SUM(G1053,H1053,I1053,)</f>
        <v>224280000</v>
      </c>
      <c r="L1053" s="332">
        <v>110640000</v>
      </c>
      <c r="M1053" s="332">
        <v>94000000</v>
      </c>
    </row>
    <row r="1054" spans="1:13" ht="15">
      <c r="A1054" s="307">
        <v>22021009</v>
      </c>
      <c r="B1054" s="308" t="s">
        <v>913</v>
      </c>
      <c r="C1054" s="308" t="s">
        <v>930</v>
      </c>
      <c r="D1054" s="308" t="s">
        <v>561</v>
      </c>
      <c r="E1054" s="308" t="s">
        <v>554</v>
      </c>
      <c r="F1054" s="309" t="s">
        <v>181</v>
      </c>
      <c r="G1054" s="332">
        <v>200000</v>
      </c>
      <c r="H1054" s="401">
        <v>75000</v>
      </c>
      <c r="I1054" s="332">
        <v>75000</v>
      </c>
      <c r="J1054" s="332"/>
      <c r="K1054" s="402">
        <f>SUM(G1054,H1054,I1054,)</f>
        <v>350000</v>
      </c>
      <c r="L1054" s="332">
        <v>75000</v>
      </c>
      <c r="M1054" s="332">
        <v>0</v>
      </c>
    </row>
    <row r="1055" spans="1:13" ht="15">
      <c r="A1055" s="307"/>
      <c r="B1055" s="308"/>
      <c r="C1055" s="308"/>
      <c r="D1055" s="308"/>
      <c r="E1055" s="308"/>
      <c r="F1055" s="309"/>
      <c r="G1055" s="332"/>
      <c r="H1055" s="401"/>
      <c r="I1055" s="332"/>
      <c r="J1055" s="332"/>
      <c r="K1055" s="402"/>
      <c r="L1055" s="332"/>
      <c r="M1055" s="332"/>
    </row>
    <row r="1056" spans="1:13" ht="15">
      <c r="A1056" s="307"/>
      <c r="B1056" s="308"/>
      <c r="C1056" s="308"/>
      <c r="D1056" s="308"/>
      <c r="E1056" s="308"/>
      <c r="F1056" s="309"/>
      <c r="G1056" s="332"/>
      <c r="H1056" s="401"/>
      <c r="I1056" s="332"/>
      <c r="J1056" s="332"/>
      <c r="K1056" s="402"/>
      <c r="L1056" s="332"/>
      <c r="M1056" s="332"/>
    </row>
    <row r="1057" spans="1:13" ht="15">
      <c r="A1057" s="304">
        <v>23</v>
      </c>
      <c r="B1057" s="308" t="s">
        <v>913</v>
      </c>
      <c r="C1057" s="308"/>
      <c r="D1057" s="308" t="s">
        <v>561</v>
      </c>
      <c r="E1057" s="308" t="s">
        <v>554</v>
      </c>
      <c r="F1057" s="306" t="s">
        <v>198</v>
      </c>
      <c r="G1057" s="332">
        <f t="shared" ref="G1057:M1057" si="140">SUM(G1058)</f>
        <v>100000000</v>
      </c>
      <c r="H1057" s="401">
        <f t="shared" si="140"/>
        <v>200000000</v>
      </c>
      <c r="I1057" s="332">
        <f t="shared" si="140"/>
        <v>300000000</v>
      </c>
      <c r="J1057" s="332"/>
      <c r="K1057" s="332">
        <f t="shared" si="140"/>
        <v>600000000</v>
      </c>
      <c r="L1057" s="332">
        <f t="shared" si="140"/>
        <v>200000000</v>
      </c>
      <c r="M1057" s="332">
        <f t="shared" si="140"/>
        <v>95000000</v>
      </c>
    </row>
    <row r="1058" spans="1:13" ht="15">
      <c r="A1058" s="304">
        <v>2301</v>
      </c>
      <c r="B1058" s="308" t="s">
        <v>913</v>
      </c>
      <c r="C1058" s="308"/>
      <c r="D1058" s="308" t="s">
        <v>561</v>
      </c>
      <c r="E1058" s="308" t="s">
        <v>554</v>
      </c>
      <c r="F1058" s="306" t="s">
        <v>199</v>
      </c>
      <c r="G1058" s="332">
        <f>G1059</f>
        <v>100000000</v>
      </c>
      <c r="H1058" s="401">
        <f t="shared" ref="H1058:M1058" si="141">H1059</f>
        <v>200000000</v>
      </c>
      <c r="I1058" s="332">
        <f t="shared" si="141"/>
        <v>300000000</v>
      </c>
      <c r="J1058" s="332"/>
      <c r="K1058" s="332">
        <f t="shared" si="141"/>
        <v>600000000</v>
      </c>
      <c r="L1058" s="332">
        <f t="shared" si="141"/>
        <v>200000000</v>
      </c>
      <c r="M1058" s="332">
        <f t="shared" si="141"/>
        <v>95000000</v>
      </c>
    </row>
    <row r="1059" spans="1:13" ht="26.25">
      <c r="A1059" s="304">
        <v>230101</v>
      </c>
      <c r="B1059" s="308" t="s">
        <v>913</v>
      </c>
      <c r="C1059" s="308"/>
      <c r="D1059" s="308" t="s">
        <v>561</v>
      </c>
      <c r="E1059" s="308" t="s">
        <v>554</v>
      </c>
      <c r="F1059" s="306" t="s">
        <v>200</v>
      </c>
      <c r="G1059" s="332">
        <f t="shared" ref="G1059:M1059" si="142">SUM(G1060:G1069)</f>
        <v>100000000</v>
      </c>
      <c r="H1059" s="401">
        <f t="shared" si="142"/>
        <v>200000000</v>
      </c>
      <c r="I1059" s="332">
        <f t="shared" si="142"/>
        <v>300000000</v>
      </c>
      <c r="J1059" s="332"/>
      <c r="K1059" s="332">
        <f t="shared" si="142"/>
        <v>600000000</v>
      </c>
      <c r="L1059" s="332">
        <f t="shared" si="142"/>
        <v>200000000</v>
      </c>
      <c r="M1059" s="332">
        <f t="shared" si="142"/>
        <v>95000000</v>
      </c>
    </row>
    <row r="1060" spans="1:13" ht="15">
      <c r="A1060" s="307">
        <v>23010107</v>
      </c>
      <c r="B1060" s="308" t="s">
        <v>913</v>
      </c>
      <c r="C1060" s="308" t="s">
        <v>931</v>
      </c>
      <c r="D1060" s="308" t="s">
        <v>561</v>
      </c>
      <c r="E1060" s="308" t="s">
        <v>554</v>
      </c>
      <c r="F1060" s="309" t="s">
        <v>205</v>
      </c>
      <c r="G1060" s="332"/>
      <c r="H1060" s="401">
        <v>21000000</v>
      </c>
      <c r="I1060" s="332">
        <v>40000000</v>
      </c>
      <c r="J1060" s="332"/>
      <c r="K1060" s="402">
        <f>SUM(G1060,H1060,I1060,)</f>
        <v>61000000</v>
      </c>
      <c r="L1060" s="332"/>
      <c r="M1060" s="332"/>
    </row>
    <row r="1061" spans="1:13" ht="15">
      <c r="A1061" s="307">
        <v>23010108</v>
      </c>
      <c r="B1061" s="308" t="s">
        <v>913</v>
      </c>
      <c r="C1061" s="308" t="s">
        <v>932</v>
      </c>
      <c r="D1061" s="308" t="s">
        <v>561</v>
      </c>
      <c r="E1061" s="308" t="s">
        <v>554</v>
      </c>
      <c r="F1061" s="309" t="s">
        <v>206</v>
      </c>
      <c r="G1061" s="332"/>
      <c r="H1061" s="401">
        <v>40700000</v>
      </c>
      <c r="I1061" s="332">
        <v>30000000</v>
      </c>
      <c r="J1061" s="332"/>
      <c r="K1061" s="402">
        <f>SUM(G1061,H1061,I1061,)</f>
        <v>70700000</v>
      </c>
      <c r="L1061" s="332"/>
      <c r="M1061" s="332"/>
    </row>
    <row r="1062" spans="1:13" ht="15">
      <c r="A1062" s="307">
        <v>23010109</v>
      </c>
      <c r="B1062" s="308" t="s">
        <v>913</v>
      </c>
      <c r="C1062" s="308" t="s">
        <v>918</v>
      </c>
      <c r="D1062" s="308" t="s">
        <v>561</v>
      </c>
      <c r="E1062" s="308" t="s">
        <v>554</v>
      </c>
      <c r="F1062" s="309" t="s">
        <v>207</v>
      </c>
      <c r="G1062" s="332"/>
      <c r="H1062" s="401">
        <v>8000000</v>
      </c>
      <c r="I1062" s="332"/>
      <c r="J1062" s="332"/>
      <c r="K1062" s="402">
        <f>SUM(G1062,H1062,I1062,)</f>
        <v>8000000</v>
      </c>
      <c r="L1062" s="332"/>
      <c r="M1062" s="332"/>
    </row>
    <row r="1063" spans="1:13" ht="26.25">
      <c r="A1063" s="307">
        <v>23010112</v>
      </c>
      <c r="B1063" s="308" t="s">
        <v>913</v>
      </c>
      <c r="C1063" s="308" t="s">
        <v>933</v>
      </c>
      <c r="D1063" s="308" t="s">
        <v>561</v>
      </c>
      <c r="E1063" s="308" t="s">
        <v>554</v>
      </c>
      <c r="F1063" s="309" t="s">
        <v>208</v>
      </c>
      <c r="G1063" s="332"/>
      <c r="H1063" s="401"/>
      <c r="I1063" s="332">
        <v>20000000</v>
      </c>
      <c r="J1063" s="332"/>
      <c r="K1063" s="402">
        <f>SUM(G1063,H1063,I1063,)</f>
        <v>20000000</v>
      </c>
      <c r="L1063" s="332"/>
      <c r="M1063" s="332"/>
    </row>
    <row r="1064" spans="1:13" ht="15">
      <c r="A1064" s="307">
        <v>23010113</v>
      </c>
      <c r="B1064" s="308" t="s">
        <v>913</v>
      </c>
      <c r="C1064" s="308" t="s">
        <v>934</v>
      </c>
      <c r="D1064" s="308" t="s">
        <v>561</v>
      </c>
      <c r="E1064" s="308" t="s">
        <v>554</v>
      </c>
      <c r="F1064" s="309" t="s">
        <v>209</v>
      </c>
      <c r="G1064" s="332"/>
      <c r="H1064" s="401">
        <v>35000000</v>
      </c>
      <c r="I1064" s="332">
        <v>42000000</v>
      </c>
      <c r="J1064" s="332"/>
      <c r="K1064" s="402">
        <f>SUM(G1064,H1064,I1064,)</f>
        <v>77000000</v>
      </c>
      <c r="L1064" s="332">
        <v>95000000</v>
      </c>
      <c r="M1064" s="332">
        <v>10000000</v>
      </c>
    </row>
    <row r="1065" spans="1:13" ht="26.25">
      <c r="A1065" s="307">
        <v>23010114</v>
      </c>
      <c r="B1065" s="308" t="s">
        <v>913</v>
      </c>
      <c r="C1065" s="308" t="s">
        <v>918</v>
      </c>
      <c r="D1065" s="308" t="s">
        <v>561</v>
      </c>
      <c r="E1065" s="308" t="s">
        <v>554</v>
      </c>
      <c r="F1065" s="309" t="s">
        <v>210</v>
      </c>
      <c r="G1065" s="332"/>
      <c r="H1065" s="401"/>
      <c r="I1065" s="332"/>
      <c r="J1065" s="332"/>
      <c r="K1065" s="332"/>
      <c r="L1065" s="332"/>
      <c r="M1065" s="332"/>
    </row>
    <row r="1066" spans="1:13" ht="26.25">
      <c r="A1066" s="307">
        <v>23010115</v>
      </c>
      <c r="B1066" s="308" t="s">
        <v>913</v>
      </c>
      <c r="C1066" s="308" t="s">
        <v>932</v>
      </c>
      <c r="D1066" s="308" t="s">
        <v>561</v>
      </c>
      <c r="E1066" s="308" t="s">
        <v>554</v>
      </c>
      <c r="F1066" s="309" t="s">
        <v>211</v>
      </c>
      <c r="G1066" s="332"/>
      <c r="H1066" s="401"/>
      <c r="I1066" s="332">
        <v>3000000</v>
      </c>
      <c r="J1066" s="332"/>
      <c r="K1066" s="402">
        <f>SUM(G1066,H1066,I1066,)</f>
        <v>3000000</v>
      </c>
      <c r="L1066" s="332"/>
      <c r="M1066" s="332"/>
    </row>
    <row r="1067" spans="1:13" ht="26.25">
      <c r="A1067" s="307">
        <v>23010116</v>
      </c>
      <c r="B1067" s="308" t="s">
        <v>913</v>
      </c>
      <c r="C1067" s="308" t="s">
        <v>918</v>
      </c>
      <c r="D1067" s="308" t="s">
        <v>561</v>
      </c>
      <c r="E1067" s="308" t="s">
        <v>554</v>
      </c>
      <c r="F1067" s="309" t="s">
        <v>212</v>
      </c>
      <c r="G1067" s="332"/>
      <c r="H1067" s="401"/>
      <c r="I1067" s="332"/>
      <c r="J1067" s="332"/>
      <c r="K1067" s="402">
        <f>SUM(G1067,H1067,I1067,)</f>
        <v>0</v>
      </c>
      <c r="L1067" s="332"/>
      <c r="M1067" s="332"/>
    </row>
    <row r="1068" spans="1:13" ht="26.25">
      <c r="A1068" s="307">
        <v>23010117</v>
      </c>
      <c r="B1068" s="308" t="s">
        <v>913</v>
      </c>
      <c r="C1068" s="308" t="s">
        <v>918</v>
      </c>
      <c r="D1068" s="308" t="s">
        <v>561</v>
      </c>
      <c r="E1068" s="308" t="s">
        <v>554</v>
      </c>
      <c r="F1068" s="309" t="s">
        <v>213</v>
      </c>
      <c r="G1068" s="332"/>
      <c r="H1068" s="401">
        <v>300000</v>
      </c>
      <c r="I1068" s="332"/>
      <c r="J1068" s="332"/>
      <c r="K1068" s="402">
        <f>SUM(G1068,H1068,I1068,)</f>
        <v>300000</v>
      </c>
      <c r="L1068" s="332"/>
      <c r="M1068" s="332"/>
    </row>
    <row r="1069" spans="1:13" ht="26.25">
      <c r="A1069" s="307">
        <v>23010124</v>
      </c>
      <c r="B1069" s="308" t="s">
        <v>913</v>
      </c>
      <c r="C1069" s="308" t="s">
        <v>935</v>
      </c>
      <c r="D1069" s="308" t="s">
        <v>561</v>
      </c>
      <c r="E1069" s="308" t="s">
        <v>554</v>
      </c>
      <c r="F1069" s="309" t="s">
        <v>220</v>
      </c>
      <c r="G1069" s="332">
        <v>100000000</v>
      </c>
      <c r="H1069" s="401">
        <v>95000000</v>
      </c>
      <c r="I1069" s="332">
        <v>165000000</v>
      </c>
      <c r="J1069" s="332"/>
      <c r="K1069" s="402">
        <f>SUM(G1069,H1069,I1069,)</f>
        <v>360000000</v>
      </c>
      <c r="L1069" s="332">
        <v>105000000</v>
      </c>
      <c r="M1069" s="332">
        <v>85000000</v>
      </c>
    </row>
    <row r="1070" spans="1:13" ht="15">
      <c r="A1070" s="307"/>
      <c r="B1070" s="308"/>
      <c r="C1070" s="308"/>
      <c r="D1070" s="308"/>
      <c r="E1070" s="308"/>
      <c r="F1070" s="458"/>
      <c r="G1070" s="1155"/>
      <c r="H1070" s="1156"/>
      <c r="I1070" s="1155"/>
      <c r="J1070" s="1155"/>
      <c r="K1070" s="1155"/>
      <c r="L1070" s="1155"/>
      <c r="M1070" s="1155"/>
    </row>
    <row r="1071" spans="1:13" ht="14.25">
      <c r="A1071" s="307"/>
      <c r="B1071" s="308"/>
      <c r="C1071" s="308"/>
      <c r="D1071" s="308"/>
      <c r="E1071" s="308"/>
      <c r="F1071" s="442" t="s">
        <v>570</v>
      </c>
      <c r="G1071" s="946"/>
      <c r="H1071" s="946"/>
      <c r="I1071" s="946"/>
      <c r="J1071" s="946"/>
      <c r="K1071" s="946"/>
      <c r="L1071" s="946"/>
      <c r="M1071" s="946"/>
    </row>
    <row r="1072" spans="1:13" ht="14.25">
      <c r="A1072" s="307"/>
      <c r="B1072" s="308"/>
      <c r="C1072" s="308"/>
      <c r="D1072" s="308"/>
      <c r="E1072" s="308"/>
      <c r="F1072" s="922"/>
      <c r="G1072" s="332"/>
      <c r="H1072" s="332"/>
      <c r="I1072" s="332"/>
      <c r="J1072" s="332"/>
      <c r="K1072" s="332"/>
      <c r="L1072" s="332"/>
      <c r="M1072" s="332"/>
    </row>
    <row r="1073" spans="1:13" ht="14.25">
      <c r="A1073" s="307"/>
      <c r="B1073" s="308"/>
      <c r="C1073" s="308"/>
      <c r="D1073" s="308"/>
      <c r="E1073" s="308"/>
      <c r="F1073" s="922" t="s">
        <v>519</v>
      </c>
      <c r="G1073" s="332" t="e">
        <f t="shared" ref="G1073:M1073" si="143">G1021</f>
        <v>#REF!</v>
      </c>
      <c r="H1073" s="332">
        <f t="shared" si="143"/>
        <v>8906950089</v>
      </c>
      <c r="I1073" s="332">
        <f t="shared" si="143"/>
        <v>8906950089</v>
      </c>
      <c r="J1073" s="332"/>
      <c r="K1073" s="332" t="e">
        <f t="shared" si="143"/>
        <v>#REF!</v>
      </c>
      <c r="L1073" s="836">
        <v>7546436250.8699999</v>
      </c>
      <c r="M1073" s="332">
        <f t="shared" si="143"/>
        <v>6107125675.0500002</v>
      </c>
    </row>
    <row r="1074" spans="1:13" ht="14.25">
      <c r="A1074" s="307"/>
      <c r="B1074" s="308"/>
      <c r="C1074" s="308"/>
      <c r="D1074" s="308"/>
      <c r="E1074" s="308"/>
      <c r="F1074" s="922" t="s">
        <v>520</v>
      </c>
      <c r="G1074" s="332">
        <f t="shared" ref="G1074:M1074" si="144">G1027</f>
        <v>123500000</v>
      </c>
      <c r="H1074" s="332">
        <f t="shared" si="144"/>
        <v>140000000</v>
      </c>
      <c r="I1074" s="332">
        <f t="shared" si="144"/>
        <v>140000000</v>
      </c>
      <c r="J1074" s="332"/>
      <c r="K1074" s="332">
        <f t="shared" si="144"/>
        <v>318500000</v>
      </c>
      <c r="L1074" s="836">
        <f t="shared" si="144"/>
        <v>140000000</v>
      </c>
      <c r="M1074" s="332">
        <f t="shared" si="144"/>
        <v>117800000</v>
      </c>
    </row>
    <row r="1075" spans="1:13" ht="14.25">
      <c r="A1075" s="307"/>
      <c r="B1075" s="308"/>
      <c r="C1075" s="308"/>
      <c r="D1075" s="308"/>
      <c r="E1075" s="308"/>
      <c r="F1075" s="922" t="s">
        <v>198</v>
      </c>
      <c r="G1075" s="332">
        <f>G1057</f>
        <v>100000000</v>
      </c>
      <c r="H1075" s="332">
        <f>H1057</f>
        <v>200000000</v>
      </c>
      <c r="I1075" s="332">
        <f>I1057</f>
        <v>300000000</v>
      </c>
      <c r="J1075" s="332"/>
      <c r="K1075" s="332">
        <f>K1057</f>
        <v>600000000</v>
      </c>
      <c r="L1075" s="836">
        <v>200000000</v>
      </c>
      <c r="M1075" s="332"/>
    </row>
    <row r="1076" spans="1:13" ht="14.25">
      <c r="A1076" s="307"/>
      <c r="B1076" s="308"/>
      <c r="C1076" s="308"/>
      <c r="D1076" s="308"/>
      <c r="E1076" s="308"/>
      <c r="F1076" s="922"/>
      <c r="G1076" s="332"/>
      <c r="H1076" s="332"/>
      <c r="I1076" s="332"/>
      <c r="J1076" s="332"/>
      <c r="K1076" s="332"/>
      <c r="L1076" s="836"/>
      <c r="M1076" s="332"/>
    </row>
    <row r="1077" spans="1:13" ht="14.25">
      <c r="A1077" s="307"/>
      <c r="B1077" s="308"/>
      <c r="C1077" s="308"/>
      <c r="D1077" s="308"/>
      <c r="E1077" s="308"/>
      <c r="F1077" s="922" t="s">
        <v>3</v>
      </c>
      <c r="G1077" s="332" t="e">
        <f t="shared" ref="G1077:M1077" si="145">SUM(G1073:G1076)</f>
        <v>#REF!</v>
      </c>
      <c r="H1077" s="332">
        <f t="shared" si="145"/>
        <v>9246950089</v>
      </c>
      <c r="I1077" s="332">
        <f t="shared" si="145"/>
        <v>9346950089</v>
      </c>
      <c r="J1077" s="332"/>
      <c r="K1077" s="332" t="e">
        <f t="shared" si="145"/>
        <v>#REF!</v>
      </c>
      <c r="L1077" s="836">
        <f t="shared" si="145"/>
        <v>7886436250.8699999</v>
      </c>
      <c r="M1077" s="332">
        <f t="shared" si="145"/>
        <v>6224925675.0500002</v>
      </c>
    </row>
    <row r="1078" spans="1:13" ht="14.25">
      <c r="A1078" s="1151"/>
      <c r="B1078" s="1152"/>
      <c r="C1078" s="1152"/>
      <c r="D1078" s="1152"/>
      <c r="E1078" s="1152"/>
      <c r="F1078" s="1153"/>
      <c r="G1078" s="1154"/>
      <c r="H1078" s="1154"/>
      <c r="I1078" s="1154"/>
      <c r="J1078" s="1154"/>
      <c r="K1078" s="1154"/>
      <c r="L1078" s="1154"/>
      <c r="M1078" s="1154"/>
    </row>
    <row r="1079" spans="1:13" ht="15">
      <c r="A1079" s="924"/>
      <c r="B1079" s="1148"/>
      <c r="C1079" s="1148"/>
      <c r="D1079" s="1148"/>
      <c r="E1079" s="1148"/>
      <c r="F1079" s="925"/>
      <c r="G1079" s="1149"/>
      <c r="H1079" s="1150"/>
      <c r="I1079" s="1149"/>
      <c r="J1079" s="1149"/>
      <c r="K1079" s="1149"/>
      <c r="L1079" s="1149"/>
      <c r="M1079" s="1149"/>
    </row>
    <row r="1080" spans="1:13" ht="14.25">
      <c r="A1080" s="316"/>
      <c r="B1080" s="317"/>
      <c r="C1080" s="317"/>
      <c r="D1080" s="317"/>
      <c r="E1080" s="317"/>
      <c r="F1080" s="318"/>
      <c r="G1080" s="319"/>
      <c r="H1080" s="389"/>
      <c r="I1080" s="319"/>
      <c r="J1080" s="319"/>
      <c r="K1080" s="319"/>
      <c r="L1080" s="319"/>
      <c r="M1080" s="319"/>
    </row>
    <row r="1081" spans="1:13" ht="14.25">
      <c r="A1081" s="316"/>
      <c r="B1081" s="317"/>
      <c r="C1081" s="317"/>
      <c r="D1081" s="317"/>
      <c r="E1081" s="317"/>
      <c r="F1081" s="318"/>
      <c r="G1081" s="319"/>
      <c r="H1081" s="389"/>
      <c r="I1081" s="319"/>
      <c r="J1081" s="319"/>
      <c r="K1081" s="319"/>
      <c r="L1081" s="319"/>
      <c r="M1081" s="319"/>
    </row>
    <row r="1082" spans="1:13" ht="14.25">
      <c r="A1082" s="1555"/>
      <c r="B1082" s="1555"/>
      <c r="C1082" s="1555"/>
      <c r="D1082" s="1555"/>
      <c r="E1082" s="1555"/>
      <c r="F1082" s="1555"/>
      <c r="G1082" s="1555"/>
      <c r="H1082" s="1555"/>
      <c r="I1082" s="1555"/>
      <c r="J1082" s="1555"/>
      <c r="K1082" s="1555"/>
      <c r="L1082" s="1555"/>
      <c r="M1082" s="1555"/>
    </row>
    <row r="1083" spans="1:13" ht="14.25">
      <c r="A1083" s="316"/>
      <c r="B1083" s="317"/>
      <c r="C1083" s="317"/>
      <c r="D1083" s="317"/>
      <c r="E1083" s="317"/>
      <c r="F1083" s="318"/>
      <c r="G1083" s="319"/>
      <c r="H1083" s="389"/>
      <c r="I1083" s="319"/>
      <c r="J1083" s="319"/>
      <c r="K1083" s="319"/>
      <c r="L1083" s="319"/>
      <c r="M1083" s="319"/>
    </row>
    <row r="1084" spans="1:13">
      <c r="A1084" s="33"/>
      <c r="B1084" s="35"/>
      <c r="C1084" s="35"/>
      <c r="D1084" s="35"/>
      <c r="E1084" s="35"/>
      <c r="F1084" s="35"/>
      <c r="G1084" s="62"/>
      <c r="H1084" s="64"/>
      <c r="I1084" s="97"/>
      <c r="J1084" s="97"/>
      <c r="K1084" s="97"/>
    </row>
    <row r="1085" spans="1:13" ht="18">
      <c r="A1085" s="1426" t="s">
        <v>0</v>
      </c>
      <c r="B1085" s="1427"/>
      <c r="C1085" s="1427"/>
      <c r="D1085" s="1427"/>
      <c r="E1085" s="1427"/>
      <c r="F1085" s="1427"/>
      <c r="G1085" s="1427"/>
      <c r="H1085" s="1427"/>
      <c r="I1085" s="1427"/>
      <c r="J1085" s="1427"/>
      <c r="K1085" s="1427"/>
      <c r="L1085" s="1427"/>
      <c r="M1085" s="1427"/>
    </row>
    <row r="1086" spans="1:13" ht="18">
      <c r="A1086" s="1426" t="s">
        <v>653</v>
      </c>
      <c r="B1086" s="1427"/>
      <c r="C1086" s="1427"/>
      <c r="D1086" s="1427"/>
      <c r="E1086" s="1427"/>
      <c r="F1086" s="1427"/>
      <c r="G1086" s="1427"/>
      <c r="H1086" s="1427"/>
      <c r="I1086" s="1427"/>
      <c r="J1086" s="1427"/>
      <c r="K1086" s="1427"/>
      <c r="L1086" s="1427"/>
      <c r="M1086" s="1427"/>
    </row>
    <row r="1087" spans="1:13" ht="57.75" customHeight="1">
      <c r="A1087" s="539" t="s">
        <v>518</v>
      </c>
      <c r="B1087" s="539" t="s">
        <v>670</v>
      </c>
      <c r="C1087" s="539" t="s">
        <v>559</v>
      </c>
      <c r="D1087" s="539" t="s">
        <v>560</v>
      </c>
      <c r="E1087" s="539" t="s">
        <v>515</v>
      </c>
      <c r="F1087" s="542" t="s">
        <v>483</v>
      </c>
      <c r="G1087" s="578" t="s">
        <v>656</v>
      </c>
      <c r="H1087" s="578" t="s">
        <v>657</v>
      </c>
      <c r="I1087" s="578" t="s">
        <v>997</v>
      </c>
      <c r="J1087" s="578"/>
      <c r="K1087" s="543" t="s">
        <v>658</v>
      </c>
      <c r="L1087" s="579" t="s">
        <v>970</v>
      </c>
      <c r="M1087" s="593" t="s">
        <v>1196</v>
      </c>
    </row>
    <row r="1088" spans="1:13" ht="14.25">
      <c r="A1088" s="442">
        <v>2</v>
      </c>
      <c r="B1088" s="442"/>
      <c r="C1088" s="442"/>
      <c r="D1088" s="442"/>
      <c r="E1088" s="442"/>
      <c r="F1088" s="477" t="s">
        <v>90</v>
      </c>
      <c r="G1088" s="321">
        <f>G1089</f>
        <v>30000000</v>
      </c>
      <c r="H1088" s="321">
        <f>H1089</f>
        <v>40000000</v>
      </c>
      <c r="I1088" s="321">
        <f>I1089</f>
        <v>40000000</v>
      </c>
      <c r="J1088" s="321"/>
      <c r="K1088" s="321">
        <f>K1089</f>
        <v>110000000</v>
      </c>
      <c r="L1088" s="321">
        <f>L1089</f>
        <v>130000000</v>
      </c>
      <c r="M1088" s="321">
        <f>SUM(M1089,M1169,M1176,M1193)</f>
        <v>32992779</v>
      </c>
    </row>
    <row r="1089" spans="1:13" ht="14.25">
      <c r="A1089" s="442">
        <v>2202</v>
      </c>
      <c r="B1089" s="442"/>
      <c r="C1089" s="442"/>
      <c r="D1089" s="442"/>
      <c r="E1089" s="442"/>
      <c r="F1089" s="443" t="s">
        <v>5</v>
      </c>
      <c r="G1089" s="321">
        <f>SUM(G1090,G1093,G1096,G1102,G1107,G1109,G1112,G1114)</f>
        <v>30000000</v>
      </c>
      <c r="H1089" s="321">
        <f>SUM(H1090,H1093,H1096,H1102,H1107,H1109,H1112,H1114)</f>
        <v>40000000</v>
      </c>
      <c r="I1089" s="321">
        <f>SUM(I1090,I1093,I1096,I1102,I1107,I1109,I1112,I1114)</f>
        <v>40000000</v>
      </c>
      <c r="J1089" s="321"/>
      <c r="K1089" s="321">
        <f>SUM(K1090,K1093,K1096,K1102,K1107,K1109,K1112,K1114)</f>
        <v>110000000</v>
      </c>
      <c r="L1089" s="321">
        <f>SUM(L1090,L1093,L1096,L1102,L1107,L1109,L1112,L1114)</f>
        <v>130000000</v>
      </c>
      <c r="M1089" s="321">
        <f>SUM(M1090,M1093,M1096,M1102,M1107,M1109,M1112,M1114,M1150,M1163)</f>
        <v>150000</v>
      </c>
    </row>
    <row r="1090" spans="1:13" ht="25.5">
      <c r="A1090" s="442">
        <v>220201</v>
      </c>
      <c r="B1090" s="442"/>
      <c r="C1090" s="442"/>
      <c r="D1090" s="442"/>
      <c r="E1090" s="442"/>
      <c r="F1090" s="443" t="s">
        <v>661</v>
      </c>
      <c r="G1090" s="321">
        <f>SUM(G1091:G1092)</f>
        <v>12000000</v>
      </c>
      <c r="H1090" s="321">
        <f>SUM(H1091:H1092)</f>
        <v>14000000</v>
      </c>
      <c r="I1090" s="321">
        <f>SUM(I1091:I1092)</f>
        <v>14000000</v>
      </c>
      <c r="J1090" s="321"/>
      <c r="K1090" s="328">
        <f>SUM(G1090:I1090)</f>
        <v>40000000</v>
      </c>
      <c r="L1090" s="321">
        <f>SUM(L1091:L1092)</f>
        <v>45000000</v>
      </c>
      <c r="M1090" s="321">
        <f>SUM(M1091:M1092)</f>
        <v>0</v>
      </c>
    </row>
    <row r="1091" spans="1:13" ht="25.5">
      <c r="A1091" s="323">
        <v>22020101</v>
      </c>
      <c r="B1091" s="323">
        <v>70922</v>
      </c>
      <c r="C1091" s="323"/>
      <c r="D1091" s="323">
        <v>2101</v>
      </c>
      <c r="E1091" s="323">
        <v>50610801</v>
      </c>
      <c r="F1091" s="324" t="s">
        <v>108</v>
      </c>
      <c r="G1091" s="446">
        <v>3000000</v>
      </c>
      <c r="H1091" s="446">
        <v>4000000</v>
      </c>
      <c r="I1091" s="446">
        <v>4000000</v>
      </c>
      <c r="J1091" s="446"/>
      <c r="K1091" s="328">
        <f>SUM(G1091:I1091)</f>
        <v>11000000</v>
      </c>
      <c r="L1091" s="446">
        <v>10000000</v>
      </c>
      <c r="M1091" s="446"/>
    </row>
    <row r="1092" spans="1:13" ht="25.5">
      <c r="A1092" s="323">
        <v>22020102</v>
      </c>
      <c r="B1092" s="323">
        <v>70922</v>
      </c>
      <c r="C1092" s="323"/>
      <c r="D1092" s="323">
        <v>2101</v>
      </c>
      <c r="E1092" s="323">
        <v>50610801</v>
      </c>
      <c r="F1092" s="324" t="s">
        <v>109</v>
      </c>
      <c r="G1092" s="446">
        <v>9000000</v>
      </c>
      <c r="H1092" s="446">
        <v>10000000</v>
      </c>
      <c r="I1092" s="446">
        <v>10000000</v>
      </c>
      <c r="J1092" s="446"/>
      <c r="K1092" s="328">
        <f>SUM(G1092:I1092)</f>
        <v>29000000</v>
      </c>
      <c r="L1092" s="446">
        <v>35000000</v>
      </c>
      <c r="M1092" s="446"/>
    </row>
    <row r="1093" spans="1:13" ht="24.75" customHeight="1">
      <c r="A1093" s="442">
        <v>220202</v>
      </c>
      <c r="B1093" s="323">
        <v>70922</v>
      </c>
      <c r="C1093" s="442"/>
      <c r="D1093" s="323">
        <v>2101</v>
      </c>
      <c r="E1093" s="323">
        <v>50610801</v>
      </c>
      <c r="F1093" s="443" t="s">
        <v>666</v>
      </c>
      <c r="G1093" s="321">
        <f t="shared" ref="G1093:M1093" si="146">SUM(G1094:G1095)</f>
        <v>2000000</v>
      </c>
      <c r="H1093" s="321">
        <f t="shared" si="146"/>
        <v>2000000</v>
      </c>
      <c r="I1093" s="321">
        <f t="shared" si="146"/>
        <v>2000000</v>
      </c>
      <c r="J1093" s="321"/>
      <c r="K1093" s="322">
        <f t="shared" si="146"/>
        <v>6000000</v>
      </c>
      <c r="L1093" s="321">
        <f t="shared" si="146"/>
        <v>5000000</v>
      </c>
      <c r="M1093" s="321">
        <f t="shared" si="146"/>
        <v>0</v>
      </c>
    </row>
    <row r="1094" spans="1:13" ht="16.5" customHeight="1">
      <c r="A1094" s="323">
        <v>22020201</v>
      </c>
      <c r="B1094" s="323">
        <v>70922</v>
      </c>
      <c r="C1094" s="323"/>
      <c r="D1094" s="323">
        <v>2101</v>
      </c>
      <c r="E1094" s="323">
        <v>50610801</v>
      </c>
      <c r="F1094" s="324" t="s">
        <v>113</v>
      </c>
      <c r="G1094" s="446">
        <v>1000000</v>
      </c>
      <c r="H1094" s="446">
        <v>1000000</v>
      </c>
      <c r="I1094" s="446">
        <v>1000000</v>
      </c>
      <c r="J1094" s="446"/>
      <c r="K1094" s="328">
        <f>SUM(G1094:I1094)</f>
        <v>3000000</v>
      </c>
      <c r="L1094" s="446">
        <v>2500000</v>
      </c>
      <c r="M1094" s="446"/>
    </row>
    <row r="1095" spans="1:13" ht="33" customHeight="1">
      <c r="A1095" s="323">
        <v>22020202</v>
      </c>
      <c r="B1095" s="323">
        <v>70922</v>
      </c>
      <c r="C1095" s="323"/>
      <c r="D1095" s="323">
        <v>2101</v>
      </c>
      <c r="E1095" s="323">
        <v>50610801</v>
      </c>
      <c r="F1095" s="324" t="s">
        <v>114</v>
      </c>
      <c r="G1095" s="446">
        <v>1000000</v>
      </c>
      <c r="H1095" s="446">
        <v>1000000</v>
      </c>
      <c r="I1095" s="446">
        <v>1000000</v>
      </c>
      <c r="J1095" s="446"/>
      <c r="K1095" s="328">
        <f>SUM(G1095:I1095)</f>
        <v>3000000</v>
      </c>
      <c r="L1095" s="446">
        <v>2500000</v>
      </c>
      <c r="M1095" s="446"/>
    </row>
    <row r="1096" spans="1:13" ht="33" customHeight="1">
      <c r="A1096" s="442">
        <v>220203</v>
      </c>
      <c r="B1096" s="323"/>
      <c r="C1096" s="442"/>
      <c r="D1096" s="323">
        <v>2101</v>
      </c>
      <c r="E1096" s="323">
        <v>50610801</v>
      </c>
      <c r="F1096" s="443" t="s">
        <v>663</v>
      </c>
      <c r="G1096" s="321">
        <f>SUM(G1097:G1101)</f>
        <v>5500000</v>
      </c>
      <c r="H1096" s="321">
        <f>SUM(H1097:H1101)</f>
        <v>5000000</v>
      </c>
      <c r="I1096" s="321">
        <f>SUM(I1097:I1101)</f>
        <v>5000000</v>
      </c>
      <c r="J1096" s="321"/>
      <c r="K1096" s="328">
        <f>SUM(G1096:I1096)</f>
        <v>15500000</v>
      </c>
      <c r="L1096" s="321">
        <f>SUM(L1097:L1101)</f>
        <v>50000000</v>
      </c>
      <c r="M1096" s="321">
        <f>SUM(M1097:M1101)</f>
        <v>0</v>
      </c>
    </row>
    <row r="1097" spans="1:13" ht="25.5">
      <c r="A1097" s="323">
        <v>22020301</v>
      </c>
      <c r="B1097" s="323">
        <v>70922</v>
      </c>
      <c r="C1097" s="323"/>
      <c r="D1097" s="323">
        <v>2101</v>
      </c>
      <c r="E1097" s="323">
        <v>50610801</v>
      </c>
      <c r="F1097" s="324" t="s">
        <v>122</v>
      </c>
      <c r="G1097" s="446">
        <v>3500000</v>
      </c>
      <c r="H1097" s="446">
        <v>3000000</v>
      </c>
      <c r="I1097" s="446">
        <v>3000000</v>
      </c>
      <c r="J1097" s="446"/>
      <c r="K1097" s="328">
        <f>SUM(G1097:I1097)</f>
        <v>9500000</v>
      </c>
      <c r="L1097" s="446">
        <v>30000000</v>
      </c>
      <c r="M1097" s="446"/>
    </row>
    <row r="1098" spans="1:13" ht="14.25">
      <c r="A1098" s="323">
        <v>22020302</v>
      </c>
      <c r="B1098" s="323">
        <v>70922</v>
      </c>
      <c r="C1098" s="323"/>
      <c r="D1098" s="323">
        <v>2101</v>
      </c>
      <c r="E1098" s="323">
        <v>50610801</v>
      </c>
      <c r="F1098" s="324" t="s">
        <v>123</v>
      </c>
      <c r="G1098" s="446">
        <v>1000000</v>
      </c>
      <c r="H1098" s="446">
        <v>1000000</v>
      </c>
      <c r="I1098" s="446">
        <v>1000000</v>
      </c>
      <c r="J1098" s="446"/>
      <c r="K1098" s="328">
        <f>SUM(G1098:I1098)</f>
        <v>3000000</v>
      </c>
      <c r="L1098" s="446"/>
      <c r="M1098" s="446"/>
    </row>
    <row r="1099" spans="1:13" ht="14.25">
      <c r="A1099" s="323">
        <v>22020303</v>
      </c>
      <c r="B1099" s="323">
        <v>70922</v>
      </c>
      <c r="C1099" s="323"/>
      <c r="D1099" s="323">
        <v>2101</v>
      </c>
      <c r="E1099" s="323">
        <v>50610801</v>
      </c>
      <c r="F1099" s="324" t="s">
        <v>124</v>
      </c>
      <c r="G1099" s="592">
        <v>250000</v>
      </c>
      <c r="H1099" s="592">
        <v>250000</v>
      </c>
      <c r="I1099" s="592">
        <v>250000</v>
      </c>
      <c r="J1099" s="592"/>
      <c r="K1099" s="328">
        <f>SUM(G1098:I1098)</f>
        <v>3000000</v>
      </c>
      <c r="L1099" s="446">
        <v>10000000</v>
      </c>
      <c r="M1099" s="446"/>
    </row>
    <row r="1100" spans="1:13" ht="25.5">
      <c r="A1100" s="323">
        <v>22020306</v>
      </c>
      <c r="B1100" s="323">
        <v>70922</v>
      </c>
      <c r="C1100" s="323"/>
      <c r="D1100" s="323">
        <v>2101</v>
      </c>
      <c r="E1100" s="323">
        <v>50610801</v>
      </c>
      <c r="F1100" s="324" t="s">
        <v>127</v>
      </c>
      <c r="G1100" s="446">
        <v>500000</v>
      </c>
      <c r="H1100" s="446">
        <v>500000</v>
      </c>
      <c r="I1100" s="446">
        <v>500000</v>
      </c>
      <c r="J1100" s="446"/>
      <c r="K1100" s="328">
        <f>SUM(G1100:I1100)</f>
        <v>1500000</v>
      </c>
      <c r="L1100" s="446">
        <v>5000000</v>
      </c>
      <c r="M1100" s="446"/>
    </row>
    <row r="1101" spans="1:13" ht="25.5">
      <c r="A1101" s="323">
        <v>22020307</v>
      </c>
      <c r="B1101" s="323">
        <v>70922</v>
      </c>
      <c r="C1101" s="323"/>
      <c r="D1101" s="323">
        <v>2101</v>
      </c>
      <c r="E1101" s="323">
        <v>50610801</v>
      </c>
      <c r="F1101" s="324" t="s">
        <v>128</v>
      </c>
      <c r="G1101" s="446">
        <v>250000</v>
      </c>
      <c r="H1101" s="446">
        <v>250000</v>
      </c>
      <c r="I1101" s="446">
        <v>250000</v>
      </c>
      <c r="J1101" s="446"/>
      <c r="K1101" s="328">
        <f>SUM(G1101:I1101)</f>
        <v>750000</v>
      </c>
      <c r="L1101" s="446">
        <v>5000000</v>
      </c>
      <c r="M1101" s="446"/>
    </row>
    <row r="1102" spans="1:13" ht="25.5">
      <c r="A1102" s="442">
        <v>220204</v>
      </c>
      <c r="B1102" s="442"/>
      <c r="C1102" s="442"/>
      <c r="D1102" s="323">
        <v>2101</v>
      </c>
      <c r="E1102" s="323">
        <v>50610800</v>
      </c>
      <c r="F1102" s="443" t="s">
        <v>645</v>
      </c>
      <c r="G1102" s="321">
        <f t="shared" ref="G1102:M1102" si="147">SUM(G1103:G1106)</f>
        <v>3000000</v>
      </c>
      <c r="H1102" s="321">
        <f t="shared" si="147"/>
        <v>4000000</v>
      </c>
      <c r="I1102" s="321">
        <f t="shared" si="147"/>
        <v>4000000</v>
      </c>
      <c r="J1102" s="321"/>
      <c r="K1102" s="322">
        <f t="shared" si="147"/>
        <v>11000000</v>
      </c>
      <c r="L1102" s="321">
        <f t="shared" si="147"/>
        <v>0</v>
      </c>
      <c r="M1102" s="321">
        <f t="shared" si="147"/>
        <v>0</v>
      </c>
    </row>
    <row r="1103" spans="1:13" ht="38.25">
      <c r="A1103" s="323">
        <v>22020401</v>
      </c>
      <c r="B1103" s="323"/>
      <c r="C1103" s="323"/>
      <c r="D1103" s="323">
        <v>2101</v>
      </c>
      <c r="E1103" s="323">
        <v>50610800</v>
      </c>
      <c r="F1103" s="324" t="s">
        <v>134</v>
      </c>
      <c r="G1103" s="446">
        <v>1000000</v>
      </c>
      <c r="H1103" s="446">
        <v>1000000</v>
      </c>
      <c r="I1103" s="446">
        <v>1000000</v>
      </c>
      <c r="J1103" s="446"/>
      <c r="K1103" s="328">
        <f>SUM(G1103:I1103)</f>
        <v>3000000</v>
      </c>
      <c r="L1103" s="446"/>
      <c r="M1103" s="446"/>
    </row>
    <row r="1104" spans="1:13" ht="25.5">
      <c r="A1104" s="323">
        <v>22020402</v>
      </c>
      <c r="B1104" s="323"/>
      <c r="C1104" s="323"/>
      <c r="D1104" s="323">
        <v>2101</v>
      </c>
      <c r="E1104" s="323">
        <v>50610800</v>
      </c>
      <c r="F1104" s="324" t="s">
        <v>135</v>
      </c>
      <c r="G1104" s="446">
        <v>1000000</v>
      </c>
      <c r="H1104" s="446">
        <v>1000000</v>
      </c>
      <c r="I1104" s="446">
        <v>1000000</v>
      </c>
      <c r="J1104" s="446"/>
      <c r="K1104" s="328">
        <f>SUM(G1104:I1104)</f>
        <v>3000000</v>
      </c>
      <c r="L1104" s="446"/>
      <c r="M1104" s="446"/>
    </row>
    <row r="1105" spans="1:14" ht="25.5">
      <c r="A1105" s="323">
        <v>22020404</v>
      </c>
      <c r="B1105" s="323"/>
      <c r="C1105" s="323"/>
      <c r="D1105" s="323">
        <v>2101</v>
      </c>
      <c r="E1105" s="323">
        <v>50610800</v>
      </c>
      <c r="F1105" s="324" t="s">
        <v>137</v>
      </c>
      <c r="G1105" s="446">
        <v>1000000</v>
      </c>
      <c r="H1105" s="446">
        <v>1000000</v>
      </c>
      <c r="I1105" s="446">
        <v>1000000</v>
      </c>
      <c r="J1105" s="446"/>
      <c r="K1105" s="328">
        <f>SUM(G1105:I1105)</f>
        <v>3000000</v>
      </c>
      <c r="L1105" s="446"/>
      <c r="M1105" s="446"/>
    </row>
    <row r="1106" spans="1:14" ht="17.45" customHeight="1">
      <c r="A1106" s="323">
        <v>22020406</v>
      </c>
      <c r="B1106" s="323"/>
      <c r="C1106" s="323"/>
      <c r="D1106" s="323">
        <v>2101</v>
      </c>
      <c r="E1106" s="323">
        <v>50610800</v>
      </c>
      <c r="F1106" s="324" t="s">
        <v>139</v>
      </c>
      <c r="G1106" s="446"/>
      <c r="H1106" s="446">
        <v>1000000</v>
      </c>
      <c r="I1106" s="446">
        <v>1000000</v>
      </c>
      <c r="J1106" s="446"/>
      <c r="K1106" s="328">
        <f>SUM(G1106:I1106)</f>
        <v>2000000</v>
      </c>
      <c r="L1106" s="446"/>
      <c r="M1106" s="446"/>
    </row>
    <row r="1107" spans="1:14" ht="14.25">
      <c r="A1107" s="442">
        <v>220205</v>
      </c>
      <c r="B1107" s="442"/>
      <c r="C1107" s="442"/>
      <c r="D1107" s="323">
        <v>2101</v>
      </c>
      <c r="E1107" s="323">
        <v>50610800</v>
      </c>
      <c r="F1107" s="443" t="s">
        <v>662</v>
      </c>
      <c r="G1107" s="321">
        <f t="shared" ref="G1107:M1107" si="148">SUM(G1108:G1108)</f>
        <v>2000000</v>
      </c>
      <c r="H1107" s="321">
        <f t="shared" si="148"/>
        <v>5000000</v>
      </c>
      <c r="I1107" s="321">
        <f t="shared" si="148"/>
        <v>5000000</v>
      </c>
      <c r="J1107" s="321"/>
      <c r="K1107" s="322">
        <f t="shared" si="148"/>
        <v>12000000</v>
      </c>
      <c r="L1107" s="321">
        <f t="shared" si="148"/>
        <v>0</v>
      </c>
      <c r="M1107" s="321">
        <f t="shared" si="148"/>
        <v>0</v>
      </c>
    </row>
    <row r="1108" spans="1:14" ht="14.25">
      <c r="A1108" s="323">
        <v>22020501</v>
      </c>
      <c r="B1108" s="323"/>
      <c r="C1108" s="323"/>
      <c r="D1108" s="323">
        <v>2101</v>
      </c>
      <c r="E1108" s="323">
        <v>50610800</v>
      </c>
      <c r="F1108" s="324" t="s">
        <v>146</v>
      </c>
      <c r="G1108" s="446">
        <v>2000000</v>
      </c>
      <c r="H1108" s="446">
        <v>5000000</v>
      </c>
      <c r="I1108" s="446">
        <v>5000000</v>
      </c>
      <c r="J1108" s="446"/>
      <c r="K1108" s="328">
        <f>SUM(G1108:I1108)</f>
        <v>12000000</v>
      </c>
      <c r="L1108" s="446"/>
      <c r="M1108" s="446"/>
    </row>
    <row r="1109" spans="1:14" ht="25.5">
      <c r="A1109" s="442">
        <v>220208</v>
      </c>
      <c r="B1109" s="442"/>
      <c r="C1109" s="442"/>
      <c r="D1109" s="323">
        <v>2101</v>
      </c>
      <c r="E1109" s="323">
        <v>50610800</v>
      </c>
      <c r="F1109" s="443" t="s">
        <v>644</v>
      </c>
      <c r="G1109" s="321">
        <f t="shared" ref="G1109:M1109" si="149">SUM(G1110:G1111)</f>
        <v>2000000</v>
      </c>
      <c r="H1109" s="321">
        <f t="shared" si="149"/>
        <v>3000000</v>
      </c>
      <c r="I1109" s="321">
        <f t="shared" si="149"/>
        <v>3000000</v>
      </c>
      <c r="J1109" s="321"/>
      <c r="K1109" s="322">
        <f t="shared" si="149"/>
        <v>8000000</v>
      </c>
      <c r="L1109" s="321">
        <f t="shared" si="149"/>
        <v>0</v>
      </c>
      <c r="M1109" s="321">
        <f t="shared" si="149"/>
        <v>0</v>
      </c>
    </row>
    <row r="1110" spans="1:14" ht="25.5">
      <c r="A1110" s="323">
        <v>22020801</v>
      </c>
      <c r="B1110" s="323"/>
      <c r="C1110" s="323"/>
      <c r="D1110" s="323">
        <v>2101</v>
      </c>
      <c r="E1110" s="323">
        <v>50610800</v>
      </c>
      <c r="F1110" s="324" t="s">
        <v>164</v>
      </c>
      <c r="G1110" s="446">
        <v>1000000</v>
      </c>
      <c r="H1110" s="446">
        <v>2000000</v>
      </c>
      <c r="I1110" s="446">
        <v>2000000</v>
      </c>
      <c r="J1110" s="446"/>
      <c r="K1110" s="328">
        <f>SUM(G1110:I1110)</f>
        <v>5000000</v>
      </c>
      <c r="L1110" s="446"/>
      <c r="M1110" s="446"/>
    </row>
    <row r="1111" spans="1:14" ht="18.95" customHeight="1">
      <c r="A1111" s="323">
        <v>22020803</v>
      </c>
      <c r="B1111" s="323"/>
      <c r="C1111" s="323"/>
      <c r="D1111" s="323">
        <v>2101</v>
      </c>
      <c r="E1111" s="323">
        <v>50610800</v>
      </c>
      <c r="F1111" s="324" t="s">
        <v>166</v>
      </c>
      <c r="G1111" s="446">
        <v>1000000</v>
      </c>
      <c r="H1111" s="446">
        <v>1000000</v>
      </c>
      <c r="I1111" s="446">
        <v>1000000</v>
      </c>
      <c r="J1111" s="446"/>
      <c r="K1111" s="328">
        <f>SUM(G1111:I1111)</f>
        <v>3000000</v>
      </c>
      <c r="L1111" s="446"/>
      <c r="M1111" s="446"/>
    </row>
    <row r="1112" spans="1:14" ht="17.45" customHeight="1">
      <c r="A1112" s="442">
        <v>220209</v>
      </c>
      <c r="B1112" s="442"/>
      <c r="C1112" s="442"/>
      <c r="D1112" s="323">
        <v>2101</v>
      </c>
      <c r="E1112" s="323">
        <v>50610800</v>
      </c>
      <c r="F1112" s="443" t="s">
        <v>646</v>
      </c>
      <c r="G1112" s="321">
        <f t="shared" ref="G1112:M1112" si="150">SUM(G1113:G1113)</f>
        <v>1000000</v>
      </c>
      <c r="H1112" s="321">
        <f t="shared" si="150"/>
        <v>1000000</v>
      </c>
      <c r="I1112" s="321">
        <f t="shared" si="150"/>
        <v>1000000</v>
      </c>
      <c r="J1112" s="321"/>
      <c r="K1112" s="322">
        <f t="shared" si="150"/>
        <v>3000000</v>
      </c>
      <c r="L1112" s="321">
        <f t="shared" si="150"/>
        <v>0</v>
      </c>
      <c r="M1112" s="321">
        <f t="shared" si="150"/>
        <v>0</v>
      </c>
    </row>
    <row r="1113" spans="1:14" ht="25.5">
      <c r="A1113" s="323">
        <v>22020901</v>
      </c>
      <c r="B1113" s="323"/>
      <c r="C1113" s="323"/>
      <c r="D1113" s="323">
        <v>2101</v>
      </c>
      <c r="E1113" s="323">
        <v>50610800</v>
      </c>
      <c r="F1113" s="324" t="s">
        <v>170</v>
      </c>
      <c r="G1113" s="446">
        <v>1000000</v>
      </c>
      <c r="H1113" s="446">
        <v>1000000</v>
      </c>
      <c r="I1113" s="446">
        <v>1000000</v>
      </c>
      <c r="J1113" s="446"/>
      <c r="K1113" s="328">
        <f>SUM(G1113:I1113)</f>
        <v>3000000</v>
      </c>
      <c r="L1113" s="446"/>
      <c r="M1113" s="446"/>
    </row>
    <row r="1114" spans="1:14" ht="25.5">
      <c r="A1114" s="442">
        <v>220210</v>
      </c>
      <c r="B1114" s="323"/>
      <c r="C1114" s="442"/>
      <c r="D1114" s="323"/>
      <c r="E1114" s="323"/>
      <c r="F1114" s="443" t="s">
        <v>173</v>
      </c>
      <c r="G1114" s="321">
        <f>SUM(G1115:G1120)</f>
        <v>2500000</v>
      </c>
      <c r="H1114" s="321">
        <f>SUM(H1115:H1120)</f>
        <v>6000000</v>
      </c>
      <c r="I1114" s="321">
        <f t="shared" ref="I1114:N1114" si="151">SUM(I1115:I1120)</f>
        <v>6000000</v>
      </c>
      <c r="J1114" s="321"/>
      <c r="K1114" s="321">
        <f t="shared" si="151"/>
        <v>14500000</v>
      </c>
      <c r="L1114" s="321">
        <f t="shared" si="151"/>
        <v>30000000</v>
      </c>
      <c r="M1114" s="321">
        <f t="shared" si="151"/>
        <v>0</v>
      </c>
      <c r="N1114" s="188">
        <f t="shared" si="151"/>
        <v>0</v>
      </c>
    </row>
    <row r="1115" spans="1:14" ht="14.25">
      <c r="A1115" s="323">
        <v>22021001</v>
      </c>
      <c r="B1115" s="323">
        <v>70922</v>
      </c>
      <c r="C1115" s="323"/>
      <c r="D1115" s="323">
        <v>2101</v>
      </c>
      <c r="E1115" s="323">
        <v>50610801</v>
      </c>
      <c r="F1115" s="324" t="s">
        <v>174</v>
      </c>
      <c r="G1115" s="446"/>
      <c r="H1115" s="446">
        <v>1000000</v>
      </c>
      <c r="I1115" s="446">
        <v>1000000</v>
      </c>
      <c r="J1115" s="446"/>
      <c r="K1115" s="328">
        <f t="shared" ref="K1115:K1120" si="152">SUM(G1115:I1115)</f>
        <v>2000000</v>
      </c>
      <c r="L1115" s="446">
        <v>2000000</v>
      </c>
      <c r="M1115" s="446"/>
    </row>
    <row r="1116" spans="1:14" ht="25.5">
      <c r="A1116" s="323">
        <v>22021002</v>
      </c>
      <c r="B1116" s="323">
        <v>70922</v>
      </c>
      <c r="C1116" s="323"/>
      <c r="D1116" s="323">
        <v>2101</v>
      </c>
      <c r="E1116" s="323">
        <v>50610801</v>
      </c>
      <c r="F1116" s="324" t="s">
        <v>175</v>
      </c>
      <c r="G1116" s="446">
        <v>1000000</v>
      </c>
      <c r="H1116" s="446">
        <v>1000000</v>
      </c>
      <c r="I1116" s="446">
        <v>1000000</v>
      </c>
      <c r="J1116" s="446"/>
      <c r="K1116" s="328">
        <f t="shared" si="152"/>
        <v>3000000</v>
      </c>
      <c r="L1116" s="446">
        <v>5000000</v>
      </c>
      <c r="M1116" s="446"/>
    </row>
    <row r="1117" spans="1:14" ht="25.5">
      <c r="A1117" s="323">
        <v>22021003</v>
      </c>
      <c r="B1117" s="323">
        <v>70922</v>
      </c>
      <c r="C1117" s="323"/>
      <c r="D1117" s="323">
        <v>2101</v>
      </c>
      <c r="E1117" s="323">
        <v>50610801</v>
      </c>
      <c r="F1117" s="324" t="s">
        <v>176</v>
      </c>
      <c r="G1117" s="446">
        <v>1000000</v>
      </c>
      <c r="H1117" s="446">
        <v>1000000</v>
      </c>
      <c r="I1117" s="446">
        <v>1000000</v>
      </c>
      <c r="J1117" s="446"/>
      <c r="K1117" s="328">
        <f t="shared" si="152"/>
        <v>3000000</v>
      </c>
      <c r="L1117" s="446">
        <v>3000000</v>
      </c>
      <c r="M1117" s="446"/>
    </row>
    <row r="1118" spans="1:14" ht="14.25">
      <c r="A1118" s="323">
        <v>22021004</v>
      </c>
      <c r="B1118" s="323">
        <v>70922</v>
      </c>
      <c r="C1118" s="323"/>
      <c r="D1118" s="323">
        <v>2101</v>
      </c>
      <c r="E1118" s="323">
        <v>50610801</v>
      </c>
      <c r="F1118" s="324" t="s">
        <v>177</v>
      </c>
      <c r="G1118" s="446"/>
      <c r="H1118" s="446">
        <v>500000</v>
      </c>
      <c r="I1118" s="446">
        <v>500000</v>
      </c>
      <c r="J1118" s="446"/>
      <c r="K1118" s="328">
        <f t="shared" si="152"/>
        <v>1000000</v>
      </c>
      <c r="L1118" s="446"/>
      <c r="M1118" s="446"/>
    </row>
    <row r="1119" spans="1:14" ht="14.25">
      <c r="A1119" s="323">
        <v>22021007</v>
      </c>
      <c r="B1119" s="323">
        <v>70922</v>
      </c>
      <c r="C1119" s="323"/>
      <c r="D1119" s="323">
        <v>2101</v>
      </c>
      <c r="E1119" s="323">
        <v>50610801</v>
      </c>
      <c r="F1119" s="324" t="s">
        <v>179</v>
      </c>
      <c r="G1119" s="583"/>
      <c r="H1119" s="583">
        <v>500000</v>
      </c>
      <c r="I1119" s="583">
        <v>500000</v>
      </c>
      <c r="J1119" s="583"/>
      <c r="K1119" s="328">
        <f t="shared" si="152"/>
        <v>1000000</v>
      </c>
      <c r="L1119" s="446"/>
      <c r="M1119" s="446"/>
    </row>
    <row r="1120" spans="1:14" ht="14.25">
      <c r="A1120" s="323">
        <v>22021009</v>
      </c>
      <c r="B1120" s="323"/>
      <c r="C1120" s="323"/>
      <c r="D1120" s="323">
        <v>2101</v>
      </c>
      <c r="E1120" s="323">
        <v>50610801</v>
      </c>
      <c r="F1120" s="324" t="s">
        <v>181</v>
      </c>
      <c r="G1120" s="446">
        <v>500000</v>
      </c>
      <c r="H1120" s="446">
        <v>2000000</v>
      </c>
      <c r="I1120" s="446">
        <v>2000000</v>
      </c>
      <c r="J1120" s="446"/>
      <c r="K1120" s="328">
        <f t="shared" si="152"/>
        <v>4500000</v>
      </c>
      <c r="L1120" s="446">
        <v>20000000</v>
      </c>
      <c r="M1120" s="446"/>
    </row>
    <row r="1121" spans="1:14" ht="14.25">
      <c r="A1121" s="323"/>
      <c r="B1121" s="323"/>
      <c r="C1121" s="323"/>
      <c r="D1121" s="323"/>
      <c r="E1121" s="323"/>
      <c r="F1121" s="324"/>
      <c r="G1121" s="446"/>
      <c r="H1121" s="446"/>
      <c r="I1121" s="446"/>
      <c r="J1121" s="446"/>
      <c r="K1121" s="328"/>
      <c r="L1121" s="446"/>
      <c r="M1121" s="446"/>
    </row>
    <row r="1122" spans="1:14" ht="14.25">
      <c r="A1122" s="323"/>
      <c r="B1122" s="323"/>
      <c r="C1122" s="323"/>
      <c r="D1122" s="323"/>
      <c r="E1122" s="323"/>
      <c r="F1122" s="323" t="s">
        <v>570</v>
      </c>
      <c r="G1122" s="446"/>
      <c r="H1122" s="446"/>
      <c r="I1122" s="446"/>
      <c r="J1122" s="446"/>
      <c r="K1122" s="328"/>
      <c r="L1122" s="446"/>
      <c r="M1122" s="446"/>
    </row>
    <row r="1123" spans="1:14" ht="14.25">
      <c r="A1123" s="323"/>
      <c r="B1123" s="323"/>
      <c r="C1123" s="323"/>
      <c r="D1123" s="323"/>
      <c r="E1123" s="323"/>
      <c r="F1123" s="582" t="s">
        <v>519</v>
      </c>
      <c r="G1123" s="446"/>
      <c r="H1123" s="446"/>
      <c r="I1123" s="446"/>
      <c r="J1123" s="446"/>
      <c r="K1123" s="446"/>
      <c r="L1123" s="446"/>
      <c r="M1123" s="446"/>
      <c r="N1123" s="189"/>
    </row>
    <row r="1124" spans="1:14" ht="14.25">
      <c r="A1124" s="323"/>
      <c r="B1124" s="323"/>
      <c r="C1124" s="323"/>
      <c r="D1124" s="323"/>
      <c r="E1124" s="323"/>
      <c r="F1124" s="582" t="s">
        <v>520</v>
      </c>
      <c r="G1124" s="446">
        <f>G1089</f>
        <v>30000000</v>
      </c>
      <c r="H1124" s="446">
        <f t="shared" ref="H1124:N1124" si="153">H1089</f>
        <v>40000000</v>
      </c>
      <c r="I1124" s="446">
        <f t="shared" si="153"/>
        <v>40000000</v>
      </c>
      <c r="J1124" s="446"/>
      <c r="K1124" s="446">
        <f t="shared" si="153"/>
        <v>110000000</v>
      </c>
      <c r="L1124" s="446">
        <v>120000000</v>
      </c>
      <c r="M1124" s="446">
        <f t="shared" si="153"/>
        <v>150000</v>
      </c>
      <c r="N1124" s="189">
        <f t="shared" si="153"/>
        <v>0</v>
      </c>
    </row>
    <row r="1125" spans="1:14" ht="14.25">
      <c r="A1125" s="323"/>
      <c r="B1125" s="323"/>
      <c r="C1125" s="323"/>
      <c r="D1125" s="323"/>
      <c r="E1125" s="323"/>
      <c r="F1125" s="582" t="s">
        <v>3</v>
      </c>
      <c r="G1125" s="446">
        <f>SUM(G1123:G1124)</f>
        <v>30000000</v>
      </c>
      <c r="H1125" s="446">
        <f t="shared" ref="H1125:N1125" si="154">SUM(H1123:H1124)</f>
        <v>40000000</v>
      </c>
      <c r="I1125" s="446">
        <f t="shared" si="154"/>
        <v>40000000</v>
      </c>
      <c r="J1125" s="446"/>
      <c r="K1125" s="446">
        <f t="shared" si="154"/>
        <v>110000000</v>
      </c>
      <c r="L1125" s="446">
        <f t="shared" si="154"/>
        <v>120000000</v>
      </c>
      <c r="M1125" s="446">
        <f t="shared" si="154"/>
        <v>150000</v>
      </c>
      <c r="N1125" s="189">
        <f t="shared" si="154"/>
        <v>0</v>
      </c>
    </row>
    <row r="1126" spans="1:14">
      <c r="A1126" s="528"/>
      <c r="B1126" s="546"/>
      <c r="C1126" s="546"/>
      <c r="D1126" s="546"/>
      <c r="E1126" s="546"/>
      <c r="F1126" s="546"/>
      <c r="G1126" s="553"/>
      <c r="H1126" s="538"/>
      <c r="I1126" s="550"/>
      <c r="J1126" s="550"/>
      <c r="K1126" s="550"/>
      <c r="L1126" s="51"/>
      <c r="M1126" s="51"/>
    </row>
    <row r="1127" spans="1:14">
      <c r="A1127" s="528"/>
      <c r="B1127" s="546"/>
      <c r="C1127" s="528"/>
      <c r="D1127" s="528"/>
      <c r="E1127" s="528"/>
      <c r="F1127" s="546"/>
      <c r="G1127" s="547"/>
      <c r="H1127" s="528"/>
      <c r="I1127" s="528"/>
      <c r="J1127" s="528"/>
      <c r="K1127" s="528"/>
      <c r="L1127" s="51"/>
      <c r="M1127" s="51"/>
    </row>
    <row r="1128" spans="1:14">
      <c r="A1128" s="528"/>
      <c r="B1128" s="546"/>
      <c r="C1128" s="528"/>
      <c r="D1128" s="528"/>
      <c r="E1128" s="528"/>
      <c r="F1128" s="546"/>
      <c r="G1128" s="547"/>
      <c r="H1128" s="528"/>
      <c r="I1128" s="528"/>
      <c r="J1128" s="528"/>
      <c r="K1128" s="528"/>
      <c r="L1128" s="51"/>
      <c r="M1128" s="51"/>
    </row>
    <row r="1129" spans="1:14">
      <c r="A1129" s="528"/>
      <c r="B1129" s="546"/>
      <c r="C1129" s="528"/>
      <c r="D1129" s="528"/>
      <c r="E1129" s="528"/>
      <c r="F1129" s="546"/>
      <c r="G1129" s="547"/>
      <c r="H1129" s="528"/>
      <c r="I1129" s="528"/>
      <c r="J1129" s="528"/>
      <c r="K1129" s="528"/>
      <c r="L1129" s="51"/>
      <c r="M1129" s="51"/>
    </row>
    <row r="1130" spans="1:14" ht="23.25">
      <c r="A1130" s="1530" t="s">
        <v>0</v>
      </c>
      <c r="B1130" s="1530"/>
      <c r="C1130" s="1530"/>
      <c r="D1130" s="1530"/>
      <c r="E1130" s="1530"/>
      <c r="F1130" s="1530"/>
      <c r="G1130" s="1530"/>
      <c r="H1130" s="1530"/>
      <c r="I1130" s="1530"/>
      <c r="J1130" s="1530"/>
      <c r="K1130" s="1530"/>
      <c r="L1130" s="1530"/>
      <c r="M1130" s="1530"/>
    </row>
    <row r="1131" spans="1:14" ht="18">
      <c r="A1131" s="1442" t="s">
        <v>1239</v>
      </c>
      <c r="B1131" s="1442"/>
      <c r="C1131" s="1442"/>
      <c r="D1131" s="1442"/>
      <c r="E1131" s="1442"/>
      <c r="F1131" s="1442"/>
      <c r="G1131" s="1442"/>
      <c r="H1131" s="1442"/>
      <c r="I1131" s="1442"/>
      <c r="J1131" s="1442"/>
      <c r="K1131" s="1442"/>
      <c r="L1131" s="1442"/>
      <c r="M1131" s="1442"/>
    </row>
    <row r="1132" spans="1:14" ht="57.75" customHeight="1">
      <c r="A1132" s="340" t="s">
        <v>518</v>
      </c>
      <c r="B1132" s="340" t="s">
        <v>514</v>
      </c>
      <c r="C1132" s="340" t="s">
        <v>559</v>
      </c>
      <c r="D1132" s="340" t="s">
        <v>560</v>
      </c>
      <c r="E1132" s="340" t="s">
        <v>515</v>
      </c>
      <c r="F1132" s="580" t="s">
        <v>483</v>
      </c>
      <c r="G1132" s="345" t="s">
        <v>656</v>
      </c>
      <c r="H1132" s="584" t="s">
        <v>657</v>
      </c>
      <c r="I1132" s="345" t="s">
        <v>997</v>
      </c>
      <c r="J1132" s="345"/>
      <c r="K1132" s="345" t="s">
        <v>658</v>
      </c>
      <c r="L1132" s="340" t="s">
        <v>970</v>
      </c>
      <c r="M1132" s="585" t="s">
        <v>999</v>
      </c>
    </row>
    <row r="1133" spans="1:14" ht="15">
      <c r="A1133" s="442">
        <v>2</v>
      </c>
      <c r="B1133" s="442"/>
      <c r="C1133" s="442"/>
      <c r="D1133" s="442"/>
      <c r="E1133" s="442"/>
      <c r="F1133" s="477" t="s">
        <v>90</v>
      </c>
      <c r="G1133" s="586" t="e">
        <f>SUM(G1134,G1140)</f>
        <v>#REF!</v>
      </c>
      <c r="H1133" s="587" t="e">
        <f t="shared" ref="H1133:M1133" si="155">SUM(H1134,H1140)</f>
        <v>#REF!</v>
      </c>
      <c r="I1133" s="586" t="e">
        <f t="shared" si="155"/>
        <v>#REF!</v>
      </c>
      <c r="J1133" s="586"/>
      <c r="K1133" s="586" t="e">
        <f>SUM(K1134,K1140)</f>
        <v>#REF!</v>
      </c>
      <c r="L1133" s="586">
        <f t="shared" si="155"/>
        <v>1018110230</v>
      </c>
      <c r="M1133" s="586">
        <f t="shared" si="155"/>
        <v>104155670</v>
      </c>
    </row>
    <row r="1134" spans="1:14" ht="15">
      <c r="A1134" s="442">
        <v>21</v>
      </c>
      <c r="B1134" s="442"/>
      <c r="C1134" s="442"/>
      <c r="D1134" s="442"/>
      <c r="E1134" s="442"/>
      <c r="F1134" s="443" t="s">
        <v>4</v>
      </c>
      <c r="G1134" s="586" t="e">
        <f>SUM(G1135:G1137)</f>
        <v>#REF!</v>
      </c>
      <c r="H1134" s="587" t="e">
        <f t="shared" ref="H1134:M1134" si="156">SUM(H1135:H1136)</f>
        <v>#REF!</v>
      </c>
      <c r="I1134" s="586" t="e">
        <f t="shared" si="156"/>
        <v>#REF!</v>
      </c>
      <c r="J1134" s="586"/>
      <c r="K1134" s="586" t="e">
        <f t="shared" si="156"/>
        <v>#REF!</v>
      </c>
      <c r="L1134" s="586">
        <f t="shared" si="156"/>
        <v>0</v>
      </c>
      <c r="M1134" s="586">
        <f t="shared" si="156"/>
        <v>0</v>
      </c>
    </row>
    <row r="1135" spans="1:14" ht="15">
      <c r="A1135" s="336">
        <v>21010101</v>
      </c>
      <c r="B1135" s="336"/>
      <c r="C1135" s="336"/>
      <c r="D1135" s="336"/>
      <c r="E1135" s="336"/>
      <c r="F1135" s="344" t="s">
        <v>91</v>
      </c>
      <c r="G1135" s="588" t="e">
        <f>#REF!</f>
        <v>#REF!</v>
      </c>
      <c r="H1135" s="587" t="e">
        <f>G1135</f>
        <v>#REF!</v>
      </c>
      <c r="I1135" s="588" t="e">
        <f>H1135</f>
        <v>#REF!</v>
      </c>
      <c r="J1135" s="588"/>
      <c r="K1135" s="588" t="e">
        <f>SUM(G1135:I1135)</f>
        <v>#REF!</v>
      </c>
      <c r="L1135" s="588"/>
      <c r="M1135" s="588"/>
    </row>
    <row r="1136" spans="1:14" ht="23.25">
      <c r="A1136" s="339">
        <v>2102</v>
      </c>
      <c r="B1136" s="339"/>
      <c r="C1136" s="339"/>
      <c r="D1136" s="339"/>
      <c r="E1136" s="339"/>
      <c r="F1136" s="342" t="s">
        <v>664</v>
      </c>
      <c r="G1136" s="588" t="e">
        <f>SUM(G1137)</f>
        <v>#REF!</v>
      </c>
      <c r="H1136" s="587" t="e">
        <f t="shared" ref="H1136:M1136" si="157">SUM(H1137)</f>
        <v>#REF!</v>
      </c>
      <c r="I1136" s="588" t="e">
        <f t="shared" si="157"/>
        <v>#REF!</v>
      </c>
      <c r="J1136" s="588"/>
      <c r="K1136" s="588" t="e">
        <f t="shared" si="157"/>
        <v>#REF!</v>
      </c>
      <c r="L1136" s="588">
        <f t="shared" si="157"/>
        <v>0</v>
      </c>
      <c r="M1136" s="588">
        <f t="shared" si="157"/>
        <v>0</v>
      </c>
    </row>
    <row r="1137" spans="1:15" ht="15">
      <c r="A1137" s="339">
        <v>210201</v>
      </c>
      <c r="B1137" s="339"/>
      <c r="C1137" s="339"/>
      <c r="D1137" s="339"/>
      <c r="E1137" s="339"/>
      <c r="F1137" s="342" t="s">
        <v>95</v>
      </c>
      <c r="G1137" s="588" t="e">
        <f>SUM(G1138:G1139)</f>
        <v>#REF!</v>
      </c>
      <c r="H1137" s="587" t="e">
        <f t="shared" ref="H1137:M1137" si="158">SUM(H1138:H1139)</f>
        <v>#REF!</v>
      </c>
      <c r="I1137" s="588" t="e">
        <f t="shared" si="158"/>
        <v>#REF!</v>
      </c>
      <c r="J1137" s="588"/>
      <c r="K1137" s="588" t="e">
        <f t="shared" si="158"/>
        <v>#REF!</v>
      </c>
      <c r="L1137" s="588">
        <f t="shared" si="158"/>
        <v>0</v>
      </c>
      <c r="M1137" s="588">
        <f t="shared" si="158"/>
        <v>0</v>
      </c>
    </row>
    <row r="1138" spans="1:15" ht="21.75" customHeight="1">
      <c r="A1138" s="336">
        <v>21020101</v>
      </c>
      <c r="B1138" s="336"/>
      <c r="C1138" s="336"/>
      <c r="D1138" s="336"/>
      <c r="E1138" s="336"/>
      <c r="F1138" s="344" t="s">
        <v>96</v>
      </c>
      <c r="G1138" s="588" t="e">
        <f>#REF!</f>
        <v>#REF!</v>
      </c>
      <c r="H1138" s="587" t="e">
        <f>G1138</f>
        <v>#REF!</v>
      </c>
      <c r="I1138" s="588" t="e">
        <f>H1138</f>
        <v>#REF!</v>
      </c>
      <c r="J1138" s="588"/>
      <c r="K1138" s="588" t="e">
        <f>SUM(G1138:I1138)</f>
        <v>#REF!</v>
      </c>
      <c r="L1138" s="588"/>
      <c r="M1138" s="588"/>
    </row>
    <row r="1139" spans="1:15" ht="16.5" customHeight="1">
      <c r="A1139" s="336">
        <v>21020102</v>
      </c>
      <c r="B1139" s="336"/>
      <c r="C1139" s="336"/>
      <c r="D1139" s="336"/>
      <c r="E1139" s="336"/>
      <c r="F1139" s="344" t="s">
        <v>482</v>
      </c>
      <c r="G1139" s="588" t="e">
        <f>#REF!</f>
        <v>#REF!</v>
      </c>
      <c r="H1139" s="587" t="e">
        <f>G1139</f>
        <v>#REF!</v>
      </c>
      <c r="I1139" s="588" t="e">
        <f>H1139</f>
        <v>#REF!</v>
      </c>
      <c r="J1139" s="588"/>
      <c r="K1139" s="588" t="e">
        <f>SUM(G1139:I1139)</f>
        <v>#REF!</v>
      </c>
      <c r="L1139" s="588"/>
      <c r="M1139" s="588"/>
    </row>
    <row r="1140" spans="1:15" ht="21" customHeight="1">
      <c r="A1140" s="442">
        <v>2202</v>
      </c>
      <c r="B1140" s="442"/>
      <c r="C1140" s="442"/>
      <c r="D1140" s="442"/>
      <c r="E1140" s="442"/>
      <c r="F1140" s="443" t="s">
        <v>5</v>
      </c>
      <c r="G1140" s="586">
        <f>SUM(G1141,G1145,G1149,G1152,G1156,G1158,G1160)</f>
        <v>950000000</v>
      </c>
      <c r="H1140" s="587">
        <f t="shared" ref="H1140:M1140" si="159">SUM(H1141,H1145,H1149,H1152,H1156,H1158,H1160)</f>
        <v>1000000000</v>
      </c>
      <c r="I1140" s="586">
        <f t="shared" si="159"/>
        <v>1000000000</v>
      </c>
      <c r="J1140" s="586"/>
      <c r="K1140" s="586">
        <f t="shared" si="159"/>
        <v>2899200000</v>
      </c>
      <c r="L1140" s="586">
        <f t="shared" si="159"/>
        <v>1018110230</v>
      </c>
      <c r="M1140" s="586">
        <f t="shared" si="159"/>
        <v>104155670</v>
      </c>
    </row>
    <row r="1141" spans="1:15" ht="33" customHeight="1">
      <c r="A1141" s="442">
        <v>220201</v>
      </c>
      <c r="B1141" s="477">
        <v>70980</v>
      </c>
      <c r="C1141" s="477">
        <v>5000002017</v>
      </c>
      <c r="D1141" s="477">
        <v>2101</v>
      </c>
      <c r="E1141" s="477"/>
      <c r="F1141" s="443" t="s">
        <v>661</v>
      </c>
      <c r="G1141" s="586">
        <v>18000000</v>
      </c>
      <c r="H1141" s="587">
        <v>18000000</v>
      </c>
      <c r="I1141" s="586">
        <v>18000000</v>
      </c>
      <c r="J1141" s="586"/>
      <c r="K1141" s="586">
        <f>SUM(K1142:K1144)</f>
        <v>54000000</v>
      </c>
      <c r="L1141" s="443">
        <f>SUM(L1142:L1144)</f>
        <v>23610230</v>
      </c>
      <c r="M1141" s="443">
        <f>SUM(M1142:M1144)</f>
        <v>0</v>
      </c>
    </row>
    <row r="1142" spans="1:15" ht="26.25">
      <c r="A1142" s="323">
        <v>22020101</v>
      </c>
      <c r="B1142" s="477">
        <v>70980</v>
      </c>
      <c r="C1142" s="477">
        <v>5000002017</v>
      </c>
      <c r="D1142" s="477">
        <v>2101</v>
      </c>
      <c r="E1142" s="477">
        <v>50610801</v>
      </c>
      <c r="F1142" s="324" t="s">
        <v>108</v>
      </c>
      <c r="G1142" s="586">
        <v>3000000</v>
      </c>
      <c r="H1142" s="587">
        <v>3000000</v>
      </c>
      <c r="I1142" s="586">
        <v>3000000</v>
      </c>
      <c r="J1142" s="586"/>
      <c r="K1142" s="588">
        <f>SUM(G1142:I1142)</f>
        <v>9000000</v>
      </c>
      <c r="L1142" s="586">
        <v>1610230</v>
      </c>
      <c r="M1142" s="586"/>
    </row>
    <row r="1143" spans="1:15" ht="26.25">
      <c r="A1143" s="323">
        <v>22020102</v>
      </c>
      <c r="B1143" s="477">
        <v>70980</v>
      </c>
      <c r="C1143" s="477">
        <v>5000002017</v>
      </c>
      <c r="D1143" s="477">
        <v>2101</v>
      </c>
      <c r="E1143" s="477">
        <v>50610801</v>
      </c>
      <c r="F1143" s="324" t="s">
        <v>109</v>
      </c>
      <c r="G1143" s="586">
        <v>7000000</v>
      </c>
      <c r="H1143" s="587">
        <v>7000000</v>
      </c>
      <c r="I1143" s="586">
        <v>7000000</v>
      </c>
      <c r="J1143" s="586"/>
      <c r="K1143" s="588">
        <f>SUM(G1143:I1143)</f>
        <v>21000000</v>
      </c>
      <c r="L1143" s="586">
        <v>14000000</v>
      </c>
      <c r="M1143" s="586"/>
    </row>
    <row r="1144" spans="1:15" ht="26.25">
      <c r="A1144" s="323">
        <v>22020104</v>
      </c>
      <c r="B1144" s="477">
        <v>70980</v>
      </c>
      <c r="C1144" s="477">
        <v>5000002017</v>
      </c>
      <c r="D1144" s="477">
        <v>2101</v>
      </c>
      <c r="E1144" s="477">
        <v>50610801</v>
      </c>
      <c r="F1144" s="324" t="s">
        <v>111</v>
      </c>
      <c r="G1144" s="586">
        <v>8000000</v>
      </c>
      <c r="H1144" s="587">
        <v>8000000</v>
      </c>
      <c r="I1144" s="586">
        <v>8000000</v>
      </c>
      <c r="J1144" s="586"/>
      <c r="K1144" s="588">
        <f>SUM(G1144:I1144)</f>
        <v>24000000</v>
      </c>
      <c r="L1144" s="586">
        <v>8000000</v>
      </c>
      <c r="M1144" s="586"/>
    </row>
    <row r="1145" spans="1:15" ht="15">
      <c r="A1145" s="442">
        <v>220202</v>
      </c>
      <c r="B1145" s="477">
        <v>70980</v>
      </c>
      <c r="C1145" s="477">
        <v>5000002017</v>
      </c>
      <c r="D1145" s="477">
        <v>2101</v>
      </c>
      <c r="E1145" s="477"/>
      <c r="F1145" s="443" t="s">
        <v>666</v>
      </c>
      <c r="G1145" s="586">
        <f>SUM(G1146:G1148)</f>
        <v>2100000</v>
      </c>
      <c r="H1145" s="587">
        <f t="shared" ref="H1145:M1145" si="160">SUM(H1146:H1148)</f>
        <v>2100000</v>
      </c>
      <c r="I1145" s="586">
        <f t="shared" si="160"/>
        <v>2100000</v>
      </c>
      <c r="J1145" s="586"/>
      <c r="K1145" s="586">
        <f t="shared" si="160"/>
        <v>6300000</v>
      </c>
      <c r="L1145" s="586">
        <f t="shared" si="160"/>
        <v>1200000</v>
      </c>
      <c r="M1145" s="586">
        <f t="shared" si="160"/>
        <v>357450</v>
      </c>
    </row>
    <row r="1146" spans="1:15" ht="14.25" customHeight="1">
      <c r="A1146" s="323">
        <v>22020201</v>
      </c>
      <c r="B1146" s="477">
        <v>70980</v>
      </c>
      <c r="C1146" s="477">
        <v>5000002017</v>
      </c>
      <c r="D1146" s="477">
        <v>2101</v>
      </c>
      <c r="E1146" s="477">
        <v>50610801</v>
      </c>
      <c r="F1146" s="324" t="s">
        <v>113</v>
      </c>
      <c r="G1146" s="586">
        <v>1000000</v>
      </c>
      <c r="H1146" s="587">
        <v>1000000</v>
      </c>
      <c r="I1146" s="586">
        <v>1000000</v>
      </c>
      <c r="J1146" s="586"/>
      <c r="K1146" s="588">
        <f>SUM(G1146:I1146)</f>
        <v>3000000</v>
      </c>
      <c r="L1146" s="586">
        <v>400000</v>
      </c>
      <c r="M1146" s="586">
        <v>164000</v>
      </c>
      <c r="O1146" s="181"/>
    </row>
    <row r="1147" spans="1:15" ht="15">
      <c r="A1147" s="323">
        <v>22020203</v>
      </c>
      <c r="B1147" s="477">
        <v>70980</v>
      </c>
      <c r="C1147" s="477">
        <v>5000002017</v>
      </c>
      <c r="D1147" s="477">
        <v>2101</v>
      </c>
      <c r="E1147" s="477">
        <v>50610801</v>
      </c>
      <c r="F1147" s="324" t="s">
        <v>115</v>
      </c>
      <c r="G1147" s="586">
        <v>1000000</v>
      </c>
      <c r="H1147" s="587">
        <v>1000000</v>
      </c>
      <c r="I1147" s="586">
        <v>1000000</v>
      </c>
      <c r="J1147" s="586"/>
      <c r="K1147" s="588">
        <f>SUM(G1147:I1147)</f>
        <v>3000000</v>
      </c>
      <c r="L1147" s="586">
        <v>700000</v>
      </c>
      <c r="M1147" s="586">
        <v>120000</v>
      </c>
      <c r="O1147" s="181"/>
    </row>
    <row r="1148" spans="1:15" ht="17.25" customHeight="1">
      <c r="A1148" s="323">
        <v>22020205</v>
      </c>
      <c r="B1148" s="477">
        <v>70980</v>
      </c>
      <c r="C1148" s="477">
        <v>5000002017</v>
      </c>
      <c r="D1148" s="477">
        <v>2101</v>
      </c>
      <c r="E1148" s="477">
        <v>50610801</v>
      </c>
      <c r="F1148" s="324" t="s">
        <v>117</v>
      </c>
      <c r="G1148" s="586">
        <v>100000</v>
      </c>
      <c r="H1148" s="587">
        <v>100000</v>
      </c>
      <c r="I1148" s="586">
        <v>100000</v>
      </c>
      <c r="J1148" s="586"/>
      <c r="K1148" s="588">
        <f>SUM(G1148:I1148)</f>
        <v>300000</v>
      </c>
      <c r="L1148" s="586">
        <v>100000</v>
      </c>
      <c r="M1148" s="586">
        <v>73450</v>
      </c>
      <c r="O1148" s="181"/>
    </row>
    <row r="1149" spans="1:15" ht="26.25">
      <c r="A1149" s="442">
        <v>220203</v>
      </c>
      <c r="B1149" s="477">
        <v>70980</v>
      </c>
      <c r="C1149" s="477">
        <v>5000002017</v>
      </c>
      <c r="D1149" s="477">
        <v>2101</v>
      </c>
      <c r="E1149" s="477"/>
      <c r="F1149" s="443" t="s">
        <v>663</v>
      </c>
      <c r="G1149" s="586">
        <f>SUM(G1150:G1151)</f>
        <v>3000000</v>
      </c>
      <c r="H1149" s="587">
        <f t="shared" ref="H1149:M1149" si="161">SUM(H1150:H1151)</f>
        <v>2000000</v>
      </c>
      <c r="I1149" s="586">
        <f t="shared" si="161"/>
        <v>2000000</v>
      </c>
      <c r="J1149" s="586"/>
      <c r="K1149" s="586">
        <f t="shared" si="161"/>
        <v>7000000</v>
      </c>
      <c r="L1149" s="586">
        <f t="shared" si="161"/>
        <v>1300000</v>
      </c>
      <c r="M1149" s="586">
        <f t="shared" si="161"/>
        <v>368520</v>
      </c>
    </row>
    <row r="1150" spans="1:15" ht="25.5" customHeight="1">
      <c r="A1150" s="323">
        <v>22020301</v>
      </c>
      <c r="B1150" s="477">
        <v>70980</v>
      </c>
      <c r="C1150" s="477">
        <v>5000002017</v>
      </c>
      <c r="D1150" s="477">
        <v>2101</v>
      </c>
      <c r="E1150" s="477">
        <v>50610801</v>
      </c>
      <c r="F1150" s="324" t="s">
        <v>122</v>
      </c>
      <c r="G1150" s="586">
        <v>2000000</v>
      </c>
      <c r="H1150" s="587">
        <v>1000000</v>
      </c>
      <c r="I1150" s="586">
        <v>1000000</v>
      </c>
      <c r="J1150" s="586"/>
      <c r="K1150" s="588">
        <f>SUM(G1150:I1150)</f>
        <v>4000000</v>
      </c>
      <c r="L1150" s="586">
        <v>1000000</v>
      </c>
      <c r="M1150" s="586">
        <v>150000</v>
      </c>
      <c r="N1150" s="181"/>
    </row>
    <row r="1151" spans="1:15" ht="25.5" customHeight="1">
      <c r="A1151" s="323">
        <v>22020305</v>
      </c>
      <c r="B1151" s="477">
        <v>70980</v>
      </c>
      <c r="C1151" s="477">
        <v>5000002017</v>
      </c>
      <c r="D1151" s="477">
        <v>2101</v>
      </c>
      <c r="E1151" s="477">
        <v>50610801</v>
      </c>
      <c r="F1151" s="324" t="s">
        <v>126</v>
      </c>
      <c r="G1151" s="586">
        <v>1000000</v>
      </c>
      <c r="H1151" s="587">
        <v>1000000</v>
      </c>
      <c r="I1151" s="586">
        <v>1000000</v>
      </c>
      <c r="J1151" s="586"/>
      <c r="K1151" s="588">
        <f>SUM(G1151:I1151)</f>
        <v>3000000</v>
      </c>
      <c r="L1151" s="586">
        <v>300000</v>
      </c>
      <c r="M1151" s="586">
        <v>218520</v>
      </c>
      <c r="N1151" s="181"/>
    </row>
    <row r="1152" spans="1:15" ht="26.25">
      <c r="A1152" s="442">
        <v>220204</v>
      </c>
      <c r="B1152" s="442"/>
      <c r="C1152" s="442"/>
      <c r="D1152" s="442"/>
      <c r="E1152" s="442"/>
      <c r="F1152" s="443" t="s">
        <v>645</v>
      </c>
      <c r="G1152" s="586">
        <f>SUM(G1153:G1155)</f>
        <v>3000000</v>
      </c>
      <c r="H1152" s="587">
        <f t="shared" ref="H1152:M1152" si="162">SUM(H1153:H1155)</f>
        <v>3000000</v>
      </c>
      <c r="I1152" s="586">
        <f t="shared" si="162"/>
        <v>3000000</v>
      </c>
      <c r="J1152" s="586"/>
      <c r="K1152" s="586">
        <f t="shared" si="162"/>
        <v>9000000</v>
      </c>
      <c r="L1152" s="586">
        <f t="shared" si="162"/>
        <v>2000000</v>
      </c>
      <c r="M1152" s="586">
        <f t="shared" si="162"/>
        <v>330200</v>
      </c>
      <c r="N1152" s="168"/>
    </row>
    <row r="1153" spans="1:14" ht="25.5" customHeight="1">
      <c r="A1153" s="323">
        <v>22020402</v>
      </c>
      <c r="B1153" s="477">
        <v>70980</v>
      </c>
      <c r="C1153" s="477">
        <v>5000002017</v>
      </c>
      <c r="D1153" s="477">
        <v>2101</v>
      </c>
      <c r="E1153" s="477">
        <v>50610801</v>
      </c>
      <c r="F1153" s="324" t="s">
        <v>135</v>
      </c>
      <c r="G1153" s="586">
        <v>1000000</v>
      </c>
      <c r="H1153" s="587">
        <v>1000000</v>
      </c>
      <c r="I1153" s="586">
        <v>1000000</v>
      </c>
      <c r="J1153" s="586"/>
      <c r="K1153" s="588">
        <f>SUM(G1153:I1153)</f>
        <v>3000000</v>
      </c>
      <c r="L1153" s="586">
        <v>500000</v>
      </c>
      <c r="M1153" s="443"/>
      <c r="N1153" s="169"/>
    </row>
    <row r="1154" spans="1:14" ht="33.75" customHeight="1">
      <c r="A1154" s="323">
        <v>22020404</v>
      </c>
      <c r="B1154" s="477">
        <v>70980</v>
      </c>
      <c r="C1154" s="477">
        <v>5000002017</v>
      </c>
      <c r="D1154" s="477">
        <v>2101</v>
      </c>
      <c r="E1154" s="477">
        <v>50610801</v>
      </c>
      <c r="F1154" s="324" t="s">
        <v>137</v>
      </c>
      <c r="G1154" s="586">
        <v>1000000</v>
      </c>
      <c r="H1154" s="587">
        <v>1000000</v>
      </c>
      <c r="I1154" s="586">
        <v>1000000</v>
      </c>
      <c r="J1154" s="586"/>
      <c r="K1154" s="588">
        <f>SUM(G1154:I1154)</f>
        <v>3000000</v>
      </c>
      <c r="L1154" s="586">
        <v>500000</v>
      </c>
      <c r="M1154" s="586">
        <v>144800</v>
      </c>
      <c r="N1154" s="181"/>
    </row>
    <row r="1155" spans="1:14" ht="27" customHeight="1">
      <c r="A1155" s="323">
        <v>22020405</v>
      </c>
      <c r="B1155" s="477">
        <v>70980</v>
      </c>
      <c r="C1155" s="477">
        <v>5000002017</v>
      </c>
      <c r="D1155" s="477">
        <v>2101</v>
      </c>
      <c r="E1155" s="477">
        <v>50610801</v>
      </c>
      <c r="F1155" s="324" t="s">
        <v>138</v>
      </c>
      <c r="G1155" s="586">
        <v>1000000</v>
      </c>
      <c r="H1155" s="587">
        <v>1000000</v>
      </c>
      <c r="I1155" s="586">
        <v>1000000</v>
      </c>
      <c r="J1155" s="586"/>
      <c r="K1155" s="588">
        <f>SUM(G1155:I1155)</f>
        <v>3000000</v>
      </c>
      <c r="L1155" s="586">
        <v>1000000</v>
      </c>
      <c r="M1155" s="586">
        <v>185400</v>
      </c>
      <c r="N1155" s="181"/>
    </row>
    <row r="1156" spans="1:14" ht="21.75" customHeight="1">
      <c r="A1156" s="442">
        <v>220205</v>
      </c>
      <c r="B1156" s="442"/>
      <c r="C1156" s="442"/>
      <c r="D1156" s="442"/>
      <c r="E1156" s="442"/>
      <c r="F1156" s="443" t="s">
        <v>662</v>
      </c>
      <c r="G1156" s="586">
        <f>G1157</f>
        <v>10000000</v>
      </c>
      <c r="H1156" s="587">
        <f t="shared" ref="H1156:M1156" si="163">H1157</f>
        <v>10000000</v>
      </c>
      <c r="I1156" s="586">
        <f t="shared" si="163"/>
        <v>10000000</v>
      </c>
      <c r="J1156" s="586"/>
      <c r="K1156" s="586">
        <f t="shared" si="163"/>
        <v>30000000</v>
      </c>
      <c r="L1156" s="586">
        <f t="shared" si="163"/>
        <v>10000000</v>
      </c>
      <c r="M1156" s="586">
        <f t="shared" si="163"/>
        <v>10000000</v>
      </c>
    </row>
    <row r="1157" spans="1:14" ht="15">
      <c r="A1157" s="323">
        <v>22020501</v>
      </c>
      <c r="B1157" s="477">
        <v>70980</v>
      </c>
      <c r="C1157" s="477">
        <v>5000002017</v>
      </c>
      <c r="D1157" s="477">
        <v>2101</v>
      </c>
      <c r="E1157" s="477">
        <v>50610801</v>
      </c>
      <c r="F1157" s="324" t="s">
        <v>146</v>
      </c>
      <c r="G1157" s="586">
        <v>10000000</v>
      </c>
      <c r="H1157" s="587">
        <v>10000000</v>
      </c>
      <c r="I1157" s="586">
        <v>10000000</v>
      </c>
      <c r="J1157" s="586"/>
      <c r="K1157" s="588">
        <f>SUM(G1157:I1157)</f>
        <v>30000000</v>
      </c>
      <c r="L1157" s="586">
        <v>10000000</v>
      </c>
      <c r="M1157" s="586">
        <v>10000000</v>
      </c>
    </row>
    <row r="1158" spans="1:14" ht="39" customHeight="1">
      <c r="A1158" s="442">
        <v>220207</v>
      </c>
      <c r="B1158" s="442"/>
      <c r="C1158" s="442"/>
      <c r="D1158" s="442"/>
      <c r="E1158" s="442"/>
      <c r="F1158" s="443" t="s">
        <v>673</v>
      </c>
      <c r="G1158" s="586">
        <f>SUM(G1159)</f>
        <v>5000000</v>
      </c>
      <c r="H1158" s="587">
        <f t="shared" ref="H1158:M1158" si="164">SUM(H1159)</f>
        <v>5000000</v>
      </c>
      <c r="I1158" s="586">
        <f t="shared" si="164"/>
        <v>5000000</v>
      </c>
      <c r="J1158" s="586"/>
      <c r="K1158" s="586">
        <f t="shared" si="164"/>
        <v>15000000</v>
      </c>
      <c r="L1158" s="586">
        <f t="shared" si="164"/>
        <v>1000000</v>
      </c>
      <c r="M1158" s="586">
        <f t="shared" si="164"/>
        <v>0</v>
      </c>
    </row>
    <row r="1159" spans="1:14" ht="15">
      <c r="A1159" s="323">
        <v>22020703</v>
      </c>
      <c r="B1159" s="477">
        <v>70980</v>
      </c>
      <c r="C1159" s="477">
        <v>5000002017</v>
      </c>
      <c r="D1159" s="477">
        <v>2101</v>
      </c>
      <c r="E1159" s="477">
        <v>50610801</v>
      </c>
      <c r="F1159" s="324" t="s">
        <v>157</v>
      </c>
      <c r="G1159" s="586">
        <v>5000000</v>
      </c>
      <c r="H1159" s="587">
        <v>5000000</v>
      </c>
      <c r="I1159" s="586">
        <v>5000000</v>
      </c>
      <c r="J1159" s="586"/>
      <c r="K1159" s="588">
        <f>SUM(G1159:I1159)</f>
        <v>15000000</v>
      </c>
      <c r="L1159" s="586">
        <v>1000000</v>
      </c>
      <c r="M1159" s="586"/>
    </row>
    <row r="1160" spans="1:14" ht="15.75" customHeight="1">
      <c r="A1160" s="442">
        <v>220210</v>
      </c>
      <c r="B1160" s="442"/>
      <c r="C1160" s="442"/>
      <c r="D1160" s="442"/>
      <c r="E1160" s="442"/>
      <c r="F1160" s="443" t="s">
        <v>173</v>
      </c>
      <c r="G1160" s="586">
        <f>SUM(G1161:G1167)</f>
        <v>908900000</v>
      </c>
      <c r="H1160" s="587">
        <f t="shared" ref="H1160:M1160" si="165">SUM(H1161:H1166)</f>
        <v>959900000</v>
      </c>
      <c r="I1160" s="586">
        <f t="shared" si="165"/>
        <v>959900000</v>
      </c>
      <c r="J1160" s="586"/>
      <c r="K1160" s="586">
        <f t="shared" si="165"/>
        <v>2777900000</v>
      </c>
      <c r="L1160" s="586">
        <f t="shared" si="165"/>
        <v>979000000</v>
      </c>
      <c r="M1160" s="586">
        <f t="shared" si="165"/>
        <v>93099500</v>
      </c>
    </row>
    <row r="1161" spans="1:14" ht="15">
      <c r="A1161" s="323">
        <v>22021001</v>
      </c>
      <c r="B1161" s="477">
        <v>70980</v>
      </c>
      <c r="C1161" s="477">
        <v>5000002017</v>
      </c>
      <c r="D1161" s="477">
        <v>2101</v>
      </c>
      <c r="E1161" s="477">
        <v>50610801</v>
      </c>
      <c r="F1161" s="324" t="s">
        <v>174</v>
      </c>
      <c r="G1161" s="586">
        <v>2000000</v>
      </c>
      <c r="H1161" s="587">
        <v>2000000</v>
      </c>
      <c r="I1161" s="586">
        <v>2000000</v>
      </c>
      <c r="J1161" s="586"/>
      <c r="K1161" s="588">
        <f>SUM(G1161:I1161)</f>
        <v>6000000</v>
      </c>
      <c r="L1161" s="586">
        <v>1000000</v>
      </c>
      <c r="M1161" s="586">
        <v>134500</v>
      </c>
      <c r="N1161" s="181"/>
    </row>
    <row r="1162" spans="1:14" ht="26.25">
      <c r="A1162" s="323">
        <v>22021003</v>
      </c>
      <c r="B1162" s="477">
        <v>70980</v>
      </c>
      <c r="C1162" s="477">
        <v>5000002017</v>
      </c>
      <c r="D1162" s="477">
        <v>2101</v>
      </c>
      <c r="E1162" s="477">
        <v>50610801</v>
      </c>
      <c r="F1162" s="324" t="s">
        <v>176</v>
      </c>
      <c r="G1162" s="586">
        <v>5000000</v>
      </c>
      <c r="H1162" s="587">
        <v>5000000</v>
      </c>
      <c r="I1162" s="586">
        <v>5000000</v>
      </c>
      <c r="J1162" s="586"/>
      <c r="K1162" s="588">
        <f>SUM(G1162:I1162)</f>
        <v>15000000</v>
      </c>
      <c r="L1162" s="586">
        <v>2000000</v>
      </c>
      <c r="M1162" s="586">
        <v>150000</v>
      </c>
      <c r="N1162" s="181"/>
    </row>
    <row r="1163" spans="1:14" ht="15.75" customHeight="1">
      <c r="A1163" s="323">
        <v>22021007</v>
      </c>
      <c r="B1163" s="477">
        <v>70980</v>
      </c>
      <c r="C1163" s="477">
        <v>5000002017</v>
      </c>
      <c r="D1163" s="477">
        <v>2101</v>
      </c>
      <c r="E1163" s="477">
        <v>50610801</v>
      </c>
      <c r="F1163" s="324" t="s">
        <v>179</v>
      </c>
      <c r="G1163" s="586">
        <v>3000000</v>
      </c>
      <c r="H1163" s="587">
        <v>3000000</v>
      </c>
      <c r="I1163" s="586">
        <v>3000000</v>
      </c>
      <c r="J1163" s="586"/>
      <c r="K1163" s="588">
        <f>SUM(G1163:I1163)</f>
        <v>9000000</v>
      </c>
      <c r="L1163" s="586">
        <v>1000000</v>
      </c>
      <c r="M1163" s="443"/>
      <c r="N1163" s="169"/>
    </row>
    <row r="1164" spans="1:14" ht="15.75" customHeight="1">
      <c r="A1164" s="702">
        <v>22021014</v>
      </c>
      <c r="B1164" s="702">
        <v>70160</v>
      </c>
      <c r="C1164" s="702"/>
      <c r="D1164" s="703" t="s">
        <v>561</v>
      </c>
      <c r="E1164" s="702">
        <v>50610801</v>
      </c>
      <c r="F1164" s="704" t="s">
        <v>668</v>
      </c>
      <c r="G1164" s="450">
        <v>800000</v>
      </c>
      <c r="H1164" s="587"/>
      <c r="I1164" s="586"/>
      <c r="J1164" s="586"/>
      <c r="K1164" s="588"/>
      <c r="L1164" s="586"/>
      <c r="M1164" s="443"/>
      <c r="N1164" s="169"/>
    </row>
    <row r="1165" spans="1:14" ht="27.75" customHeight="1">
      <c r="A1165" s="323">
        <v>22021020</v>
      </c>
      <c r="B1165" s="477">
        <v>70980</v>
      </c>
      <c r="C1165" s="477">
        <v>5000002017</v>
      </c>
      <c r="D1165" s="477">
        <v>2101</v>
      </c>
      <c r="E1165" s="477">
        <v>50610801</v>
      </c>
      <c r="F1165" s="324" t="s">
        <v>184</v>
      </c>
      <c r="G1165" s="586">
        <v>624100000</v>
      </c>
      <c r="H1165" s="587">
        <v>724900000</v>
      </c>
      <c r="I1165" s="586">
        <v>724900000</v>
      </c>
      <c r="J1165" s="586"/>
      <c r="K1165" s="588">
        <f>SUM(G1165:I1165)</f>
        <v>2073900000</v>
      </c>
      <c r="L1165" s="586">
        <v>750000000</v>
      </c>
      <c r="M1165" s="586">
        <v>88815000</v>
      </c>
      <c r="N1165" s="181"/>
    </row>
    <row r="1166" spans="1:14" ht="16.5" customHeight="1">
      <c r="A1166" s="323">
        <v>22021023</v>
      </c>
      <c r="B1166" s="477">
        <v>70980</v>
      </c>
      <c r="C1166" s="477">
        <v>5000002017</v>
      </c>
      <c r="D1166" s="477">
        <v>2101</v>
      </c>
      <c r="E1166" s="477">
        <v>50610801</v>
      </c>
      <c r="F1166" s="324" t="s">
        <v>537</v>
      </c>
      <c r="G1166" s="586">
        <v>224000000</v>
      </c>
      <c r="H1166" s="587">
        <v>225000000</v>
      </c>
      <c r="I1166" s="586">
        <v>225000000</v>
      </c>
      <c r="J1166" s="586"/>
      <c r="K1166" s="588">
        <f>SUM(G1166:I1166)</f>
        <v>674000000</v>
      </c>
      <c r="L1166" s="586">
        <v>225000000</v>
      </c>
      <c r="M1166" s="586">
        <v>4000000</v>
      </c>
      <c r="N1166" s="181"/>
    </row>
    <row r="1167" spans="1:14" ht="33.75" customHeight="1">
      <c r="A1167" s="323">
        <v>22021025</v>
      </c>
      <c r="B1167" s="477">
        <v>70980</v>
      </c>
      <c r="C1167" s="477"/>
      <c r="D1167" s="477"/>
      <c r="E1167" s="477">
        <v>50610801</v>
      </c>
      <c r="F1167" s="324" t="s">
        <v>910</v>
      </c>
      <c r="G1167" s="586">
        <v>50000000</v>
      </c>
      <c r="H1167" s="587">
        <v>50000000</v>
      </c>
      <c r="I1167" s="586">
        <v>50000000</v>
      </c>
      <c r="J1167" s="586"/>
      <c r="K1167" s="586">
        <f>SUM(G1167:I1167)</f>
        <v>150000000</v>
      </c>
      <c r="L1167" s="586"/>
      <c r="M1167" s="586"/>
    </row>
    <row r="1168" spans="1:14" ht="15">
      <c r="A1168" s="775"/>
      <c r="B1168" s="775"/>
      <c r="C1168" s="775"/>
      <c r="D1168" s="775"/>
      <c r="E1168" s="775"/>
      <c r="F1168" s="775" t="s">
        <v>570</v>
      </c>
      <c r="G1168" s="631"/>
      <c r="H1168" s="1125"/>
      <c r="I1168" s="631"/>
      <c r="J1168" s="631"/>
      <c r="K1168" s="631"/>
      <c r="L1168" s="631"/>
      <c r="M1168" s="631"/>
    </row>
    <row r="1169" spans="1:13" ht="29.25" customHeight="1">
      <c r="A1169" s="775"/>
      <c r="B1169" s="775"/>
      <c r="C1169" s="775"/>
      <c r="D1169" s="775"/>
      <c r="E1169" s="775"/>
      <c r="F1169" s="571" t="s">
        <v>519</v>
      </c>
      <c r="G1169" s="572" t="e">
        <f>G1134</f>
        <v>#REF!</v>
      </c>
      <c r="H1169" s="1126" t="e">
        <f>H1134</f>
        <v>#REF!</v>
      </c>
      <c r="I1169" s="572" t="e">
        <f>I1134</f>
        <v>#REF!</v>
      </c>
      <c r="J1169" s="572"/>
      <c r="K1169" s="572" t="e">
        <f>K1134</f>
        <v>#REF!</v>
      </c>
      <c r="L1169" s="572">
        <v>32842779</v>
      </c>
      <c r="M1169" s="572">
        <v>32842779</v>
      </c>
    </row>
    <row r="1170" spans="1:13" ht="29.25" customHeight="1">
      <c r="A1170" s="775"/>
      <c r="B1170" s="775"/>
      <c r="C1170" s="775"/>
      <c r="D1170" s="775"/>
      <c r="E1170" s="775"/>
      <c r="F1170" s="571" t="s">
        <v>520</v>
      </c>
      <c r="G1170" s="586">
        <f>G1140</f>
        <v>950000000</v>
      </c>
      <c r="H1170" s="587">
        <f>H1140</f>
        <v>1000000000</v>
      </c>
      <c r="I1170" s="586">
        <f>I1140</f>
        <v>1000000000</v>
      </c>
      <c r="J1170" s="586"/>
      <c r="K1170" s="586">
        <f>K1140</f>
        <v>2899200000</v>
      </c>
      <c r="L1170" s="586">
        <v>1000000</v>
      </c>
      <c r="M1170" s="586">
        <v>1000000</v>
      </c>
    </row>
    <row r="1171" spans="1:13" ht="30.75" customHeight="1">
      <c r="A1171" s="775"/>
      <c r="B1171" s="775"/>
      <c r="C1171" s="775"/>
      <c r="D1171" s="775"/>
      <c r="E1171" s="775"/>
      <c r="F1171" s="571" t="s">
        <v>3</v>
      </c>
      <c r="G1171" s="590" t="e">
        <f t="shared" ref="G1171:M1171" si="166">SUM(G1169:G1170)</f>
        <v>#REF!</v>
      </c>
      <c r="H1171" s="591" t="e">
        <f t="shared" si="166"/>
        <v>#REF!</v>
      </c>
      <c r="I1171" s="590" t="e">
        <f t="shared" si="166"/>
        <v>#REF!</v>
      </c>
      <c r="J1171" s="590"/>
      <c r="K1171" s="590" t="e">
        <f t="shared" si="166"/>
        <v>#REF!</v>
      </c>
      <c r="L1171" s="590">
        <f t="shared" si="166"/>
        <v>33842779</v>
      </c>
      <c r="M1171" s="590">
        <f t="shared" si="166"/>
        <v>33842779</v>
      </c>
    </row>
    <row r="1172" spans="1:13" ht="30.75" customHeight="1">
      <c r="A1172" s="174"/>
      <c r="B1172" s="174"/>
      <c r="C1172" s="174"/>
      <c r="D1172" s="174"/>
      <c r="E1172" s="174"/>
      <c r="F1172" s="175"/>
      <c r="G1172" s="238"/>
      <c r="H1172" s="390"/>
      <c r="I1172" s="238"/>
      <c r="J1172" s="238"/>
      <c r="K1172" s="238"/>
      <c r="L1172" s="238"/>
      <c r="M1172" s="238"/>
    </row>
    <row r="1173" spans="1:13" ht="30.75" customHeight="1">
      <c r="A1173" s="1502" t="s">
        <v>0</v>
      </c>
      <c r="B1173" s="1502"/>
      <c r="C1173" s="1502"/>
      <c r="D1173" s="1502"/>
      <c r="E1173" s="1502"/>
      <c r="F1173" s="1502"/>
      <c r="G1173" s="1502"/>
      <c r="H1173" s="1502"/>
      <c r="I1173" s="1502"/>
      <c r="J1173" s="1502"/>
      <c r="K1173" s="1502"/>
      <c r="L1173" s="1502"/>
      <c r="M1173" s="1502"/>
    </row>
    <row r="1174" spans="1:13" ht="30.75" customHeight="1">
      <c r="A1174" s="1482" t="s">
        <v>989</v>
      </c>
      <c r="B1174" s="1482"/>
      <c r="C1174" s="1482"/>
      <c r="D1174" s="1482"/>
      <c r="E1174" s="1482"/>
      <c r="F1174" s="1482"/>
      <c r="G1174" s="1482"/>
      <c r="H1174" s="1482"/>
      <c r="I1174" s="1482"/>
      <c r="J1174" s="1482"/>
      <c r="K1174" s="1482"/>
      <c r="L1174" s="1482"/>
      <c r="M1174" s="1482"/>
    </row>
    <row r="1175" spans="1:13" ht="30.75" customHeight="1">
      <c r="A1175" s="1086" t="s">
        <v>518</v>
      </c>
      <c r="B1175" s="1086" t="s">
        <v>514</v>
      </c>
      <c r="C1175" s="1086" t="s">
        <v>559</v>
      </c>
      <c r="D1175" s="1086" t="s">
        <v>560</v>
      </c>
      <c r="E1175" s="1086" t="s">
        <v>515</v>
      </c>
      <c r="F1175" s="478" t="s">
        <v>483</v>
      </c>
      <c r="G1175" s="325" t="s">
        <v>656</v>
      </c>
      <c r="H1175" s="325" t="s">
        <v>657</v>
      </c>
      <c r="I1175" s="325" t="s">
        <v>997</v>
      </c>
      <c r="J1175" s="325"/>
      <c r="K1175" s="325" t="s">
        <v>658</v>
      </c>
      <c r="L1175" s="1086" t="s">
        <v>970</v>
      </c>
      <c r="M1175" s="443" t="s">
        <v>1196</v>
      </c>
    </row>
    <row r="1176" spans="1:13" ht="30.75" customHeight="1">
      <c r="A1176" s="442">
        <v>2</v>
      </c>
      <c r="B1176" s="442"/>
      <c r="C1176" s="442"/>
      <c r="D1176" s="442"/>
      <c r="E1176" s="442"/>
      <c r="F1176" s="1086" t="s">
        <v>90</v>
      </c>
      <c r="G1176" s="586" t="e">
        <f>SUM(G1177,G1183)</f>
        <v>#REF!</v>
      </c>
      <c r="H1176" s="586">
        <f>SUM(H1177,H1183)</f>
        <v>683527696</v>
      </c>
      <c r="I1176" s="586">
        <f>SUM(I1177,I1183)</f>
        <v>683527696</v>
      </c>
      <c r="J1176" s="586"/>
      <c r="K1176" s="586" t="e">
        <f t="shared" ref="K1176:K1182" si="167">SUM(G1176:I1176)</f>
        <v>#REF!</v>
      </c>
      <c r="L1176" s="586"/>
      <c r="M1176" s="586"/>
    </row>
    <row r="1177" spans="1:13" ht="30.75" customHeight="1">
      <c r="A1177" s="442">
        <v>21</v>
      </c>
      <c r="B1177" s="442"/>
      <c r="C1177" s="442"/>
      <c r="D1177" s="442"/>
      <c r="E1177" s="442"/>
      <c r="F1177" s="443" t="s">
        <v>4</v>
      </c>
      <c r="G1177" s="586" t="e">
        <f>SUM(G1178:G1179)</f>
        <v>#REF!</v>
      </c>
      <c r="H1177" s="586">
        <f>SUM(H1178:H1179)</f>
        <v>22064576</v>
      </c>
      <c r="I1177" s="586">
        <f>SUM(I1178:I1179)</f>
        <v>22064576</v>
      </c>
      <c r="J1177" s="586"/>
      <c r="K1177" s="586" t="e">
        <f t="shared" si="167"/>
        <v>#REF!</v>
      </c>
      <c r="L1177" s="586"/>
      <c r="M1177" s="586"/>
    </row>
    <row r="1178" spans="1:13" ht="30.75" customHeight="1">
      <c r="A1178" s="1088">
        <v>21010101</v>
      </c>
      <c r="B1178" s="1088"/>
      <c r="C1178" s="1088"/>
      <c r="D1178" s="1088"/>
      <c r="E1178" s="1088"/>
      <c r="F1178" s="324" t="s">
        <v>91</v>
      </c>
      <c r="G1178" s="586">
        <v>21344576</v>
      </c>
      <c r="H1178" s="586">
        <v>21344576</v>
      </c>
      <c r="I1178" s="586">
        <v>21344576</v>
      </c>
      <c r="J1178" s="586"/>
      <c r="K1178" s="586">
        <f t="shared" si="167"/>
        <v>64033728</v>
      </c>
      <c r="L1178" s="586"/>
      <c r="M1178" s="586"/>
    </row>
    <row r="1179" spans="1:13" ht="30.75" customHeight="1">
      <c r="A1179" s="442">
        <v>2102</v>
      </c>
      <c r="B1179" s="442"/>
      <c r="C1179" s="442"/>
      <c r="D1179" s="442"/>
      <c r="E1179" s="442"/>
      <c r="F1179" s="443" t="s">
        <v>664</v>
      </c>
      <c r="G1179" s="586" t="e">
        <f>SUM(G1180)</f>
        <v>#REF!</v>
      </c>
      <c r="H1179" s="586">
        <f>SUM(H1180)</f>
        <v>720000</v>
      </c>
      <c r="I1179" s="586">
        <f>SUM(I1180)</f>
        <v>720000</v>
      </c>
      <c r="J1179" s="586"/>
      <c r="K1179" s="586" t="e">
        <f t="shared" si="167"/>
        <v>#REF!</v>
      </c>
      <c r="L1179" s="586"/>
      <c r="M1179" s="586"/>
    </row>
    <row r="1180" spans="1:13" ht="30.75" customHeight="1">
      <c r="A1180" s="442">
        <v>210201</v>
      </c>
      <c r="B1180" s="442"/>
      <c r="C1180" s="442"/>
      <c r="D1180" s="442"/>
      <c r="E1180" s="442"/>
      <c r="F1180" s="443" t="s">
        <v>95</v>
      </c>
      <c r="G1180" s="586" t="e">
        <f>SUM(G1181:G1182)</f>
        <v>#REF!</v>
      </c>
      <c r="H1180" s="586">
        <f>SUM(H1181:H1182)</f>
        <v>720000</v>
      </c>
      <c r="I1180" s="586">
        <f>SUM(I1181:I1182)</f>
        <v>720000</v>
      </c>
      <c r="J1180" s="586"/>
      <c r="K1180" s="586" t="e">
        <f t="shared" si="167"/>
        <v>#REF!</v>
      </c>
      <c r="L1180" s="586"/>
      <c r="M1180" s="586"/>
    </row>
    <row r="1181" spans="1:13" ht="30.75" customHeight="1">
      <c r="A1181" s="1088">
        <v>21020101</v>
      </c>
      <c r="B1181" s="1088"/>
      <c r="C1181" s="1088"/>
      <c r="D1181" s="1088"/>
      <c r="E1181" s="1088"/>
      <c r="F1181" s="324" t="s">
        <v>96</v>
      </c>
      <c r="G1181" s="586" t="e">
        <f>#REF!</f>
        <v>#REF!</v>
      </c>
      <c r="H1181" s="586"/>
      <c r="I1181" s="586"/>
      <c r="J1181" s="586"/>
      <c r="K1181" s="586" t="e">
        <f t="shared" si="167"/>
        <v>#REF!</v>
      </c>
      <c r="L1181" s="586"/>
      <c r="M1181" s="586"/>
    </row>
    <row r="1182" spans="1:13" ht="30.75" customHeight="1">
      <c r="A1182" s="1088">
        <v>21020102</v>
      </c>
      <c r="B1182" s="1088"/>
      <c r="C1182" s="1088"/>
      <c r="D1182" s="1088"/>
      <c r="E1182" s="1088"/>
      <c r="F1182" s="324" t="s">
        <v>482</v>
      </c>
      <c r="G1182" s="586">
        <v>720000</v>
      </c>
      <c r="H1182" s="586">
        <v>720000</v>
      </c>
      <c r="I1182" s="586">
        <v>720000</v>
      </c>
      <c r="J1182" s="586"/>
      <c r="K1182" s="586">
        <f t="shared" si="167"/>
        <v>2160000</v>
      </c>
      <c r="L1182" s="586"/>
      <c r="M1182" s="586"/>
    </row>
    <row r="1183" spans="1:13" ht="30.75" customHeight="1">
      <c r="A1183" s="442">
        <v>2202</v>
      </c>
      <c r="B1183" s="442"/>
      <c r="C1183" s="442"/>
      <c r="D1183" s="442"/>
      <c r="E1183" s="442"/>
      <c r="F1183" s="443" t="s">
        <v>5</v>
      </c>
      <c r="G1183" s="586">
        <f>SUM(G1184,G1189,G1197,G1203,G1211,G1214,G1224,G1216,G1220,G1226,G1245)</f>
        <v>670963120</v>
      </c>
      <c r="H1183" s="586">
        <f>SUM(H1184,H1189,H1197,H1203,H1211,H1216,H1226,H1245)</f>
        <v>661463120</v>
      </c>
      <c r="I1183" s="586">
        <f>SUM(I1184,I1189,I1197,I1203,I1211,I1216,I1226,I1245)</f>
        <v>661463120</v>
      </c>
      <c r="J1183" s="586"/>
      <c r="K1183" s="586">
        <f>SUM(K1184,K1189,K1197,K1203,K1211,K1216,K1226)</f>
        <v>1837989360</v>
      </c>
      <c r="L1183" s="586">
        <f>SUM(L1184,L1189,L1197,L1203,L1211,L1216,L1226)</f>
        <v>1013050000</v>
      </c>
      <c r="M1183" s="586"/>
    </row>
    <row r="1184" spans="1:13" ht="30.75" customHeight="1">
      <c r="A1184" s="442">
        <v>220201</v>
      </c>
      <c r="B1184" s="1086">
        <v>70980</v>
      </c>
      <c r="C1184" s="1086">
        <v>5000002017</v>
      </c>
      <c r="D1184" s="1086">
        <v>2101</v>
      </c>
      <c r="E1184" s="1086"/>
      <c r="F1184" s="443" t="s">
        <v>661</v>
      </c>
      <c r="G1184" s="586">
        <f>SUM(G1185:G1188)</f>
        <v>44000000</v>
      </c>
      <c r="H1184" s="586">
        <f>SUM(H1185:H1188)</f>
        <v>44000000</v>
      </c>
      <c r="I1184" s="586">
        <f>SUM(I1185:I1188)</f>
        <v>44000000</v>
      </c>
      <c r="J1184" s="586"/>
      <c r="K1184" s="586">
        <f>SUM(K1185:K1188)</f>
        <v>132000000</v>
      </c>
      <c r="L1184" s="586">
        <f>SUM(L1185:L1187)</f>
        <v>1700000</v>
      </c>
      <c r="M1184" s="443"/>
    </row>
    <row r="1185" spans="1:13" ht="30.75" customHeight="1">
      <c r="A1185" s="1088">
        <v>22020101</v>
      </c>
      <c r="B1185" s="1086">
        <v>70980</v>
      </c>
      <c r="C1185" s="1086">
        <v>5000002017</v>
      </c>
      <c r="D1185" s="1086">
        <v>2101</v>
      </c>
      <c r="E1185" s="1086">
        <v>50610801</v>
      </c>
      <c r="F1185" s="324" t="s">
        <v>108</v>
      </c>
      <c r="G1185" s="586">
        <v>10000000</v>
      </c>
      <c r="H1185" s="586">
        <v>10000000</v>
      </c>
      <c r="I1185" s="586">
        <v>10000000</v>
      </c>
      <c r="J1185" s="586"/>
      <c r="K1185" s="586">
        <f>SUM(G1185:I1185)</f>
        <v>30000000</v>
      </c>
      <c r="L1185" s="586">
        <v>500000</v>
      </c>
      <c r="M1185" s="586"/>
    </row>
    <row r="1186" spans="1:13" ht="30.75" customHeight="1">
      <c r="A1186" s="1088">
        <v>22020102</v>
      </c>
      <c r="B1186" s="1086">
        <v>70980</v>
      </c>
      <c r="C1186" s="1086">
        <v>5000002017</v>
      </c>
      <c r="D1186" s="1086">
        <v>2101</v>
      </c>
      <c r="E1186" s="1086">
        <v>50610801</v>
      </c>
      <c r="F1186" s="324" t="s">
        <v>109</v>
      </c>
      <c r="G1186" s="586">
        <v>10000000</v>
      </c>
      <c r="H1186" s="586">
        <v>10000000</v>
      </c>
      <c r="I1186" s="586">
        <v>10000000</v>
      </c>
      <c r="J1186" s="586"/>
      <c r="K1186" s="586">
        <f>SUM(G1186:I1186)</f>
        <v>30000000</v>
      </c>
      <c r="L1186" s="586">
        <v>400000</v>
      </c>
      <c r="M1186" s="586"/>
    </row>
    <row r="1187" spans="1:13" ht="30.75" customHeight="1">
      <c r="A1187" s="1088">
        <v>22020103</v>
      </c>
      <c r="B1187" s="1086">
        <v>70980</v>
      </c>
      <c r="C1187" s="1086">
        <v>5000002017</v>
      </c>
      <c r="D1187" s="1086">
        <v>2101</v>
      </c>
      <c r="E1187" s="1086">
        <v>50610801</v>
      </c>
      <c r="F1187" s="324" t="s">
        <v>1310</v>
      </c>
      <c r="G1187" s="586">
        <v>12000000</v>
      </c>
      <c r="H1187" s="586">
        <v>12000000</v>
      </c>
      <c r="I1187" s="586">
        <v>12000000</v>
      </c>
      <c r="J1187" s="586"/>
      <c r="K1187" s="586">
        <f>SUM(G1187:I1187)</f>
        <v>36000000</v>
      </c>
      <c r="L1187" s="586">
        <v>800000</v>
      </c>
      <c r="M1187" s="586"/>
    </row>
    <row r="1188" spans="1:13" ht="30.75" customHeight="1">
      <c r="A1188" s="1088">
        <v>22020104</v>
      </c>
      <c r="B1188" s="1086"/>
      <c r="C1188" s="1086"/>
      <c r="D1188" s="1086"/>
      <c r="E1188" s="1086"/>
      <c r="F1188" s="324" t="s">
        <v>111</v>
      </c>
      <c r="G1188" s="586">
        <v>12000000</v>
      </c>
      <c r="H1188" s="586">
        <v>12000000</v>
      </c>
      <c r="I1188" s="586">
        <v>12000000</v>
      </c>
      <c r="J1188" s="586"/>
      <c r="K1188" s="586">
        <f>SUM(G1188:I1188)</f>
        <v>36000000</v>
      </c>
      <c r="L1188" s="586"/>
      <c r="M1188" s="586"/>
    </row>
    <row r="1189" spans="1:13" ht="30.75" customHeight="1">
      <c r="A1189" s="442">
        <v>220202</v>
      </c>
      <c r="B1189" s="1086">
        <v>70980</v>
      </c>
      <c r="C1189" s="1086">
        <v>5000002017</v>
      </c>
      <c r="D1189" s="1086">
        <v>2101</v>
      </c>
      <c r="E1189" s="1086"/>
      <c r="F1189" s="443" t="s">
        <v>666</v>
      </c>
      <c r="G1189" s="586">
        <f>SUM(G1190:G1196)</f>
        <v>12100000</v>
      </c>
      <c r="H1189" s="586">
        <f>SUM(H1190:H1196)</f>
        <v>12100000</v>
      </c>
      <c r="I1189" s="586">
        <f>SUM(I1190:I1196)</f>
        <v>12100000</v>
      </c>
      <c r="J1189" s="586"/>
      <c r="K1189" s="586">
        <f>SUM(K1190:K1193)</f>
        <v>12900000</v>
      </c>
      <c r="L1189" s="586">
        <f>SUM(L1190:L1196)</f>
        <v>2100000</v>
      </c>
      <c r="M1189" s="586"/>
    </row>
    <row r="1190" spans="1:13" ht="30.75" customHeight="1">
      <c r="A1190" s="1088">
        <v>22020201</v>
      </c>
      <c r="B1190" s="1086">
        <v>70980</v>
      </c>
      <c r="C1190" s="1086">
        <v>5000002017</v>
      </c>
      <c r="D1190" s="1086">
        <v>2101</v>
      </c>
      <c r="E1190" s="1086">
        <v>50610801</v>
      </c>
      <c r="F1190" s="324" t="s">
        <v>113</v>
      </c>
      <c r="G1190" s="586">
        <v>600000</v>
      </c>
      <c r="H1190" s="586">
        <v>600000</v>
      </c>
      <c r="I1190" s="586">
        <v>600000</v>
      </c>
      <c r="J1190" s="586"/>
      <c r="K1190" s="586">
        <f t="shared" ref="K1190:K1196" si="168">SUM(G1190:I1190)</f>
        <v>1800000</v>
      </c>
      <c r="L1190" s="586">
        <v>400000</v>
      </c>
      <c r="M1190" s="586"/>
    </row>
    <row r="1191" spans="1:13" ht="30.75" customHeight="1">
      <c r="A1191" s="1088">
        <v>22020203</v>
      </c>
      <c r="B1191" s="1086">
        <v>70980</v>
      </c>
      <c r="C1191" s="1086">
        <v>5000002017</v>
      </c>
      <c r="D1191" s="1086">
        <v>2101</v>
      </c>
      <c r="E1191" s="1086">
        <v>50610801</v>
      </c>
      <c r="F1191" s="324" t="s">
        <v>115</v>
      </c>
      <c r="G1191" s="586">
        <v>3000000</v>
      </c>
      <c r="H1191" s="586">
        <v>3000000</v>
      </c>
      <c r="I1191" s="586">
        <v>3000000</v>
      </c>
      <c r="J1191" s="586"/>
      <c r="K1191" s="586">
        <f t="shared" si="168"/>
        <v>9000000</v>
      </c>
      <c r="L1191" s="586">
        <v>1000000</v>
      </c>
      <c r="M1191" s="586"/>
    </row>
    <row r="1192" spans="1:13" ht="30.75" customHeight="1">
      <c r="A1192" s="1088">
        <v>22020204</v>
      </c>
      <c r="B1192" s="1086">
        <v>70980</v>
      </c>
      <c r="C1192" s="1086">
        <v>5000002017</v>
      </c>
      <c r="D1192" s="1086">
        <v>2101</v>
      </c>
      <c r="E1192" s="1086">
        <v>50610801</v>
      </c>
      <c r="F1192" s="324" t="s">
        <v>116</v>
      </c>
      <c r="G1192" s="586">
        <v>400000</v>
      </c>
      <c r="H1192" s="586">
        <v>400000</v>
      </c>
      <c r="I1192" s="586">
        <v>400000</v>
      </c>
      <c r="J1192" s="586"/>
      <c r="K1192" s="586">
        <f t="shared" si="168"/>
        <v>1200000</v>
      </c>
      <c r="L1192" s="586">
        <v>400000</v>
      </c>
      <c r="M1192" s="586"/>
    </row>
    <row r="1193" spans="1:13" ht="30.75" customHeight="1">
      <c r="A1193" s="1088">
        <v>22020205</v>
      </c>
      <c r="B1193" s="1086">
        <v>70980</v>
      </c>
      <c r="C1193" s="1086">
        <v>5000002017</v>
      </c>
      <c r="D1193" s="1086">
        <v>2101</v>
      </c>
      <c r="E1193" s="1086">
        <v>50610801</v>
      </c>
      <c r="F1193" s="324" t="s">
        <v>117</v>
      </c>
      <c r="G1193" s="586">
        <v>300000</v>
      </c>
      <c r="H1193" s="586">
        <v>300000</v>
      </c>
      <c r="I1193" s="586">
        <v>300000</v>
      </c>
      <c r="J1193" s="586"/>
      <c r="K1193" s="586">
        <f t="shared" si="168"/>
        <v>900000</v>
      </c>
      <c r="L1193" s="586">
        <v>300000</v>
      </c>
      <c r="M1193" s="586"/>
    </row>
    <row r="1194" spans="1:13" ht="30.75" customHeight="1">
      <c r="A1194" s="1088">
        <v>22020206</v>
      </c>
      <c r="B1194" s="1086"/>
      <c r="C1194" s="1086"/>
      <c r="D1194" s="1086"/>
      <c r="E1194" s="1086"/>
      <c r="F1194" s="324" t="s">
        <v>681</v>
      </c>
      <c r="G1194" s="586">
        <v>300000</v>
      </c>
      <c r="H1194" s="586">
        <v>300000</v>
      </c>
      <c r="I1194" s="586">
        <v>300000</v>
      </c>
      <c r="J1194" s="586"/>
      <c r="K1194" s="586">
        <f t="shared" si="168"/>
        <v>900000</v>
      </c>
      <c r="L1194" s="586"/>
      <c r="M1194" s="586"/>
    </row>
    <row r="1195" spans="1:13" ht="30.75" customHeight="1">
      <c r="A1195" s="1088">
        <v>22020208</v>
      </c>
      <c r="B1195" s="1086">
        <v>70980</v>
      </c>
      <c r="C1195" s="1086"/>
      <c r="D1195" s="1086">
        <v>2101</v>
      </c>
      <c r="E1195" s="1086">
        <v>50610801</v>
      </c>
      <c r="F1195" s="324" t="s">
        <v>599</v>
      </c>
      <c r="G1195" s="586">
        <v>2500000</v>
      </c>
      <c r="H1195" s="586">
        <v>2500000</v>
      </c>
      <c r="I1195" s="586">
        <v>2500000</v>
      </c>
      <c r="J1195" s="586"/>
      <c r="K1195" s="586">
        <f t="shared" si="168"/>
        <v>7500000</v>
      </c>
      <c r="L1195" s="586"/>
      <c r="M1195" s="586"/>
    </row>
    <row r="1196" spans="1:13" ht="30.75" customHeight="1">
      <c r="A1196" s="1088">
        <v>22020209</v>
      </c>
      <c r="B1196" s="1086">
        <v>70980</v>
      </c>
      <c r="C1196" s="1086"/>
      <c r="D1196" s="1086">
        <v>2101</v>
      </c>
      <c r="E1196" s="1086">
        <v>50610801</v>
      </c>
      <c r="F1196" s="324" t="s">
        <v>1337</v>
      </c>
      <c r="G1196" s="586">
        <v>5000000</v>
      </c>
      <c r="H1196" s="586">
        <v>5000000</v>
      </c>
      <c r="I1196" s="586">
        <v>5000000</v>
      </c>
      <c r="J1196" s="586"/>
      <c r="K1196" s="586">
        <f t="shared" si="168"/>
        <v>15000000</v>
      </c>
      <c r="L1196" s="586"/>
      <c r="M1196" s="586"/>
    </row>
    <row r="1197" spans="1:13" ht="30.75" customHeight="1">
      <c r="A1197" s="442">
        <v>220203</v>
      </c>
      <c r="B1197" s="1086">
        <v>70980</v>
      </c>
      <c r="C1197" s="1086">
        <v>5000002017</v>
      </c>
      <c r="D1197" s="1086">
        <v>2101</v>
      </c>
      <c r="E1197" s="1086"/>
      <c r="F1197" s="443" t="s">
        <v>663</v>
      </c>
      <c r="G1197" s="586">
        <f>SUM(G1198:G1202)</f>
        <v>5800000</v>
      </c>
      <c r="H1197" s="586">
        <f>SUM(H1198:H1202)</f>
        <v>5800000</v>
      </c>
      <c r="I1197" s="586">
        <f>SUM(I1198:I1202)</f>
        <v>5800000</v>
      </c>
      <c r="J1197" s="586"/>
      <c r="K1197" s="586">
        <f>SUM(K1198:K1202)</f>
        <v>17400000</v>
      </c>
      <c r="L1197" s="586">
        <f>SUM(L1198:L1203)</f>
        <v>5050000</v>
      </c>
      <c r="M1197" s="586"/>
    </row>
    <row r="1198" spans="1:13" ht="30.75" customHeight="1">
      <c r="A1198" s="1088">
        <v>22020301</v>
      </c>
      <c r="B1198" s="1086">
        <v>70980</v>
      </c>
      <c r="C1198" s="1086">
        <v>5000002017</v>
      </c>
      <c r="D1198" s="1086">
        <v>2101</v>
      </c>
      <c r="E1198" s="1086">
        <v>50610801</v>
      </c>
      <c r="F1198" s="324" t="s">
        <v>122</v>
      </c>
      <c r="G1198" s="586">
        <v>3000000</v>
      </c>
      <c r="H1198" s="586">
        <v>3000000</v>
      </c>
      <c r="I1198" s="586">
        <v>3000000</v>
      </c>
      <c r="J1198" s="586"/>
      <c r="K1198" s="586">
        <f>SUM(G1198:I1198)</f>
        <v>9000000</v>
      </c>
      <c r="L1198" s="586">
        <v>800000</v>
      </c>
      <c r="M1198" s="586"/>
    </row>
    <row r="1199" spans="1:13" ht="30.75" customHeight="1">
      <c r="A1199" s="1088">
        <v>22020302</v>
      </c>
      <c r="B1199" s="1086">
        <v>70980</v>
      </c>
      <c r="C1199" s="1086">
        <v>5000002017</v>
      </c>
      <c r="D1199" s="1086">
        <v>2101</v>
      </c>
      <c r="E1199" s="1086">
        <v>50610801</v>
      </c>
      <c r="F1199" s="324" t="s">
        <v>123</v>
      </c>
      <c r="G1199" s="586">
        <v>800000</v>
      </c>
      <c r="H1199" s="586">
        <v>800000</v>
      </c>
      <c r="I1199" s="586">
        <v>800000</v>
      </c>
      <c r="J1199" s="586"/>
      <c r="K1199" s="586">
        <f>SUM(G1199:I1199)</f>
        <v>2400000</v>
      </c>
      <c r="L1199" s="586">
        <v>800000</v>
      </c>
      <c r="M1199" s="586"/>
    </row>
    <row r="1200" spans="1:13" ht="30.75" customHeight="1">
      <c r="A1200" s="1088"/>
      <c r="B1200" s="1086"/>
      <c r="C1200" s="1086"/>
      <c r="D1200" s="1086"/>
      <c r="E1200" s="1086"/>
      <c r="F1200" s="324" t="s">
        <v>124</v>
      </c>
      <c r="G1200" s="586">
        <v>200000</v>
      </c>
      <c r="H1200" s="586">
        <v>200000</v>
      </c>
      <c r="I1200" s="586">
        <v>200000</v>
      </c>
      <c r="J1200" s="586"/>
      <c r="K1200" s="586">
        <f>SUM(G1200:I1200)</f>
        <v>600000</v>
      </c>
      <c r="L1200" s="586">
        <v>400000</v>
      </c>
      <c r="M1200" s="586"/>
    </row>
    <row r="1201" spans="1:13" ht="30.75" customHeight="1">
      <c r="A1201" s="1088"/>
      <c r="B1201" s="1086"/>
      <c r="C1201" s="1086"/>
      <c r="D1201" s="1086"/>
      <c r="E1201" s="1086"/>
      <c r="F1201" s="324" t="s">
        <v>126</v>
      </c>
      <c r="G1201" s="586">
        <v>800000</v>
      </c>
      <c r="H1201" s="586">
        <v>800000</v>
      </c>
      <c r="I1201" s="586">
        <v>800000</v>
      </c>
      <c r="J1201" s="586"/>
      <c r="K1201" s="586">
        <f>SUM(G1201:I1201)</f>
        <v>2400000</v>
      </c>
      <c r="L1201" s="586"/>
      <c r="M1201" s="586"/>
    </row>
    <row r="1202" spans="1:13" ht="30.75" customHeight="1">
      <c r="A1202" s="1088">
        <v>22020306</v>
      </c>
      <c r="B1202" s="1086">
        <v>70980</v>
      </c>
      <c r="C1202" s="1086">
        <v>5000002017</v>
      </c>
      <c r="D1202" s="1086">
        <v>2101</v>
      </c>
      <c r="E1202" s="1086">
        <v>50610801</v>
      </c>
      <c r="F1202" s="324" t="s">
        <v>127</v>
      </c>
      <c r="G1202" s="586">
        <v>1000000</v>
      </c>
      <c r="H1202" s="586">
        <v>1000000</v>
      </c>
      <c r="I1202" s="586">
        <v>1000000</v>
      </c>
      <c r="J1202" s="586"/>
      <c r="K1202" s="586">
        <f>SUM(G1202:I1202)</f>
        <v>3000000</v>
      </c>
      <c r="L1202" s="586"/>
      <c r="M1202" s="586"/>
    </row>
    <row r="1203" spans="1:13" ht="30.75" customHeight="1">
      <c r="A1203" s="442">
        <v>220204</v>
      </c>
      <c r="B1203" s="442"/>
      <c r="C1203" s="442"/>
      <c r="D1203" s="442"/>
      <c r="E1203" s="442"/>
      <c r="F1203" s="443" t="s">
        <v>645</v>
      </c>
      <c r="G1203" s="586">
        <f>SUM(G1204:G1210)</f>
        <v>7400000</v>
      </c>
      <c r="H1203" s="586">
        <f>SUM(H1204:H1210)</f>
        <v>7400000</v>
      </c>
      <c r="I1203" s="586">
        <f>SUM(I1204:I1210)</f>
        <v>7400000</v>
      </c>
      <c r="J1203" s="586"/>
      <c r="K1203" s="586">
        <f>SUM(K1204:K1210)</f>
        <v>22200000</v>
      </c>
      <c r="L1203" s="586">
        <f>SUM(L1204:L1210)</f>
        <v>3050000</v>
      </c>
      <c r="M1203" s="586"/>
    </row>
    <row r="1204" spans="1:13" ht="30.75" customHeight="1">
      <c r="A1204" s="1088">
        <v>22020401</v>
      </c>
      <c r="B1204" s="1086">
        <v>70980</v>
      </c>
      <c r="C1204" s="1086">
        <v>5000002017</v>
      </c>
      <c r="D1204" s="1086">
        <v>2101</v>
      </c>
      <c r="E1204" s="1086">
        <v>50610801</v>
      </c>
      <c r="F1204" s="324" t="s">
        <v>967</v>
      </c>
      <c r="G1204" s="586">
        <v>1000000</v>
      </c>
      <c r="H1204" s="586">
        <v>1000000</v>
      </c>
      <c r="I1204" s="586">
        <v>1000000</v>
      </c>
      <c r="J1204" s="586"/>
      <c r="K1204" s="586">
        <f t="shared" ref="K1204:K1210" si="169">SUM(G1204:I1204)</f>
        <v>3000000</v>
      </c>
      <c r="L1204" s="586">
        <v>300000</v>
      </c>
      <c r="M1204" s="443"/>
    </row>
    <row r="1205" spans="1:13" ht="30.75" customHeight="1">
      <c r="A1205" s="1088">
        <v>22020402</v>
      </c>
      <c r="B1205" s="1086">
        <v>70980</v>
      </c>
      <c r="C1205" s="1086">
        <v>5000002017</v>
      </c>
      <c r="D1205" s="1086">
        <v>2101</v>
      </c>
      <c r="E1205" s="1086">
        <v>50610801</v>
      </c>
      <c r="F1205" s="324" t="s">
        <v>135</v>
      </c>
      <c r="G1205" s="586">
        <v>500000</v>
      </c>
      <c r="H1205" s="586">
        <v>500000</v>
      </c>
      <c r="I1205" s="586">
        <v>500000</v>
      </c>
      <c r="J1205" s="586"/>
      <c r="K1205" s="586">
        <f t="shared" si="169"/>
        <v>1500000</v>
      </c>
      <c r="L1205" s="586">
        <v>350000</v>
      </c>
      <c r="M1205" s="443"/>
    </row>
    <row r="1206" spans="1:13" ht="30.75" customHeight="1">
      <c r="A1206" s="1088">
        <v>22020403</v>
      </c>
      <c r="B1206" s="1086">
        <v>70980</v>
      </c>
      <c r="C1206" s="1086">
        <v>5000002017</v>
      </c>
      <c r="D1206" s="1086">
        <v>2101</v>
      </c>
      <c r="E1206" s="1086">
        <v>50610801</v>
      </c>
      <c r="F1206" s="324" t="s">
        <v>968</v>
      </c>
      <c r="G1206" s="586">
        <v>500000</v>
      </c>
      <c r="H1206" s="586">
        <v>500000</v>
      </c>
      <c r="I1206" s="586">
        <v>500000</v>
      </c>
      <c r="J1206" s="586"/>
      <c r="K1206" s="586">
        <f t="shared" si="169"/>
        <v>1500000</v>
      </c>
      <c r="L1206" s="586">
        <v>500000</v>
      </c>
      <c r="M1206" s="443"/>
    </row>
    <row r="1207" spans="1:13" ht="30.75" customHeight="1">
      <c r="A1207" s="1088">
        <v>22020404</v>
      </c>
      <c r="B1207" s="1086">
        <v>70980</v>
      </c>
      <c r="C1207" s="1086">
        <v>5000002017</v>
      </c>
      <c r="D1207" s="1086">
        <v>2101</v>
      </c>
      <c r="E1207" s="1086">
        <v>50610801</v>
      </c>
      <c r="F1207" s="324" t="s">
        <v>137</v>
      </c>
      <c r="G1207" s="586">
        <v>1500000</v>
      </c>
      <c r="H1207" s="586">
        <v>1500000</v>
      </c>
      <c r="I1207" s="586">
        <v>1500000</v>
      </c>
      <c r="J1207" s="586"/>
      <c r="K1207" s="586">
        <f t="shared" si="169"/>
        <v>4500000</v>
      </c>
      <c r="L1207" s="586">
        <v>800000</v>
      </c>
      <c r="M1207" s="586"/>
    </row>
    <row r="1208" spans="1:13" ht="30.75" customHeight="1">
      <c r="A1208" s="1088">
        <v>22020405</v>
      </c>
      <c r="B1208" s="1086">
        <v>70980</v>
      </c>
      <c r="C1208" s="1086">
        <v>5000002017</v>
      </c>
      <c r="D1208" s="1086">
        <v>2101</v>
      </c>
      <c r="E1208" s="1086">
        <v>50610801</v>
      </c>
      <c r="F1208" s="324" t="s">
        <v>138</v>
      </c>
      <c r="G1208" s="586">
        <v>1000000</v>
      </c>
      <c r="H1208" s="586">
        <v>1000000</v>
      </c>
      <c r="I1208" s="586">
        <v>1000000</v>
      </c>
      <c r="J1208" s="586"/>
      <c r="K1208" s="586">
        <f t="shared" si="169"/>
        <v>3000000</v>
      </c>
      <c r="L1208" s="586">
        <v>500000</v>
      </c>
      <c r="M1208" s="586"/>
    </row>
    <row r="1209" spans="1:13" ht="30.75" customHeight="1">
      <c r="A1209" s="1088">
        <v>22020406</v>
      </c>
      <c r="B1209" s="1086">
        <v>70980</v>
      </c>
      <c r="C1209" s="1086">
        <v>5000002017</v>
      </c>
      <c r="D1209" s="1086">
        <v>2101</v>
      </c>
      <c r="E1209" s="1086">
        <v>50610801</v>
      </c>
      <c r="F1209" s="324" t="s">
        <v>139</v>
      </c>
      <c r="G1209" s="586">
        <v>2400000</v>
      </c>
      <c r="H1209" s="586">
        <v>2400000</v>
      </c>
      <c r="I1209" s="586">
        <v>2400000</v>
      </c>
      <c r="J1209" s="586"/>
      <c r="K1209" s="586">
        <f t="shared" si="169"/>
        <v>7200000</v>
      </c>
      <c r="L1209" s="586">
        <v>300000</v>
      </c>
      <c r="M1209" s="586"/>
    </row>
    <row r="1210" spans="1:13" ht="30.75" customHeight="1">
      <c r="A1210" s="1088">
        <v>22020411</v>
      </c>
      <c r="B1210" s="1086">
        <v>70980</v>
      </c>
      <c r="C1210" s="1086">
        <v>5000002017</v>
      </c>
      <c r="D1210" s="1086">
        <v>2101</v>
      </c>
      <c r="E1210" s="1086">
        <v>50610801</v>
      </c>
      <c r="F1210" s="324" t="s">
        <v>142</v>
      </c>
      <c r="G1210" s="586">
        <v>500000</v>
      </c>
      <c r="H1210" s="586">
        <v>500000</v>
      </c>
      <c r="I1210" s="586">
        <v>500000</v>
      </c>
      <c r="J1210" s="586"/>
      <c r="K1210" s="586">
        <f t="shared" si="169"/>
        <v>1500000</v>
      </c>
      <c r="L1210" s="586">
        <v>300000</v>
      </c>
      <c r="M1210" s="586"/>
    </row>
    <row r="1211" spans="1:13" ht="30.75" customHeight="1">
      <c r="A1211" s="442">
        <v>220205</v>
      </c>
      <c r="B1211" s="442"/>
      <c r="C1211" s="442"/>
      <c r="D1211" s="442"/>
      <c r="E1211" s="442"/>
      <c r="F1211" s="443" t="s">
        <v>662</v>
      </c>
      <c r="G1211" s="735">
        <f>SUM(G1212,G1213)</f>
        <v>6000000</v>
      </c>
      <c r="H1211" s="735">
        <f>SUM(H1212,H1213)</f>
        <v>6000000</v>
      </c>
      <c r="I1211" s="735">
        <f>SUM(I1212,I1213)</f>
        <v>6000000</v>
      </c>
      <c r="J1211" s="735"/>
      <c r="K1211" s="586">
        <f>K1212</f>
        <v>6000000</v>
      </c>
      <c r="L1211" s="586">
        <f>L1212</f>
        <v>300000</v>
      </c>
      <c r="M1211" s="586"/>
    </row>
    <row r="1212" spans="1:13" ht="30.75" customHeight="1">
      <c r="A1212" s="1088">
        <v>22020501</v>
      </c>
      <c r="B1212" s="1086">
        <v>70980</v>
      </c>
      <c r="C1212" s="1086">
        <v>5000002017</v>
      </c>
      <c r="D1212" s="1086">
        <v>2101</v>
      </c>
      <c r="E1212" s="1086">
        <v>50610801</v>
      </c>
      <c r="F1212" s="324" t="s">
        <v>146</v>
      </c>
      <c r="G1212" s="586">
        <v>2000000</v>
      </c>
      <c r="H1212" s="586">
        <v>2000000</v>
      </c>
      <c r="I1212" s="586">
        <v>2000000</v>
      </c>
      <c r="J1212" s="586"/>
      <c r="K1212" s="586">
        <f>SUM(G1212:I1212)</f>
        <v>6000000</v>
      </c>
      <c r="L1212" s="586">
        <v>300000</v>
      </c>
      <c r="M1212" s="586"/>
    </row>
    <row r="1213" spans="1:13" ht="30.75" customHeight="1">
      <c r="A1213" s="1088">
        <v>22020502</v>
      </c>
      <c r="B1213" s="1086"/>
      <c r="C1213" s="1086"/>
      <c r="D1213" s="1086"/>
      <c r="E1213" s="1086"/>
      <c r="F1213" s="324" t="s">
        <v>1133</v>
      </c>
      <c r="G1213" s="586">
        <v>4000000</v>
      </c>
      <c r="H1213" s="586">
        <v>4000000</v>
      </c>
      <c r="I1213" s="586">
        <v>4000000</v>
      </c>
      <c r="J1213" s="586"/>
      <c r="K1213" s="586">
        <f>SUM(G1213:I1213)</f>
        <v>12000000</v>
      </c>
      <c r="L1213" s="586"/>
      <c r="M1213" s="586"/>
    </row>
    <row r="1214" spans="1:13" ht="30.75" customHeight="1">
      <c r="A1214" s="442">
        <v>220206</v>
      </c>
      <c r="B1214" s="1086"/>
      <c r="C1214" s="1086"/>
      <c r="D1214" s="1086"/>
      <c r="E1214" s="1086"/>
      <c r="F1214" s="443" t="s">
        <v>963</v>
      </c>
      <c r="G1214" s="735">
        <f>SUM(G1215)</f>
        <v>5000000</v>
      </c>
      <c r="H1214" s="735">
        <f>SUM(H1215)</f>
        <v>5000000</v>
      </c>
      <c r="I1214" s="735">
        <f>SUM(I1215)</f>
        <v>5000000</v>
      </c>
      <c r="J1214" s="735"/>
      <c r="K1214" s="586">
        <f>SUM(G1214:I1214)</f>
        <v>15000000</v>
      </c>
      <c r="L1214" s="586"/>
      <c r="M1214" s="586"/>
    </row>
    <row r="1215" spans="1:13" ht="30.75" customHeight="1">
      <c r="A1215" s="1088">
        <v>22020602</v>
      </c>
      <c r="B1215" s="1086"/>
      <c r="C1215" s="1086"/>
      <c r="D1215" s="1086"/>
      <c r="E1215" s="1086"/>
      <c r="F1215" s="324" t="s">
        <v>150</v>
      </c>
      <c r="G1215" s="586">
        <v>5000000</v>
      </c>
      <c r="H1215" s="586">
        <v>5000000</v>
      </c>
      <c r="I1215" s="586">
        <v>5000000</v>
      </c>
      <c r="J1215" s="586"/>
      <c r="K1215" s="586">
        <f>SUM(G1215:I1215)</f>
        <v>15000000</v>
      </c>
      <c r="L1215" s="586"/>
      <c r="M1215" s="586"/>
    </row>
    <row r="1216" spans="1:13" ht="30.75" customHeight="1">
      <c r="A1216" s="442">
        <v>220207</v>
      </c>
      <c r="B1216" s="442"/>
      <c r="C1216" s="442"/>
      <c r="D1216" s="442"/>
      <c r="E1216" s="442"/>
      <c r="F1216" s="443" t="s">
        <v>673</v>
      </c>
      <c r="G1216" s="586">
        <f>SUM(G1217,G1218,G1219)</f>
        <v>17600000</v>
      </c>
      <c r="H1216" s="586">
        <f>SUM(H1217,H1218,H1219)</f>
        <v>17600000</v>
      </c>
      <c r="I1216" s="586">
        <f>SUM(I1217,I1218,I1219)</f>
        <v>17600000</v>
      </c>
      <c r="J1216" s="586"/>
      <c r="K1216" s="586">
        <f>SUM(K1219)</f>
        <v>10800000</v>
      </c>
      <c r="L1216" s="586">
        <f>SUM(L1217,L1218,L1219)</f>
        <v>250000</v>
      </c>
      <c r="M1216" s="586"/>
    </row>
    <row r="1217" spans="1:13" ht="30.75" customHeight="1">
      <c r="A1217" s="1088">
        <v>22020701</v>
      </c>
      <c r="B1217" s="442"/>
      <c r="C1217" s="442"/>
      <c r="D1217" s="442"/>
      <c r="E1217" s="442"/>
      <c r="F1217" s="324" t="s">
        <v>155</v>
      </c>
      <c r="G1217" s="586">
        <v>10000000</v>
      </c>
      <c r="H1217" s="586">
        <v>10000000</v>
      </c>
      <c r="I1217" s="586">
        <v>10000000</v>
      </c>
      <c r="J1217" s="586"/>
      <c r="K1217" s="586">
        <f t="shared" ref="K1217:K1225" si="170">SUM(G1217:I1217)</f>
        <v>30000000</v>
      </c>
      <c r="L1217" s="586">
        <v>250000</v>
      </c>
      <c r="M1217" s="586"/>
    </row>
    <row r="1218" spans="1:13" ht="30.75" customHeight="1">
      <c r="A1218" s="1088">
        <v>22020702</v>
      </c>
      <c r="B1218" s="442"/>
      <c r="C1218" s="442"/>
      <c r="D1218" s="442"/>
      <c r="E1218" s="442"/>
      <c r="F1218" s="324" t="s">
        <v>156</v>
      </c>
      <c r="G1218" s="586">
        <v>4000000</v>
      </c>
      <c r="H1218" s="586">
        <v>4000000</v>
      </c>
      <c r="I1218" s="586">
        <v>4000000</v>
      </c>
      <c r="J1218" s="586"/>
      <c r="K1218" s="586">
        <f t="shared" si="170"/>
        <v>12000000</v>
      </c>
      <c r="L1218" s="586"/>
      <c r="M1218" s="586"/>
    </row>
    <row r="1219" spans="1:13" ht="30.75" customHeight="1">
      <c r="A1219" s="1088">
        <v>22020703</v>
      </c>
      <c r="B1219" s="1086">
        <v>70980</v>
      </c>
      <c r="C1219" s="1086">
        <v>5000002017</v>
      </c>
      <c r="D1219" s="1086">
        <v>2101</v>
      </c>
      <c r="E1219" s="1086">
        <v>50610801</v>
      </c>
      <c r="F1219" s="324" t="s">
        <v>157</v>
      </c>
      <c r="G1219" s="586">
        <v>3600000</v>
      </c>
      <c r="H1219" s="586">
        <v>3600000</v>
      </c>
      <c r="I1219" s="586">
        <v>3600000</v>
      </c>
      <c r="J1219" s="586"/>
      <c r="K1219" s="586">
        <f t="shared" si="170"/>
        <v>10800000</v>
      </c>
      <c r="L1219" s="586"/>
      <c r="M1219" s="586"/>
    </row>
    <row r="1220" spans="1:13" ht="30.75" customHeight="1">
      <c r="A1220" s="442">
        <v>220208</v>
      </c>
      <c r="B1220" s="1086"/>
      <c r="C1220" s="1086"/>
      <c r="D1220" s="1086"/>
      <c r="E1220" s="1086"/>
      <c r="F1220" s="443" t="s">
        <v>1309</v>
      </c>
      <c r="G1220" s="586">
        <f>SUM(G1221,G1222,G1223)</f>
        <v>3500000</v>
      </c>
      <c r="H1220" s="586">
        <f>SUM(H1221,H1222,H1223)</f>
        <v>3500000</v>
      </c>
      <c r="I1220" s="586">
        <f>SUM(I1221,I1222,I1223)</f>
        <v>3500000</v>
      </c>
      <c r="J1220" s="586"/>
      <c r="K1220" s="586">
        <f t="shared" si="170"/>
        <v>10500000</v>
      </c>
      <c r="L1220" s="586"/>
      <c r="M1220" s="586"/>
    </row>
    <row r="1221" spans="1:13" ht="30.75" customHeight="1">
      <c r="A1221" s="1088">
        <v>22020801</v>
      </c>
      <c r="B1221" s="1086"/>
      <c r="C1221" s="1086"/>
      <c r="D1221" s="1086"/>
      <c r="E1221" s="1086"/>
      <c r="F1221" s="324" t="s">
        <v>1090</v>
      </c>
      <c r="G1221" s="586">
        <v>1000000</v>
      </c>
      <c r="H1221" s="586">
        <v>1000000</v>
      </c>
      <c r="I1221" s="586">
        <v>1000000</v>
      </c>
      <c r="J1221" s="586"/>
      <c r="K1221" s="586">
        <f t="shared" si="170"/>
        <v>3000000</v>
      </c>
      <c r="L1221" s="586"/>
      <c r="M1221" s="586"/>
    </row>
    <row r="1222" spans="1:13" ht="30.75" customHeight="1">
      <c r="A1222" s="1088">
        <v>22020802</v>
      </c>
      <c r="B1222" s="1086"/>
      <c r="C1222" s="1086"/>
      <c r="D1222" s="1086"/>
      <c r="E1222" s="1086"/>
      <c r="F1222" s="324" t="s">
        <v>1343</v>
      </c>
      <c r="G1222" s="586">
        <v>500000</v>
      </c>
      <c r="H1222" s="586">
        <v>500000</v>
      </c>
      <c r="I1222" s="586">
        <v>500000</v>
      </c>
      <c r="J1222" s="586"/>
      <c r="K1222" s="586">
        <f t="shared" si="170"/>
        <v>1500000</v>
      </c>
      <c r="L1222" s="586"/>
      <c r="M1222" s="586"/>
    </row>
    <row r="1223" spans="1:13" ht="30.75" customHeight="1">
      <c r="A1223" s="1088">
        <v>22020803</v>
      </c>
      <c r="B1223" s="1086"/>
      <c r="C1223" s="1086"/>
      <c r="D1223" s="1086"/>
      <c r="E1223" s="1086"/>
      <c r="F1223" s="324" t="s">
        <v>1313</v>
      </c>
      <c r="G1223" s="586">
        <v>2000000</v>
      </c>
      <c r="H1223" s="586">
        <v>2000000</v>
      </c>
      <c r="I1223" s="586">
        <v>2000000</v>
      </c>
      <c r="J1223" s="586"/>
      <c r="K1223" s="586">
        <f t="shared" si="170"/>
        <v>6000000</v>
      </c>
      <c r="L1223" s="586"/>
      <c r="M1223" s="586"/>
    </row>
    <row r="1224" spans="1:13" ht="30.75" customHeight="1">
      <c r="A1224" s="1088"/>
      <c r="B1224" s="1086"/>
      <c r="C1224" s="1086"/>
      <c r="D1224" s="1086"/>
      <c r="E1224" s="1086"/>
      <c r="F1224" s="443" t="s">
        <v>1091</v>
      </c>
      <c r="G1224" s="586">
        <f>SUM(G1225)</f>
        <v>1000000</v>
      </c>
      <c r="H1224" s="586">
        <f>SUM(H1225)</f>
        <v>1000000</v>
      </c>
      <c r="I1224" s="586">
        <f>SUM(I1225)</f>
        <v>1000000</v>
      </c>
      <c r="J1224" s="586"/>
      <c r="K1224" s="586">
        <f t="shared" si="170"/>
        <v>3000000</v>
      </c>
      <c r="L1224" s="586"/>
      <c r="M1224" s="586"/>
    </row>
    <row r="1225" spans="1:13" ht="30.75" customHeight="1">
      <c r="A1225" s="1088"/>
      <c r="B1225" s="1086"/>
      <c r="C1225" s="1086"/>
      <c r="D1225" s="1086"/>
      <c r="E1225" s="1086"/>
      <c r="F1225" s="324" t="s">
        <v>1092</v>
      </c>
      <c r="G1225" s="586">
        <v>1000000</v>
      </c>
      <c r="H1225" s="586">
        <v>1000000</v>
      </c>
      <c r="I1225" s="586">
        <v>1000000</v>
      </c>
      <c r="J1225" s="586"/>
      <c r="K1225" s="586">
        <f t="shared" si="170"/>
        <v>3000000</v>
      </c>
      <c r="L1225" s="586"/>
      <c r="M1225" s="586"/>
    </row>
    <row r="1226" spans="1:13" ht="30.75" customHeight="1">
      <c r="A1226" s="442">
        <v>220210</v>
      </c>
      <c r="B1226" s="442"/>
      <c r="C1226" s="442"/>
      <c r="D1226" s="442"/>
      <c r="E1226" s="442"/>
      <c r="F1226" s="443" t="s">
        <v>173</v>
      </c>
      <c r="G1226" s="586">
        <f>SUM(G1227:G1244)</f>
        <v>553563120</v>
      </c>
      <c r="H1226" s="586">
        <f>SUM(H1227:H1244)</f>
        <v>553563120</v>
      </c>
      <c r="I1226" s="586">
        <f>SUM(I1227:I1244)</f>
        <v>553563120</v>
      </c>
      <c r="J1226" s="586"/>
      <c r="K1226" s="586">
        <f>SUM(K1227:K1238)</f>
        <v>1636689360</v>
      </c>
      <c r="L1226" s="586">
        <f>SUM(L1227:L1244)</f>
        <v>1000600000</v>
      </c>
      <c r="M1226" s="586"/>
    </row>
    <row r="1227" spans="1:13" ht="30.75" customHeight="1">
      <c r="A1227" s="1088">
        <v>22021001</v>
      </c>
      <c r="B1227" s="1086">
        <v>70980</v>
      </c>
      <c r="C1227" s="1086">
        <v>5000002017</v>
      </c>
      <c r="D1227" s="1086">
        <v>2101</v>
      </c>
      <c r="E1227" s="1086">
        <v>50610801</v>
      </c>
      <c r="F1227" s="324" t="s">
        <v>174</v>
      </c>
      <c r="G1227" s="586">
        <v>0</v>
      </c>
      <c r="H1227" s="586">
        <v>0</v>
      </c>
      <c r="I1227" s="586">
        <v>0</v>
      </c>
      <c r="J1227" s="586"/>
      <c r="K1227" s="586">
        <f t="shared" ref="K1227:K1248" si="171">SUM(G1227:I1227)</f>
        <v>0</v>
      </c>
      <c r="L1227" s="586">
        <v>0</v>
      </c>
      <c r="M1227" s="586"/>
    </row>
    <row r="1228" spans="1:13" ht="30.75" customHeight="1">
      <c r="A1228" s="1088">
        <v>22021002</v>
      </c>
      <c r="B1228" s="1086">
        <v>70980</v>
      </c>
      <c r="C1228" s="1086">
        <v>5000002017</v>
      </c>
      <c r="D1228" s="1086">
        <v>2101</v>
      </c>
      <c r="E1228" s="1086">
        <v>50610801</v>
      </c>
      <c r="F1228" s="324" t="s">
        <v>610</v>
      </c>
      <c r="G1228" s="586">
        <v>3000000</v>
      </c>
      <c r="H1228" s="586">
        <v>3000000</v>
      </c>
      <c r="I1228" s="586">
        <v>3000000</v>
      </c>
      <c r="J1228" s="586"/>
      <c r="K1228" s="586">
        <f t="shared" si="171"/>
        <v>9000000</v>
      </c>
      <c r="L1228" s="586">
        <v>300000</v>
      </c>
      <c r="M1228" s="586"/>
    </row>
    <row r="1229" spans="1:13" ht="30.75" customHeight="1">
      <c r="A1229" s="1088">
        <v>22021003</v>
      </c>
      <c r="B1229" s="1086">
        <v>70980</v>
      </c>
      <c r="C1229" s="1086">
        <v>5000002017</v>
      </c>
      <c r="D1229" s="1086">
        <v>2101</v>
      </c>
      <c r="E1229" s="1086">
        <v>50610801</v>
      </c>
      <c r="F1229" s="324" t="s">
        <v>969</v>
      </c>
      <c r="G1229" s="586">
        <v>10000000</v>
      </c>
      <c r="H1229" s="586">
        <v>10000000</v>
      </c>
      <c r="I1229" s="586">
        <v>10000000</v>
      </c>
      <c r="J1229" s="586"/>
      <c r="K1229" s="586">
        <f t="shared" si="171"/>
        <v>30000000</v>
      </c>
      <c r="L1229" s="586">
        <v>300000</v>
      </c>
      <c r="M1229" s="443"/>
    </row>
    <row r="1230" spans="1:13" ht="30.75" customHeight="1">
      <c r="A1230" s="1088"/>
      <c r="B1230" s="1086"/>
      <c r="C1230" s="1086"/>
      <c r="D1230" s="1086"/>
      <c r="E1230" s="1086"/>
      <c r="F1230" s="324" t="s">
        <v>177</v>
      </c>
      <c r="G1230" s="586">
        <v>500000</v>
      </c>
      <c r="H1230" s="586">
        <v>500000</v>
      </c>
      <c r="I1230" s="586">
        <v>500000</v>
      </c>
      <c r="J1230" s="586"/>
      <c r="K1230" s="586">
        <f t="shared" si="171"/>
        <v>1500000</v>
      </c>
      <c r="L1230" s="586">
        <v>0</v>
      </c>
      <c r="M1230" s="443"/>
    </row>
    <row r="1231" spans="1:13" ht="30.75" customHeight="1">
      <c r="A1231" s="1088"/>
      <c r="B1231" s="1086"/>
      <c r="C1231" s="1086"/>
      <c r="D1231" s="1086"/>
      <c r="E1231" s="1086"/>
      <c r="F1231" s="324" t="s">
        <v>178</v>
      </c>
      <c r="G1231" s="586">
        <v>300000</v>
      </c>
      <c r="H1231" s="586">
        <v>300000</v>
      </c>
      <c r="I1231" s="586">
        <v>300000</v>
      </c>
      <c r="J1231" s="586"/>
      <c r="K1231" s="586">
        <f t="shared" si="171"/>
        <v>900000</v>
      </c>
      <c r="L1231" s="586">
        <v>1000000000</v>
      </c>
      <c r="M1231" s="443"/>
    </row>
    <row r="1232" spans="1:13" ht="30.75" customHeight="1">
      <c r="A1232" s="1088"/>
      <c r="B1232" s="1086"/>
      <c r="C1232" s="1086"/>
      <c r="D1232" s="1086"/>
      <c r="E1232" s="1086"/>
      <c r="F1232" s="324" t="s">
        <v>179</v>
      </c>
      <c r="G1232" s="586">
        <v>3000000</v>
      </c>
      <c r="H1232" s="586">
        <v>3000000</v>
      </c>
      <c r="I1232" s="586">
        <v>3000000</v>
      </c>
      <c r="J1232" s="586"/>
      <c r="K1232" s="586">
        <f t="shared" si="171"/>
        <v>9000000</v>
      </c>
      <c r="L1232" s="586"/>
      <c r="M1232" s="443"/>
    </row>
    <row r="1233" spans="1:13" ht="30.75" customHeight="1">
      <c r="A1233" s="1088"/>
      <c r="B1233" s="1086"/>
      <c r="C1233" s="1086"/>
      <c r="D1233" s="1086"/>
      <c r="E1233" s="1086"/>
      <c r="F1233" s="324" t="s">
        <v>180</v>
      </c>
      <c r="G1233" s="586">
        <v>1000000</v>
      </c>
      <c r="H1233" s="586">
        <v>1000000</v>
      </c>
      <c r="I1233" s="586">
        <v>1000000</v>
      </c>
      <c r="J1233" s="586"/>
      <c r="K1233" s="586">
        <f t="shared" si="171"/>
        <v>3000000</v>
      </c>
      <c r="L1233" s="586"/>
      <c r="M1233" s="443"/>
    </row>
    <row r="1234" spans="1:13" ht="30.75" customHeight="1">
      <c r="A1234" s="1088"/>
      <c r="B1234" s="1086"/>
      <c r="C1234" s="1086"/>
      <c r="D1234" s="1086"/>
      <c r="E1234" s="1086"/>
      <c r="F1234" s="324" t="s">
        <v>668</v>
      </c>
      <c r="G1234" s="586">
        <v>300000</v>
      </c>
      <c r="H1234" s="586">
        <v>300000</v>
      </c>
      <c r="I1234" s="586">
        <v>300000</v>
      </c>
      <c r="J1234" s="586"/>
      <c r="K1234" s="586">
        <f t="shared" si="171"/>
        <v>900000</v>
      </c>
      <c r="L1234" s="586"/>
      <c r="M1234" s="443"/>
    </row>
    <row r="1235" spans="1:13" ht="30.75" customHeight="1">
      <c r="A1235" s="1088"/>
      <c r="B1235" s="1086"/>
      <c r="C1235" s="1086"/>
      <c r="D1235" s="1086"/>
      <c r="E1235" s="1086"/>
      <c r="F1235" s="324" t="s">
        <v>183</v>
      </c>
      <c r="G1235" s="586">
        <v>7000000</v>
      </c>
      <c r="H1235" s="586">
        <v>7000000</v>
      </c>
      <c r="I1235" s="586">
        <v>7000000</v>
      </c>
      <c r="J1235" s="586"/>
      <c r="K1235" s="586">
        <f t="shared" si="171"/>
        <v>21000000</v>
      </c>
      <c r="L1235" s="586"/>
      <c r="M1235" s="443"/>
    </row>
    <row r="1236" spans="1:13" ht="30.75" customHeight="1">
      <c r="A1236" s="1088"/>
      <c r="B1236" s="1086"/>
      <c r="C1236" s="1086"/>
      <c r="D1236" s="1086"/>
      <c r="E1236" s="1086"/>
      <c r="F1236" s="324" t="s">
        <v>1338</v>
      </c>
      <c r="G1236" s="586">
        <v>1500000</v>
      </c>
      <c r="H1236" s="586">
        <v>1500000</v>
      </c>
      <c r="I1236" s="586">
        <v>1500000</v>
      </c>
      <c r="J1236" s="586"/>
      <c r="K1236" s="586">
        <f t="shared" si="171"/>
        <v>4500000</v>
      </c>
      <c r="L1236" s="586"/>
      <c r="M1236" s="443"/>
    </row>
    <row r="1237" spans="1:13" ht="30.75" customHeight="1">
      <c r="A1237" s="1088"/>
      <c r="B1237" s="1086"/>
      <c r="C1237" s="1086"/>
      <c r="D1237" s="1086"/>
      <c r="E1237" s="1086"/>
      <c r="F1237" s="324" t="s">
        <v>840</v>
      </c>
      <c r="G1237" s="586">
        <v>3000000</v>
      </c>
      <c r="H1237" s="586">
        <v>3000000</v>
      </c>
      <c r="I1237" s="586">
        <v>3000000</v>
      </c>
      <c r="J1237" s="586"/>
      <c r="K1237" s="586">
        <f t="shared" si="171"/>
        <v>9000000</v>
      </c>
      <c r="L1237" s="586"/>
      <c r="M1237" s="443"/>
    </row>
    <row r="1238" spans="1:13" ht="30.75" customHeight="1">
      <c r="A1238" s="1088">
        <v>22021023</v>
      </c>
      <c r="B1238" s="1086">
        <v>70980</v>
      </c>
      <c r="C1238" s="1086">
        <v>5000002017</v>
      </c>
      <c r="D1238" s="1086">
        <v>2101</v>
      </c>
      <c r="E1238" s="1086">
        <v>50610801</v>
      </c>
      <c r="F1238" s="324" t="s">
        <v>537</v>
      </c>
      <c r="G1238" s="586">
        <v>515963120</v>
      </c>
      <c r="H1238" s="586">
        <v>515963120</v>
      </c>
      <c r="I1238" s="586">
        <v>515963120</v>
      </c>
      <c r="J1238" s="586"/>
      <c r="K1238" s="586">
        <f t="shared" si="171"/>
        <v>1547889360</v>
      </c>
      <c r="L1238" s="586"/>
      <c r="M1238" s="586"/>
    </row>
    <row r="1239" spans="1:13" ht="30.75" customHeight="1">
      <c r="A1239" s="1088"/>
      <c r="B1239" s="1086"/>
      <c r="C1239" s="1086"/>
      <c r="D1239" s="1086"/>
      <c r="E1239" s="1086"/>
      <c r="F1239" s="324" t="s">
        <v>639</v>
      </c>
      <c r="G1239" s="586">
        <v>2500000</v>
      </c>
      <c r="H1239" s="586">
        <v>2500000</v>
      </c>
      <c r="I1239" s="586">
        <v>2500000</v>
      </c>
      <c r="J1239" s="586"/>
      <c r="K1239" s="586">
        <f t="shared" si="171"/>
        <v>7500000</v>
      </c>
      <c r="L1239" s="586"/>
      <c r="M1239" s="586"/>
    </row>
    <row r="1240" spans="1:13" ht="30.75" customHeight="1">
      <c r="A1240" s="1088"/>
      <c r="B1240" s="1086"/>
      <c r="C1240" s="1086"/>
      <c r="D1240" s="1086"/>
      <c r="E1240" s="1086"/>
      <c r="F1240" s="324" t="s">
        <v>1312</v>
      </c>
      <c r="G1240" s="586">
        <v>500000</v>
      </c>
      <c r="H1240" s="586">
        <v>500000</v>
      </c>
      <c r="I1240" s="586">
        <v>500000</v>
      </c>
      <c r="J1240" s="586"/>
      <c r="K1240" s="586">
        <f t="shared" si="171"/>
        <v>1500000</v>
      </c>
      <c r="L1240" s="586"/>
      <c r="M1240" s="586"/>
    </row>
    <row r="1241" spans="1:13" ht="30.75" customHeight="1">
      <c r="A1241" s="1088"/>
      <c r="B1241" s="1086"/>
      <c r="C1241" s="1086"/>
      <c r="D1241" s="1086"/>
      <c r="E1241" s="1086"/>
      <c r="F1241" s="324" t="s">
        <v>701</v>
      </c>
      <c r="G1241" s="586">
        <v>1000000</v>
      </c>
      <c r="H1241" s="586">
        <v>1000000</v>
      </c>
      <c r="I1241" s="586">
        <v>1000000</v>
      </c>
      <c r="J1241" s="586"/>
      <c r="K1241" s="586">
        <f t="shared" si="171"/>
        <v>3000000</v>
      </c>
      <c r="L1241" s="586"/>
      <c r="M1241" s="586"/>
    </row>
    <row r="1242" spans="1:13" ht="30.75" customHeight="1">
      <c r="A1242" s="1088"/>
      <c r="B1242" s="1086"/>
      <c r="C1242" s="1086"/>
      <c r="D1242" s="1086"/>
      <c r="E1242" s="1086"/>
      <c r="F1242" s="324" t="s">
        <v>674</v>
      </c>
      <c r="G1242" s="586">
        <v>2000000</v>
      </c>
      <c r="H1242" s="586">
        <v>2000000</v>
      </c>
      <c r="I1242" s="586">
        <v>2000000</v>
      </c>
      <c r="J1242" s="586"/>
      <c r="K1242" s="586">
        <f t="shared" si="171"/>
        <v>6000000</v>
      </c>
      <c r="L1242" s="586"/>
      <c r="M1242" s="586"/>
    </row>
    <row r="1243" spans="1:13" ht="30.75" customHeight="1">
      <c r="A1243" s="1088"/>
      <c r="B1243" s="1086"/>
      <c r="C1243" s="1086"/>
      <c r="D1243" s="1086"/>
      <c r="E1243" s="1086"/>
      <c r="F1243" s="324" t="s">
        <v>675</v>
      </c>
      <c r="G1243" s="586">
        <v>1000000</v>
      </c>
      <c r="H1243" s="586">
        <v>1000000</v>
      </c>
      <c r="I1243" s="586">
        <v>1000000</v>
      </c>
      <c r="J1243" s="586"/>
      <c r="K1243" s="586">
        <f t="shared" si="171"/>
        <v>3000000</v>
      </c>
      <c r="L1243" s="586"/>
      <c r="M1243" s="586"/>
    </row>
    <row r="1244" spans="1:13" ht="30.75" customHeight="1">
      <c r="A1244" s="1088"/>
      <c r="B1244" s="1086"/>
      <c r="C1244" s="1086"/>
      <c r="D1244" s="1086"/>
      <c r="E1244" s="1086"/>
      <c r="F1244" s="324" t="s">
        <v>702</v>
      </c>
      <c r="G1244" s="586">
        <v>1000000</v>
      </c>
      <c r="H1244" s="586">
        <v>1000000</v>
      </c>
      <c r="I1244" s="586">
        <v>1000000</v>
      </c>
      <c r="J1244" s="586"/>
      <c r="K1244" s="586">
        <f t="shared" si="171"/>
        <v>3000000</v>
      </c>
      <c r="L1244" s="586"/>
      <c r="M1244" s="586"/>
    </row>
    <row r="1245" spans="1:13" ht="30.75" customHeight="1">
      <c r="A1245" s="1088"/>
      <c r="B1245" s="1086"/>
      <c r="C1245" s="1086"/>
      <c r="D1245" s="1086"/>
      <c r="E1245" s="1086"/>
      <c r="F1245" s="443" t="s">
        <v>1339</v>
      </c>
      <c r="G1245" s="586">
        <f>SUM(G1246)</f>
        <v>15000000</v>
      </c>
      <c r="H1245" s="586">
        <f>SUM(H1246)</f>
        <v>15000000</v>
      </c>
      <c r="I1245" s="586">
        <f>SUM(I1246)</f>
        <v>15000000</v>
      </c>
      <c r="J1245" s="586"/>
      <c r="K1245" s="586">
        <f t="shared" si="171"/>
        <v>45000000</v>
      </c>
      <c r="L1245" s="586"/>
      <c r="M1245" s="586"/>
    </row>
    <row r="1246" spans="1:13" ht="30.75" customHeight="1">
      <c r="A1246" s="1088"/>
      <c r="B1246" s="1086"/>
      <c r="C1246" s="1086"/>
      <c r="D1246" s="1086"/>
      <c r="E1246" s="1086"/>
      <c r="F1246" s="443" t="s">
        <v>1340</v>
      </c>
      <c r="G1246" s="586">
        <f>SUM(G1247,G1248)</f>
        <v>15000000</v>
      </c>
      <c r="H1246" s="586">
        <f>SUM(H1247,H1248)</f>
        <v>15000000</v>
      </c>
      <c r="I1246" s="586">
        <f>SUM(I1247,I1248)</f>
        <v>15000000</v>
      </c>
      <c r="J1246" s="586"/>
      <c r="K1246" s="586">
        <f t="shared" si="171"/>
        <v>45000000</v>
      </c>
      <c r="L1246" s="586"/>
      <c r="M1246" s="586"/>
    </row>
    <row r="1247" spans="1:13" ht="30.75" customHeight="1">
      <c r="A1247" s="1088"/>
      <c r="B1247" s="1086"/>
      <c r="C1247" s="1086"/>
      <c r="D1247" s="1086"/>
      <c r="E1247" s="1086"/>
      <c r="F1247" s="324" t="s">
        <v>1341</v>
      </c>
      <c r="G1247" s="586">
        <v>10000000</v>
      </c>
      <c r="H1247" s="586">
        <v>10000000</v>
      </c>
      <c r="I1247" s="586">
        <v>10000000</v>
      </c>
      <c r="J1247" s="586"/>
      <c r="K1247" s="586">
        <f t="shared" si="171"/>
        <v>30000000</v>
      </c>
      <c r="L1247" s="586"/>
      <c r="M1247" s="586"/>
    </row>
    <row r="1248" spans="1:13" ht="30.75" customHeight="1">
      <c r="A1248" s="1088"/>
      <c r="B1248" s="1086"/>
      <c r="C1248" s="1086"/>
      <c r="D1248" s="1086"/>
      <c r="E1248" s="1086"/>
      <c r="F1248" s="324" t="s">
        <v>1342</v>
      </c>
      <c r="G1248" s="586">
        <v>5000000</v>
      </c>
      <c r="H1248" s="586">
        <v>5000000</v>
      </c>
      <c r="I1248" s="586">
        <v>5000000</v>
      </c>
      <c r="J1248" s="586"/>
      <c r="K1248" s="586">
        <f t="shared" si="171"/>
        <v>15000000</v>
      </c>
      <c r="L1248" s="586"/>
      <c r="M1248" s="586"/>
    </row>
    <row r="1249" spans="1:13" ht="30.75" customHeight="1">
      <c r="A1249" s="1088"/>
      <c r="B1249" s="1088"/>
      <c r="C1249" s="1088"/>
      <c r="D1249" s="1088"/>
      <c r="E1249" s="1088"/>
      <c r="F1249" s="442" t="s">
        <v>570</v>
      </c>
      <c r="G1249" s="620"/>
      <c r="H1249" s="620"/>
      <c r="I1249" s="620"/>
      <c r="J1249" s="620"/>
      <c r="K1249" s="620"/>
      <c r="L1249" s="620"/>
      <c r="M1249" s="620"/>
    </row>
    <row r="1250" spans="1:13" ht="30.75" customHeight="1">
      <c r="A1250" s="1088"/>
      <c r="B1250" s="1088"/>
      <c r="C1250" s="1088"/>
      <c r="D1250" s="1088"/>
      <c r="E1250" s="1088"/>
      <c r="F1250" s="922" t="s">
        <v>519</v>
      </c>
      <c r="G1250" s="586" t="e">
        <f>SUM(G1177)</f>
        <v>#REF!</v>
      </c>
      <c r="H1250" s="586">
        <f>SUM(H1177)</f>
        <v>22064576</v>
      </c>
      <c r="I1250" s="586">
        <f>SUM(I1177)</f>
        <v>22064576</v>
      </c>
      <c r="J1250" s="586"/>
      <c r="K1250" s="586" t="e">
        <f>SUM(G1250:I1250)</f>
        <v>#REF!</v>
      </c>
      <c r="L1250" s="586"/>
      <c r="M1250" s="586"/>
    </row>
    <row r="1251" spans="1:13" ht="30.75" customHeight="1">
      <c r="A1251" s="1088"/>
      <c r="B1251" s="1088"/>
      <c r="C1251" s="1088"/>
      <c r="D1251" s="1088"/>
      <c r="E1251" s="1088"/>
      <c r="F1251" s="922" t="s">
        <v>520</v>
      </c>
      <c r="G1251" s="586">
        <f t="shared" ref="G1251:M1251" si="172">G1183</f>
        <v>670963120</v>
      </c>
      <c r="H1251" s="586">
        <f t="shared" si="172"/>
        <v>661463120</v>
      </c>
      <c r="I1251" s="586">
        <f t="shared" si="172"/>
        <v>661463120</v>
      </c>
      <c r="J1251" s="586"/>
      <c r="K1251" s="586">
        <f t="shared" si="172"/>
        <v>1837989360</v>
      </c>
      <c r="L1251" s="586">
        <f t="shared" si="172"/>
        <v>1013050000</v>
      </c>
      <c r="M1251" s="586">
        <f t="shared" si="172"/>
        <v>0</v>
      </c>
    </row>
    <row r="1252" spans="1:13" ht="30.75" customHeight="1">
      <c r="A1252" s="1088"/>
      <c r="B1252" s="1088"/>
      <c r="C1252" s="1088"/>
      <c r="D1252" s="1088"/>
      <c r="E1252" s="1088"/>
      <c r="F1252" s="922" t="s">
        <v>3</v>
      </c>
      <c r="G1252" s="836" t="e">
        <f t="shared" ref="G1252:M1252" si="173">SUM(G1250:G1251)</f>
        <v>#REF!</v>
      </c>
      <c r="H1252" s="836">
        <f t="shared" si="173"/>
        <v>683527696</v>
      </c>
      <c r="I1252" s="836">
        <f t="shared" si="173"/>
        <v>683527696</v>
      </c>
      <c r="J1252" s="836"/>
      <c r="K1252" s="836" t="e">
        <f t="shared" si="173"/>
        <v>#REF!</v>
      </c>
      <c r="L1252" s="836">
        <f t="shared" si="173"/>
        <v>1013050000</v>
      </c>
      <c r="M1252" s="836">
        <f t="shared" si="173"/>
        <v>0</v>
      </c>
    </row>
    <row r="1253" spans="1:13" ht="30.75" customHeight="1">
      <c r="A1253" s="174"/>
      <c r="B1253" s="174"/>
      <c r="C1253" s="174"/>
      <c r="D1253" s="174"/>
      <c r="E1253" s="174"/>
      <c r="F1253" s="175"/>
      <c r="G1253" s="238"/>
      <c r="H1253" s="390"/>
      <c r="I1253" s="238"/>
      <c r="J1253" s="238"/>
      <c r="K1253" s="238"/>
      <c r="L1253" s="238"/>
      <c r="M1253" s="238"/>
    </row>
    <row r="1254" spans="1:13" ht="30.75" customHeight="1">
      <c r="A1254" s="1446" t="s">
        <v>0</v>
      </c>
      <c r="B1254" s="1447"/>
      <c r="C1254" s="1447"/>
      <c r="D1254" s="1447"/>
      <c r="E1254" s="1447"/>
      <c r="F1254" s="1447"/>
      <c r="G1254" s="1447"/>
      <c r="H1254" s="1447"/>
      <c r="I1254" s="1447"/>
      <c r="J1254" s="1447"/>
      <c r="K1254" s="1447"/>
      <c r="L1254" s="1447"/>
      <c r="M1254" s="1447"/>
    </row>
    <row r="1255" spans="1:13" ht="23.25">
      <c r="A1255" s="1446" t="s">
        <v>988</v>
      </c>
      <c r="B1255" s="1447"/>
      <c r="C1255" s="1447"/>
      <c r="D1255" s="1447"/>
      <c r="E1255" s="1447"/>
      <c r="F1255" s="1447"/>
      <c r="G1255" s="1447"/>
      <c r="H1255" s="1447"/>
      <c r="I1255" s="1447"/>
      <c r="J1255" s="1447"/>
      <c r="K1255" s="1447"/>
      <c r="L1255" s="1447"/>
      <c r="M1255" s="1447"/>
    </row>
    <row r="1256" spans="1:13" ht="105" customHeight="1">
      <c r="A1256" s="1086" t="s">
        <v>518</v>
      </c>
      <c r="B1256" s="1086" t="s">
        <v>514</v>
      </c>
      <c r="C1256" s="1086" t="s">
        <v>559</v>
      </c>
      <c r="D1256" s="1166" t="s">
        <v>560</v>
      </c>
      <c r="E1256" s="1086" t="s">
        <v>515</v>
      </c>
      <c r="F1256" s="1086" t="s">
        <v>483</v>
      </c>
      <c r="G1256" s="840" t="s">
        <v>656</v>
      </c>
      <c r="H1256" s="840" t="s">
        <v>657</v>
      </c>
      <c r="I1256" s="840" t="s">
        <v>997</v>
      </c>
      <c r="J1256" s="840"/>
      <c r="K1256" s="840" t="s">
        <v>658</v>
      </c>
      <c r="L1256" s="840" t="s">
        <v>970</v>
      </c>
      <c r="M1256" s="1114" t="s">
        <v>999</v>
      </c>
    </row>
    <row r="1257" spans="1:13" ht="14.25">
      <c r="A1257" s="442">
        <v>1</v>
      </c>
      <c r="B1257" s="442"/>
      <c r="C1257" s="442"/>
      <c r="D1257" s="844"/>
      <c r="E1257" s="442"/>
      <c r="F1257" s="1086" t="s">
        <v>8</v>
      </c>
      <c r="G1257" s="321">
        <f>SUM(G1258)</f>
        <v>2566772360</v>
      </c>
      <c r="H1257" s="321">
        <f t="shared" ref="H1257:M1257" si="174">SUM(H1258)</f>
        <v>2566772360</v>
      </c>
      <c r="I1257" s="321">
        <f t="shared" si="174"/>
        <v>2566772360</v>
      </c>
      <c r="J1257" s="321"/>
      <c r="K1257" s="321">
        <f>SUM(G1257,H1257,I1257)</f>
        <v>7700317080</v>
      </c>
      <c r="L1257" s="321">
        <f>SUM(L1258)</f>
        <v>2530000000</v>
      </c>
      <c r="M1257" s="321">
        <f t="shared" si="174"/>
        <v>1189411526.4200001</v>
      </c>
    </row>
    <row r="1258" spans="1:13" ht="14.25">
      <c r="A1258" s="442">
        <v>12</v>
      </c>
      <c r="B1258" s="442"/>
      <c r="C1258" s="442"/>
      <c r="D1258" s="844"/>
      <c r="E1258" s="442"/>
      <c r="F1258" s="443" t="s">
        <v>14</v>
      </c>
      <c r="G1258" s="321">
        <f t="shared" ref="G1258:M1258" si="175">G1259+G1263</f>
        <v>2566772360</v>
      </c>
      <c r="H1258" s="321">
        <f t="shared" si="175"/>
        <v>2566772360</v>
      </c>
      <c r="I1258" s="321">
        <f t="shared" si="175"/>
        <v>2566772360</v>
      </c>
      <c r="J1258" s="321"/>
      <c r="K1258" s="321">
        <f t="shared" si="175"/>
        <v>6350317080</v>
      </c>
      <c r="L1258" s="321">
        <f>L1259+L1263</f>
        <v>2530000000</v>
      </c>
      <c r="M1258" s="321">
        <f t="shared" si="175"/>
        <v>1189411526.4200001</v>
      </c>
    </row>
    <row r="1259" spans="1:13" ht="14.25">
      <c r="A1259" s="442">
        <v>1201</v>
      </c>
      <c r="B1259" s="442"/>
      <c r="C1259" s="442"/>
      <c r="D1259" s="844"/>
      <c r="E1259" s="442"/>
      <c r="F1259" s="443" t="s">
        <v>678</v>
      </c>
      <c r="G1259" s="321">
        <f>SUM(G1260+G1262+G1264)</f>
        <v>2036772360</v>
      </c>
      <c r="H1259" s="321">
        <f>SUM(H1260+H1262+H1264)</f>
        <v>2036772360</v>
      </c>
      <c r="I1259" s="321">
        <f>SUM(I1260+I1262+I1264)</f>
        <v>2036772360</v>
      </c>
      <c r="J1259" s="321"/>
      <c r="K1259" s="321">
        <f>SUM(K1260+K1264)</f>
        <v>4760317080</v>
      </c>
      <c r="L1259" s="321">
        <f>SUM(L1260+L1262+L1264)</f>
        <v>2050000000</v>
      </c>
      <c r="M1259" s="321">
        <f>SUM(M1260+M1264)</f>
        <v>743021026.5</v>
      </c>
    </row>
    <row r="1260" spans="1:13" ht="14.25">
      <c r="A1260" s="442">
        <v>120101</v>
      </c>
      <c r="B1260" s="442"/>
      <c r="C1260" s="442"/>
      <c r="D1260" s="844"/>
      <c r="E1260" s="442"/>
      <c r="F1260" s="443" t="s">
        <v>16</v>
      </c>
      <c r="G1260" s="321">
        <f>G1261</f>
        <v>636772360</v>
      </c>
      <c r="H1260" s="321">
        <f t="shared" ref="H1260:M1260" si="176">H1261</f>
        <v>636772360</v>
      </c>
      <c r="I1260" s="321">
        <f t="shared" si="176"/>
        <v>636772360</v>
      </c>
      <c r="J1260" s="321"/>
      <c r="K1260" s="321">
        <f t="shared" si="176"/>
        <v>1910317080</v>
      </c>
      <c r="L1260" s="321">
        <f>L1261</f>
        <v>850000000</v>
      </c>
      <c r="M1260" s="321">
        <f t="shared" si="176"/>
        <v>700000000</v>
      </c>
    </row>
    <row r="1261" spans="1:13" ht="14.25">
      <c r="A1261" s="1088">
        <v>12010101</v>
      </c>
      <c r="B1261" s="1088">
        <v>70160</v>
      </c>
      <c r="C1261" s="1088"/>
      <c r="D1261" s="728" t="s">
        <v>561</v>
      </c>
      <c r="E1261" s="1088">
        <v>50610801</v>
      </c>
      <c r="F1261" s="324" t="s">
        <v>17</v>
      </c>
      <c r="G1261" s="1167">
        <v>636772360</v>
      </c>
      <c r="H1261" s="1167">
        <v>636772360</v>
      </c>
      <c r="I1261" s="1167">
        <v>636772360</v>
      </c>
      <c r="J1261" s="1167"/>
      <c r="K1261" s="321">
        <f>SUM(G1261,H1261,I1261)</f>
        <v>1910317080</v>
      </c>
      <c r="L1261" s="1167">
        <v>850000000</v>
      </c>
      <c r="M1261" s="1168">
        <v>700000000</v>
      </c>
    </row>
    <row r="1262" spans="1:13" ht="14.25">
      <c r="A1262" s="442">
        <v>120102</v>
      </c>
      <c r="B1262" s="1088">
        <v>70160</v>
      </c>
      <c r="C1262" s="442"/>
      <c r="D1262" s="728" t="s">
        <v>561</v>
      </c>
      <c r="E1262" s="1088">
        <v>50610801</v>
      </c>
      <c r="F1262" s="443" t="s">
        <v>18</v>
      </c>
      <c r="G1262" s="1168">
        <v>450000000</v>
      </c>
      <c r="H1262" s="1168">
        <v>450000000</v>
      </c>
      <c r="I1262" s="1168">
        <v>450000000</v>
      </c>
      <c r="J1262" s="1168"/>
      <c r="K1262" s="321">
        <f>SUM(G1262,H1262,I1262)</f>
        <v>1350000000</v>
      </c>
      <c r="L1262" s="1168">
        <v>250000000</v>
      </c>
      <c r="M1262" s="1168">
        <v>72000000</v>
      </c>
    </row>
    <row r="1263" spans="1:13" ht="14.25">
      <c r="A1263" s="478">
        <v>120103</v>
      </c>
      <c r="B1263" s="1088">
        <v>70160</v>
      </c>
      <c r="C1263" s="478"/>
      <c r="D1263" s="728" t="s">
        <v>561</v>
      </c>
      <c r="E1263" s="1088">
        <v>50610801</v>
      </c>
      <c r="F1263" s="443" t="s">
        <v>826</v>
      </c>
      <c r="G1263" s="1168">
        <v>530000000</v>
      </c>
      <c r="H1263" s="1168">
        <v>530000000</v>
      </c>
      <c r="I1263" s="1168">
        <v>530000000</v>
      </c>
      <c r="J1263" s="1168"/>
      <c r="K1263" s="321">
        <f>SUM(G1263,H1263,I1263)</f>
        <v>1590000000</v>
      </c>
      <c r="L1263" s="1168">
        <v>480000000</v>
      </c>
      <c r="M1263" s="452">
        <v>446390499.92000002</v>
      </c>
    </row>
    <row r="1264" spans="1:13" ht="14.25">
      <c r="A1264" s="478">
        <v>120104</v>
      </c>
      <c r="B1264" s="1088">
        <v>70160</v>
      </c>
      <c r="C1264" s="478"/>
      <c r="D1264" s="728" t="s">
        <v>561</v>
      </c>
      <c r="E1264" s="1088">
        <v>50610801</v>
      </c>
      <c r="F1264" s="443" t="s">
        <v>827</v>
      </c>
      <c r="G1264" s="1168">
        <v>950000000</v>
      </c>
      <c r="H1264" s="1168">
        <v>950000000</v>
      </c>
      <c r="I1264" s="1168">
        <v>950000000</v>
      </c>
      <c r="J1264" s="1168"/>
      <c r="K1264" s="321">
        <f>SUM(G1264,H1264,I1264)</f>
        <v>2850000000</v>
      </c>
      <c r="L1264" s="1168">
        <v>950000000</v>
      </c>
      <c r="M1264" s="452">
        <v>43021026.5</v>
      </c>
    </row>
    <row r="1265" spans="1:13" ht="14.25">
      <c r="A1265" s="442">
        <v>2</v>
      </c>
      <c r="B1265" s="442"/>
      <c r="C1265" s="442"/>
      <c r="D1265" s="844"/>
      <c r="E1265" s="442"/>
      <c r="F1265" s="1086" t="s">
        <v>90</v>
      </c>
      <c r="G1265" s="321">
        <f>SUM(G1266,G1272)</f>
        <v>2411861450.1999998</v>
      </c>
      <c r="H1265" s="321">
        <f t="shared" ref="H1265:M1265" si="177">SUM(H1266,H1272)</f>
        <v>2411861450.1999998</v>
      </c>
      <c r="I1265" s="321">
        <f t="shared" si="177"/>
        <v>2411861450.1999998</v>
      </c>
      <c r="J1265" s="321"/>
      <c r="K1265" s="321">
        <f t="shared" si="177"/>
        <v>8180524350.6000004</v>
      </c>
      <c r="L1265" s="321">
        <f t="shared" si="177"/>
        <v>2522390122</v>
      </c>
      <c r="M1265" s="321">
        <f t="shared" si="177"/>
        <v>2143450000</v>
      </c>
    </row>
    <row r="1266" spans="1:13" ht="14.25">
      <c r="A1266" s="442">
        <v>21</v>
      </c>
      <c r="B1266" s="442"/>
      <c r="C1266" s="442"/>
      <c r="D1266" s="728" t="s">
        <v>561</v>
      </c>
      <c r="E1266" s="1088">
        <v>50610801</v>
      </c>
      <c r="F1266" s="443" t="s">
        <v>4</v>
      </c>
      <c r="G1266" s="321">
        <f>SUM(G1267,G1268)</f>
        <v>35089091</v>
      </c>
      <c r="H1266" s="321">
        <f t="shared" ref="H1266:M1266" si="178">SUM(H1267,H1268)</f>
        <v>35089091</v>
      </c>
      <c r="I1266" s="321">
        <f t="shared" si="178"/>
        <v>35089091</v>
      </c>
      <c r="J1266" s="321"/>
      <c r="K1266" s="321">
        <f t="shared" si="178"/>
        <v>105267273</v>
      </c>
      <c r="L1266" s="321">
        <f t="shared" si="178"/>
        <v>0</v>
      </c>
      <c r="M1266" s="321">
        <f t="shared" si="178"/>
        <v>0</v>
      </c>
    </row>
    <row r="1267" spans="1:13" ht="14.25">
      <c r="A1267" s="1088">
        <v>21010101</v>
      </c>
      <c r="B1267" s="1088"/>
      <c r="C1267" s="1088"/>
      <c r="D1267" s="728"/>
      <c r="E1267" s="1088"/>
      <c r="F1267" s="324" t="s">
        <v>91</v>
      </c>
      <c r="G1267" s="321">
        <v>34369091</v>
      </c>
      <c r="H1267" s="321">
        <f>G1267</f>
        <v>34369091</v>
      </c>
      <c r="I1267" s="321">
        <f>H1267</f>
        <v>34369091</v>
      </c>
      <c r="J1267" s="321"/>
      <c r="K1267" s="321">
        <f>SUM(G1267:I1267)</f>
        <v>103107273</v>
      </c>
      <c r="L1267" s="321"/>
      <c r="M1267" s="321"/>
    </row>
    <row r="1268" spans="1:13" ht="25.5">
      <c r="A1268" s="442">
        <v>2102</v>
      </c>
      <c r="B1268" s="442"/>
      <c r="C1268" s="442"/>
      <c r="D1268" s="844"/>
      <c r="E1268" s="442"/>
      <c r="F1268" s="443" t="s">
        <v>664</v>
      </c>
      <c r="G1268" s="321">
        <f>SUM(G1269)</f>
        <v>720000</v>
      </c>
      <c r="H1268" s="321">
        <f t="shared" ref="H1268:M1268" si="179">SUM(H1269)</f>
        <v>720000</v>
      </c>
      <c r="I1268" s="321">
        <f t="shared" si="179"/>
        <v>720000</v>
      </c>
      <c r="J1268" s="321"/>
      <c r="K1268" s="321">
        <f t="shared" si="179"/>
        <v>2160000</v>
      </c>
      <c r="L1268" s="321">
        <f t="shared" si="179"/>
        <v>0</v>
      </c>
      <c r="M1268" s="321">
        <f t="shared" si="179"/>
        <v>0</v>
      </c>
    </row>
    <row r="1269" spans="1:13" ht="14.25">
      <c r="A1269" s="442">
        <v>210201</v>
      </c>
      <c r="B1269" s="442"/>
      <c r="C1269" s="442"/>
      <c r="D1269" s="844"/>
      <c r="E1269" s="442"/>
      <c r="F1269" s="443" t="s">
        <v>95</v>
      </c>
      <c r="G1269" s="321">
        <f>SUM(G1270:G1271)</f>
        <v>720000</v>
      </c>
      <c r="H1269" s="321">
        <f t="shared" ref="H1269:M1269" si="180">SUM(H1270:H1271)</f>
        <v>720000</v>
      </c>
      <c r="I1269" s="321">
        <f t="shared" si="180"/>
        <v>720000</v>
      </c>
      <c r="J1269" s="321"/>
      <c r="K1269" s="321">
        <f t="shared" si="180"/>
        <v>2160000</v>
      </c>
      <c r="L1269" s="321">
        <f t="shared" si="180"/>
        <v>0</v>
      </c>
      <c r="M1269" s="321">
        <f t="shared" si="180"/>
        <v>0</v>
      </c>
    </row>
    <row r="1270" spans="1:13" ht="25.5">
      <c r="A1270" s="1088">
        <v>21020101</v>
      </c>
      <c r="B1270" s="1088"/>
      <c r="C1270" s="1088"/>
      <c r="D1270" s="728"/>
      <c r="E1270" s="1088"/>
      <c r="F1270" s="324" t="s">
        <v>96</v>
      </c>
      <c r="G1270" s="321"/>
      <c r="H1270" s="321">
        <f>G1270</f>
        <v>0</v>
      </c>
      <c r="I1270" s="321">
        <f>H1270</f>
        <v>0</v>
      </c>
      <c r="J1270" s="321"/>
      <c r="K1270" s="321">
        <f>SUM(G1270:I1270)</f>
        <v>0</v>
      </c>
      <c r="L1270" s="321"/>
      <c r="M1270" s="321"/>
    </row>
    <row r="1271" spans="1:13" ht="14.25">
      <c r="A1271" s="1088">
        <v>21020102</v>
      </c>
      <c r="B1271" s="1088"/>
      <c r="C1271" s="1088"/>
      <c r="D1271" s="728"/>
      <c r="E1271" s="1088"/>
      <c r="F1271" s="324" t="s">
        <v>482</v>
      </c>
      <c r="G1271" s="321">
        <v>720000</v>
      </c>
      <c r="H1271" s="321">
        <f>G1271</f>
        <v>720000</v>
      </c>
      <c r="I1271" s="321">
        <f>H1271</f>
        <v>720000</v>
      </c>
      <c r="J1271" s="321"/>
      <c r="K1271" s="321">
        <f>SUM(G1271:I1271)</f>
        <v>2160000</v>
      </c>
      <c r="L1271" s="321"/>
      <c r="M1271" s="321"/>
    </row>
    <row r="1272" spans="1:13" ht="14.25">
      <c r="A1272" s="442">
        <v>2202</v>
      </c>
      <c r="B1272" s="442"/>
      <c r="C1272" s="442"/>
      <c r="D1272" s="844"/>
      <c r="E1272" s="442"/>
      <c r="F1272" s="443" t="s">
        <v>5</v>
      </c>
      <c r="G1272" s="321">
        <f>SUM(G1273,G1278,G1283,G1286,G1291,G1294,G1297,G1301,G1305,G1307,G1316)</f>
        <v>2376772359.1999998</v>
      </c>
      <c r="H1272" s="321">
        <f t="shared" ref="H1272:M1272" si="181">SUM(H1273,H1278,H1283,H1286,H1291,H1294,H1297,H1301,H1305,H1307,H1316)</f>
        <v>2376772359.1999998</v>
      </c>
      <c r="I1272" s="321">
        <f t="shared" si="181"/>
        <v>2376772359.1999998</v>
      </c>
      <c r="J1272" s="321"/>
      <c r="K1272" s="321">
        <f t="shared" si="181"/>
        <v>8075257077.6000004</v>
      </c>
      <c r="L1272" s="321">
        <f t="shared" si="181"/>
        <v>2522390122</v>
      </c>
      <c r="M1272" s="321">
        <f t="shared" si="181"/>
        <v>2143450000</v>
      </c>
    </row>
    <row r="1273" spans="1:13" ht="25.5">
      <c r="A1273" s="442">
        <v>220201</v>
      </c>
      <c r="B1273" s="442"/>
      <c r="C1273" s="442"/>
      <c r="D1273" s="844"/>
      <c r="E1273" s="442"/>
      <c r="F1273" s="443" t="s">
        <v>661</v>
      </c>
      <c r="G1273" s="321">
        <f>SUM(G1274:G1277)</f>
        <v>10192860</v>
      </c>
      <c r="H1273" s="321">
        <f t="shared" ref="H1273:M1273" si="182">SUM(H1274:H1277)</f>
        <v>10192860</v>
      </c>
      <c r="I1273" s="321">
        <f t="shared" si="182"/>
        <v>10192860</v>
      </c>
      <c r="J1273" s="321"/>
      <c r="K1273" s="321">
        <f t="shared" si="182"/>
        <v>30578580</v>
      </c>
      <c r="L1273" s="321">
        <f t="shared" si="182"/>
        <v>0</v>
      </c>
      <c r="M1273" s="321">
        <f t="shared" si="182"/>
        <v>50000000</v>
      </c>
    </row>
    <row r="1274" spans="1:13" ht="25.5">
      <c r="A1274" s="1088">
        <v>22020101</v>
      </c>
      <c r="B1274" s="1088"/>
      <c r="C1274" s="1088"/>
      <c r="D1274" s="728"/>
      <c r="E1274" s="1088"/>
      <c r="F1274" s="324" t="s">
        <v>108</v>
      </c>
      <c r="G1274" s="446"/>
      <c r="H1274" s="446"/>
      <c r="I1274" s="446"/>
      <c r="J1274" s="446"/>
      <c r="K1274" s="446"/>
      <c r="L1274" s="446"/>
      <c r="M1274" s="573">
        <v>8000000</v>
      </c>
    </row>
    <row r="1275" spans="1:13" ht="25.5">
      <c r="A1275" s="1088">
        <v>22020102</v>
      </c>
      <c r="B1275" s="1088"/>
      <c r="C1275" s="1088"/>
      <c r="D1275" s="728"/>
      <c r="E1275" s="1088"/>
      <c r="F1275" s="324" t="s">
        <v>109</v>
      </c>
      <c r="G1275" s="446">
        <v>10192860</v>
      </c>
      <c r="H1275" s="446">
        <v>10192860</v>
      </c>
      <c r="I1275" s="446">
        <v>10192860</v>
      </c>
      <c r="J1275" s="446"/>
      <c r="K1275" s="321">
        <f>SUM(G1275:I1275)</f>
        <v>30578580</v>
      </c>
      <c r="L1275" s="446"/>
      <c r="M1275" s="573">
        <v>12000000</v>
      </c>
    </row>
    <row r="1276" spans="1:13" ht="25.5">
      <c r="A1276" s="1088">
        <v>22020103</v>
      </c>
      <c r="B1276" s="1088"/>
      <c r="C1276" s="1088"/>
      <c r="D1276" s="728"/>
      <c r="E1276" s="1088"/>
      <c r="F1276" s="324" t="s">
        <v>110</v>
      </c>
      <c r="G1276" s="446"/>
      <c r="H1276" s="446"/>
      <c r="I1276" s="446"/>
      <c r="J1276" s="446"/>
      <c r="K1276" s="446"/>
      <c r="L1276" s="446"/>
      <c r="M1276" s="573">
        <v>30000000</v>
      </c>
    </row>
    <row r="1277" spans="1:13" ht="25.5">
      <c r="A1277" s="1088">
        <v>22020104</v>
      </c>
      <c r="B1277" s="1088"/>
      <c r="C1277" s="1088"/>
      <c r="D1277" s="728"/>
      <c r="E1277" s="1088"/>
      <c r="F1277" s="324" t="s">
        <v>111</v>
      </c>
      <c r="G1277" s="446"/>
      <c r="H1277" s="446"/>
      <c r="I1277" s="446"/>
      <c r="J1277" s="446"/>
      <c r="K1277" s="446"/>
      <c r="L1277" s="446"/>
      <c r="M1277" s="446"/>
    </row>
    <row r="1278" spans="1:13" ht="14.25">
      <c r="A1278" s="442">
        <v>220202</v>
      </c>
      <c r="B1278" s="442"/>
      <c r="C1278" s="442"/>
      <c r="D1278" s="844"/>
      <c r="E1278" s="442"/>
      <c r="F1278" s="443" t="s">
        <v>666</v>
      </c>
      <c r="G1278" s="321">
        <f t="shared" ref="G1278:M1278" si="183">SUM(G1279:G1282)</f>
        <v>13250121.199999999</v>
      </c>
      <c r="H1278" s="321">
        <f>SUM(H1279:H1282)</f>
        <v>13250121.199999999</v>
      </c>
      <c r="I1278" s="321">
        <f>SUM(I1279:I1282)</f>
        <v>13250121.199999999</v>
      </c>
      <c r="J1278" s="321"/>
      <c r="K1278" s="321">
        <f t="shared" si="183"/>
        <v>39750363.600000001</v>
      </c>
      <c r="L1278" s="321">
        <f>SUM(L1279:L1282)</f>
        <v>13250121.199999999</v>
      </c>
      <c r="M1278" s="321">
        <f t="shared" si="183"/>
        <v>7600000</v>
      </c>
    </row>
    <row r="1279" spans="1:13" ht="14.25">
      <c r="A1279" s="1088">
        <v>22020201</v>
      </c>
      <c r="B1279" s="1088"/>
      <c r="C1279" s="1088"/>
      <c r="D1279" s="728" t="s">
        <v>561</v>
      </c>
      <c r="E1279" s="1088">
        <v>50610801</v>
      </c>
      <c r="F1279" s="324" t="s">
        <v>113</v>
      </c>
      <c r="G1279" s="573">
        <v>7000000</v>
      </c>
      <c r="H1279" s="573">
        <v>7000000</v>
      </c>
      <c r="I1279" s="573">
        <v>7000000</v>
      </c>
      <c r="J1279" s="573"/>
      <c r="K1279" s="446">
        <f>SUM(G1279:I1279)</f>
        <v>21000000</v>
      </c>
      <c r="L1279" s="573">
        <v>7000000</v>
      </c>
      <c r="M1279" s="573">
        <v>2000000</v>
      </c>
    </row>
    <row r="1280" spans="1:13" ht="14.25">
      <c r="A1280" s="1088">
        <v>22020202</v>
      </c>
      <c r="B1280" s="1088"/>
      <c r="C1280" s="1088"/>
      <c r="D1280" s="728" t="s">
        <v>561</v>
      </c>
      <c r="E1280" s="1088">
        <v>50610801</v>
      </c>
      <c r="F1280" s="324" t="s">
        <v>114</v>
      </c>
      <c r="G1280" s="573">
        <v>250121.2</v>
      </c>
      <c r="H1280" s="573">
        <v>250121.2</v>
      </c>
      <c r="I1280" s="573">
        <v>250121.2</v>
      </c>
      <c r="J1280" s="573"/>
      <c r="K1280" s="446">
        <f>SUM(G1280:I1280)</f>
        <v>750363.60000000009</v>
      </c>
      <c r="L1280" s="573">
        <v>250121.2</v>
      </c>
      <c r="M1280" s="573">
        <v>3000000</v>
      </c>
    </row>
    <row r="1281" spans="1:13" ht="14.25">
      <c r="A1281" s="1088">
        <v>22020203</v>
      </c>
      <c r="B1281" s="1088"/>
      <c r="C1281" s="1088"/>
      <c r="D1281" s="728" t="s">
        <v>561</v>
      </c>
      <c r="E1281" s="1088">
        <v>50610801</v>
      </c>
      <c r="F1281" s="324" t="s">
        <v>115</v>
      </c>
      <c r="G1281" s="573">
        <v>3500000</v>
      </c>
      <c r="H1281" s="573">
        <v>3500000</v>
      </c>
      <c r="I1281" s="573">
        <v>3500000</v>
      </c>
      <c r="J1281" s="573"/>
      <c r="K1281" s="446">
        <f>SUM(G1281:I1281)</f>
        <v>10500000</v>
      </c>
      <c r="L1281" s="573">
        <v>3500000</v>
      </c>
      <c r="M1281" s="573">
        <v>1600000</v>
      </c>
    </row>
    <row r="1282" spans="1:13" ht="14.25">
      <c r="A1282" s="1088">
        <v>22020205</v>
      </c>
      <c r="B1282" s="1088"/>
      <c r="C1282" s="1088"/>
      <c r="D1282" s="728" t="s">
        <v>561</v>
      </c>
      <c r="E1282" s="1088">
        <v>50610801</v>
      </c>
      <c r="F1282" s="324" t="s">
        <v>117</v>
      </c>
      <c r="G1282" s="573">
        <v>2500000</v>
      </c>
      <c r="H1282" s="573">
        <v>2500000</v>
      </c>
      <c r="I1282" s="573">
        <v>2500000</v>
      </c>
      <c r="J1282" s="573"/>
      <c r="K1282" s="446">
        <f>SUM(G1282:I1282)</f>
        <v>7500000</v>
      </c>
      <c r="L1282" s="573">
        <v>2500000</v>
      </c>
      <c r="M1282" s="573">
        <v>1000000</v>
      </c>
    </row>
    <row r="1283" spans="1:13" ht="25.5">
      <c r="A1283" s="442">
        <v>220203</v>
      </c>
      <c r="B1283" s="442"/>
      <c r="C1283" s="442"/>
      <c r="D1283" s="844"/>
      <c r="E1283" s="442"/>
      <c r="F1283" s="443" t="s">
        <v>663</v>
      </c>
      <c r="G1283" s="321">
        <f t="shared" ref="G1283:M1283" si="184">SUM(G1284:G1285)</f>
        <v>15350500</v>
      </c>
      <c r="H1283" s="321">
        <f>SUM(H1284:H1285)</f>
        <v>15350500</v>
      </c>
      <c r="I1283" s="321">
        <f>SUM(I1284:I1285)</f>
        <v>15350500</v>
      </c>
      <c r="J1283" s="321"/>
      <c r="K1283" s="321">
        <f t="shared" si="184"/>
        <v>46051500</v>
      </c>
      <c r="L1283" s="321">
        <f>SUM(L1284:L1285)</f>
        <v>15350500.800000001</v>
      </c>
      <c r="M1283" s="321">
        <f t="shared" si="184"/>
        <v>6800000</v>
      </c>
    </row>
    <row r="1284" spans="1:13" ht="25.5">
      <c r="A1284" s="1088">
        <v>22020301</v>
      </c>
      <c r="B1284" s="1088"/>
      <c r="C1284" s="1088"/>
      <c r="D1284" s="728" t="s">
        <v>561</v>
      </c>
      <c r="E1284" s="1088">
        <v>50610801</v>
      </c>
      <c r="F1284" s="324" t="s">
        <v>122</v>
      </c>
      <c r="G1284" s="573">
        <v>13350500</v>
      </c>
      <c r="H1284" s="573">
        <v>13350500</v>
      </c>
      <c r="I1284" s="573">
        <v>13350500</v>
      </c>
      <c r="J1284" s="573"/>
      <c r="K1284" s="446">
        <f>SUM(G1284:I1284)</f>
        <v>40051500</v>
      </c>
      <c r="L1284" s="573">
        <v>12350500.800000001</v>
      </c>
      <c r="M1284" s="573">
        <v>5800000</v>
      </c>
    </row>
    <row r="1285" spans="1:13" ht="25.5">
      <c r="A1285" s="1088">
        <v>22020305</v>
      </c>
      <c r="B1285" s="1088"/>
      <c r="C1285" s="1088"/>
      <c r="D1285" s="728" t="s">
        <v>561</v>
      </c>
      <c r="E1285" s="1088">
        <v>50610801</v>
      </c>
      <c r="F1285" s="324" t="s">
        <v>126</v>
      </c>
      <c r="G1285" s="573">
        <v>2000000</v>
      </c>
      <c r="H1285" s="573">
        <v>2000000</v>
      </c>
      <c r="I1285" s="573">
        <v>2000000</v>
      </c>
      <c r="J1285" s="573"/>
      <c r="K1285" s="446">
        <f>SUM(G1285:I1285)</f>
        <v>6000000</v>
      </c>
      <c r="L1285" s="573">
        <v>3000000</v>
      </c>
      <c r="M1285" s="573">
        <v>1000000</v>
      </c>
    </row>
    <row r="1286" spans="1:13" ht="25.5">
      <c r="A1286" s="442">
        <v>220204</v>
      </c>
      <c r="B1286" s="442"/>
      <c r="C1286" s="442"/>
      <c r="D1286" s="844"/>
      <c r="E1286" s="442"/>
      <c r="F1286" s="443" t="s">
        <v>645</v>
      </c>
      <c r="G1286" s="321">
        <f t="shared" ref="G1286:M1286" si="185">SUM(G1287:G1290)</f>
        <v>6750000</v>
      </c>
      <c r="H1286" s="321">
        <f>SUM(H1287:H1290)</f>
        <v>6750000</v>
      </c>
      <c r="I1286" s="321">
        <f>SUM(I1287:I1290)</f>
        <v>6750000</v>
      </c>
      <c r="J1286" s="321"/>
      <c r="K1286" s="321">
        <f t="shared" si="185"/>
        <v>20250000</v>
      </c>
      <c r="L1286" s="321">
        <f>SUM(L1287:L1290)</f>
        <v>6750000</v>
      </c>
      <c r="M1286" s="321">
        <f t="shared" si="185"/>
        <v>2100000</v>
      </c>
    </row>
    <row r="1287" spans="1:13" ht="38.25">
      <c r="A1287" s="1088">
        <v>22020401</v>
      </c>
      <c r="B1287" s="1088"/>
      <c r="C1287" s="1088"/>
      <c r="D1287" s="728" t="s">
        <v>561</v>
      </c>
      <c r="E1287" s="1088">
        <v>50610801</v>
      </c>
      <c r="F1287" s="324" t="s">
        <v>134</v>
      </c>
      <c r="G1287" s="573">
        <v>550000</v>
      </c>
      <c r="H1287" s="573">
        <v>550000</v>
      </c>
      <c r="I1287" s="573">
        <v>550000</v>
      </c>
      <c r="J1287" s="573"/>
      <c r="K1287" s="446">
        <f>SUM(G1287:I1287)</f>
        <v>1650000</v>
      </c>
      <c r="L1287" s="573">
        <v>550000</v>
      </c>
      <c r="M1287" s="573">
        <v>850000</v>
      </c>
    </row>
    <row r="1288" spans="1:13" ht="25.5">
      <c r="A1288" s="1088">
        <v>22020402</v>
      </c>
      <c r="B1288" s="1088"/>
      <c r="C1288" s="1088"/>
      <c r="D1288" s="728" t="s">
        <v>561</v>
      </c>
      <c r="E1288" s="1088">
        <v>50610801</v>
      </c>
      <c r="F1288" s="324" t="s">
        <v>135</v>
      </c>
      <c r="G1288" s="573">
        <v>2000000</v>
      </c>
      <c r="H1288" s="573">
        <v>2000000</v>
      </c>
      <c r="I1288" s="573">
        <v>2000000</v>
      </c>
      <c r="J1288" s="573"/>
      <c r="K1288" s="446">
        <f>SUM(G1288:I1288)</f>
        <v>6000000</v>
      </c>
      <c r="L1288" s="573">
        <v>2000000</v>
      </c>
      <c r="M1288" s="573">
        <v>600000</v>
      </c>
    </row>
    <row r="1289" spans="1:13" ht="38.25">
      <c r="A1289" s="1088">
        <v>22020403</v>
      </c>
      <c r="B1289" s="1088"/>
      <c r="C1289" s="1088"/>
      <c r="D1289" s="728" t="s">
        <v>561</v>
      </c>
      <c r="E1289" s="1088">
        <v>50610801</v>
      </c>
      <c r="F1289" s="324" t="s">
        <v>136</v>
      </c>
      <c r="G1289" s="573"/>
      <c r="H1289" s="573"/>
      <c r="I1289" s="573"/>
      <c r="J1289" s="573"/>
      <c r="K1289" s="446">
        <f>SUM(G1289:I1289)</f>
        <v>0</v>
      </c>
      <c r="L1289" s="573">
        <v>3000000</v>
      </c>
      <c r="M1289" s="573"/>
    </row>
    <row r="1290" spans="1:13" ht="25.5">
      <c r="A1290" s="1088">
        <v>22020404</v>
      </c>
      <c r="B1290" s="1088"/>
      <c r="C1290" s="1088"/>
      <c r="D1290" s="728" t="s">
        <v>561</v>
      </c>
      <c r="E1290" s="1088">
        <v>50610801</v>
      </c>
      <c r="F1290" s="324" t="s">
        <v>137</v>
      </c>
      <c r="G1290" s="573">
        <v>4200000</v>
      </c>
      <c r="H1290" s="573">
        <v>4200000</v>
      </c>
      <c r="I1290" s="573">
        <v>4200000</v>
      </c>
      <c r="J1290" s="573"/>
      <c r="K1290" s="446">
        <f>SUM(G1290:I1290)</f>
        <v>12600000</v>
      </c>
      <c r="L1290" s="573">
        <v>1200000</v>
      </c>
      <c r="M1290" s="573">
        <v>650000</v>
      </c>
    </row>
    <row r="1291" spans="1:13" ht="14.25">
      <c r="A1291" s="442">
        <v>220205</v>
      </c>
      <c r="B1291" s="442"/>
      <c r="C1291" s="442"/>
      <c r="D1291" s="844"/>
      <c r="E1291" s="442"/>
      <c r="F1291" s="443" t="s">
        <v>662</v>
      </c>
      <c r="G1291" s="321">
        <f>SUM(G1292:G1293)</f>
        <v>33000000</v>
      </c>
      <c r="H1291" s="321">
        <f>SUM(H1292:H1293)</f>
        <v>33000000</v>
      </c>
      <c r="I1291" s="321">
        <f>SUM(I1292:I1293)</f>
        <v>33000000</v>
      </c>
      <c r="J1291" s="321"/>
      <c r="K1291" s="321">
        <f>SUM(K1292:K1293)</f>
        <v>99000000</v>
      </c>
      <c r="L1291" s="321">
        <f>SUM(L1292:L1293)</f>
        <v>33000000</v>
      </c>
      <c r="M1291" s="321">
        <f>SUM(M1292:M1293)</f>
        <v>2530000</v>
      </c>
    </row>
    <row r="1292" spans="1:13" ht="14.25">
      <c r="A1292" s="1088">
        <v>22020501</v>
      </c>
      <c r="B1292" s="1088">
        <v>70160</v>
      </c>
      <c r="C1292" s="1088"/>
      <c r="D1292" s="728" t="s">
        <v>561</v>
      </c>
      <c r="E1292" s="1088">
        <v>50610801</v>
      </c>
      <c r="F1292" s="324" t="s">
        <v>146</v>
      </c>
      <c r="G1292" s="1167">
        <v>15000000</v>
      </c>
      <c r="H1292" s="1167">
        <v>15000000</v>
      </c>
      <c r="I1292" s="1167">
        <v>15000000</v>
      </c>
      <c r="J1292" s="1167"/>
      <c r="K1292" s="445">
        <f>SUM(G1292:I1292)</f>
        <v>45000000</v>
      </c>
      <c r="L1292" s="1167">
        <v>15000000</v>
      </c>
      <c r="M1292" s="446">
        <v>2530000</v>
      </c>
    </row>
    <row r="1293" spans="1:13" ht="14.25">
      <c r="A1293" s="1088">
        <v>22020502</v>
      </c>
      <c r="B1293" s="1088">
        <v>70160</v>
      </c>
      <c r="C1293" s="1088"/>
      <c r="D1293" s="728" t="s">
        <v>561</v>
      </c>
      <c r="E1293" s="1088">
        <v>50610801</v>
      </c>
      <c r="F1293" s="324" t="s">
        <v>147</v>
      </c>
      <c r="G1293" s="1167">
        <v>18000000</v>
      </c>
      <c r="H1293" s="1167">
        <v>18000000</v>
      </c>
      <c r="I1293" s="1167">
        <v>18000000</v>
      </c>
      <c r="J1293" s="1167"/>
      <c r="K1293" s="445">
        <f>SUM(G1293:I1293)</f>
        <v>54000000</v>
      </c>
      <c r="L1293" s="1167">
        <v>18000000</v>
      </c>
      <c r="M1293" s="446"/>
    </row>
    <row r="1294" spans="1:13" ht="14.25">
      <c r="A1294" s="442">
        <v>220206</v>
      </c>
      <c r="B1294" s="442"/>
      <c r="C1294" s="442"/>
      <c r="D1294" s="844"/>
      <c r="E1294" s="442"/>
      <c r="F1294" s="443" t="s">
        <v>643</v>
      </c>
      <c r="G1294" s="321">
        <f t="shared" ref="G1294:M1294" si="186">SUM(G1295:G1296)</f>
        <v>3700000</v>
      </c>
      <c r="H1294" s="321">
        <f>SUM(H1295:H1296)</f>
        <v>3700000</v>
      </c>
      <c r="I1294" s="321">
        <f>SUM(I1295:I1296)</f>
        <v>3700000</v>
      </c>
      <c r="J1294" s="321"/>
      <c r="K1294" s="321">
        <f t="shared" si="186"/>
        <v>9600000</v>
      </c>
      <c r="L1294" s="321">
        <f>SUM(L1295:L1296)</f>
        <v>3700000</v>
      </c>
      <c r="M1294" s="321">
        <f t="shared" si="186"/>
        <v>520000</v>
      </c>
    </row>
    <row r="1295" spans="1:13" ht="14.25">
      <c r="A1295" s="1088">
        <v>22020601</v>
      </c>
      <c r="B1295" s="1088">
        <v>70160</v>
      </c>
      <c r="C1295" s="1088"/>
      <c r="D1295" s="728" t="s">
        <v>561</v>
      </c>
      <c r="E1295" s="1088">
        <v>50610801</v>
      </c>
      <c r="F1295" s="324" t="s">
        <v>149</v>
      </c>
      <c r="G1295" s="1167">
        <v>2200000</v>
      </c>
      <c r="H1295" s="1167">
        <v>2200000</v>
      </c>
      <c r="I1295" s="1167">
        <v>2200000</v>
      </c>
      <c r="J1295" s="1167"/>
      <c r="K1295" s="446">
        <f>SUM(G1295:I1295)</f>
        <v>6600000</v>
      </c>
      <c r="L1295" s="1167">
        <v>2200000</v>
      </c>
      <c r="M1295" s="446">
        <v>520000</v>
      </c>
    </row>
    <row r="1296" spans="1:13" ht="25.5">
      <c r="A1296" s="1088">
        <v>22020605</v>
      </c>
      <c r="B1296" s="1088">
        <v>70160</v>
      </c>
      <c r="C1296" s="1088"/>
      <c r="D1296" s="728" t="s">
        <v>561</v>
      </c>
      <c r="E1296" s="1088">
        <v>50610801</v>
      </c>
      <c r="F1296" s="324" t="s">
        <v>153</v>
      </c>
      <c r="G1296" s="446">
        <v>1500000</v>
      </c>
      <c r="H1296" s="446">
        <v>1500000</v>
      </c>
      <c r="I1296" s="446">
        <v>1500000</v>
      </c>
      <c r="J1296" s="446"/>
      <c r="K1296" s="446">
        <f>SUM(H1296:I1296)</f>
        <v>3000000</v>
      </c>
      <c r="L1296" s="446">
        <v>1500000</v>
      </c>
      <c r="M1296" s="446"/>
    </row>
    <row r="1297" spans="1:13" ht="38.25">
      <c r="A1297" s="442">
        <v>220207</v>
      </c>
      <c r="B1297" s="1088">
        <v>70160</v>
      </c>
      <c r="C1297" s="442"/>
      <c r="D1297" s="844"/>
      <c r="E1297" s="442"/>
      <c r="F1297" s="443" t="s">
        <v>673</v>
      </c>
      <c r="G1297" s="321">
        <f t="shared" ref="G1297:M1297" si="187">SUM(G1298:G1300)</f>
        <v>12739018</v>
      </c>
      <c r="H1297" s="321">
        <f>SUM(H1298:H1300)</f>
        <v>12739018</v>
      </c>
      <c r="I1297" s="321">
        <f>SUM(I1298:I1300)</f>
        <v>12739018</v>
      </c>
      <c r="J1297" s="321"/>
      <c r="K1297" s="321">
        <f t="shared" si="187"/>
        <v>38217054</v>
      </c>
      <c r="L1297" s="321">
        <f>SUM(L1298:L1300)</f>
        <v>15500000</v>
      </c>
      <c r="M1297" s="321">
        <f t="shared" si="187"/>
        <v>2500000</v>
      </c>
    </row>
    <row r="1298" spans="1:13" ht="14.25">
      <c r="A1298" s="1088">
        <v>22020701</v>
      </c>
      <c r="B1298" s="1088">
        <v>70160</v>
      </c>
      <c r="C1298" s="1088"/>
      <c r="D1298" s="728" t="s">
        <v>561</v>
      </c>
      <c r="E1298" s="1088">
        <v>50610801</v>
      </c>
      <c r="F1298" s="324" t="s">
        <v>155</v>
      </c>
      <c r="G1298" s="1167">
        <v>2000000</v>
      </c>
      <c r="H1298" s="1167">
        <v>2000000</v>
      </c>
      <c r="I1298" s="1167">
        <v>2000000</v>
      </c>
      <c r="J1298" s="1167"/>
      <c r="K1298" s="321">
        <f>SUM(G1298:I1298)</f>
        <v>6000000</v>
      </c>
      <c r="L1298" s="1167">
        <v>2000000</v>
      </c>
      <c r="M1298" s="573">
        <v>1000000</v>
      </c>
    </row>
    <row r="1299" spans="1:13" ht="25.5">
      <c r="A1299" s="1088">
        <v>22020702</v>
      </c>
      <c r="B1299" s="1088">
        <v>70160</v>
      </c>
      <c r="C1299" s="1088"/>
      <c r="D1299" s="728" t="s">
        <v>561</v>
      </c>
      <c r="E1299" s="1088">
        <v>50610801</v>
      </c>
      <c r="F1299" s="324" t="s">
        <v>156</v>
      </c>
      <c r="G1299" s="573">
        <v>3500000</v>
      </c>
      <c r="H1299" s="573">
        <v>3500000</v>
      </c>
      <c r="I1299" s="573">
        <v>3500000</v>
      </c>
      <c r="J1299" s="573"/>
      <c r="K1299" s="445">
        <f>SUM(G1299:I1299)</f>
        <v>10500000</v>
      </c>
      <c r="L1299" s="573">
        <v>3500000</v>
      </c>
      <c r="M1299" s="573">
        <v>1500000</v>
      </c>
    </row>
    <row r="1300" spans="1:13" ht="14.25">
      <c r="A1300" s="1088">
        <v>22020703</v>
      </c>
      <c r="B1300" s="1088">
        <v>70160</v>
      </c>
      <c r="C1300" s="1088"/>
      <c r="D1300" s="728" t="s">
        <v>561</v>
      </c>
      <c r="E1300" s="1088">
        <v>50610801</v>
      </c>
      <c r="F1300" s="324" t="s">
        <v>157</v>
      </c>
      <c r="G1300" s="573">
        <v>7239018</v>
      </c>
      <c r="H1300" s="573">
        <v>7239018</v>
      </c>
      <c r="I1300" s="573">
        <v>7239018</v>
      </c>
      <c r="J1300" s="573"/>
      <c r="K1300" s="445">
        <f>SUM(G1300:I1300)</f>
        <v>21717054</v>
      </c>
      <c r="L1300" s="573">
        <v>10000000</v>
      </c>
      <c r="M1300" s="446"/>
    </row>
    <row r="1301" spans="1:13" ht="25.5">
      <c r="A1301" s="442">
        <v>220208</v>
      </c>
      <c r="B1301" s="442"/>
      <c r="C1301" s="442"/>
      <c r="D1301" s="844"/>
      <c r="E1301" s="442"/>
      <c r="F1301" s="443" t="s">
        <v>644</v>
      </c>
      <c r="G1301" s="321">
        <f>SUM(G1302:G1304)</f>
        <v>10500000</v>
      </c>
      <c r="H1301" s="321">
        <f>SUM(H1302:H1304)</f>
        <v>10500000</v>
      </c>
      <c r="I1301" s="321">
        <f>SUM(I1302:I1304)</f>
        <v>10500000</v>
      </c>
      <c r="J1301" s="321"/>
      <c r="K1301" s="321">
        <v>28900000</v>
      </c>
      <c r="L1301" s="321">
        <f>SUM(L1302:L1304)</f>
        <v>10500000</v>
      </c>
      <c r="M1301" s="321">
        <f>SUM(M1302:M1304)</f>
        <v>0</v>
      </c>
    </row>
    <row r="1302" spans="1:13" ht="25.5">
      <c r="A1302" s="1088">
        <v>22020801</v>
      </c>
      <c r="B1302" s="1088">
        <v>70160</v>
      </c>
      <c r="C1302" s="1088"/>
      <c r="D1302" s="728" t="s">
        <v>561</v>
      </c>
      <c r="E1302" s="1088">
        <v>50610801</v>
      </c>
      <c r="F1302" s="324" t="s">
        <v>164</v>
      </c>
      <c r="G1302" s="573"/>
      <c r="H1302" s="573"/>
      <c r="I1302" s="573"/>
      <c r="J1302" s="573"/>
      <c r="K1302" s="446">
        <f>SUM(H1302:I1302)</f>
        <v>0</v>
      </c>
      <c r="L1302" s="573">
        <v>3000000</v>
      </c>
      <c r="M1302" s="446"/>
    </row>
    <row r="1303" spans="1:13" ht="25.5">
      <c r="A1303" s="1088">
        <v>22020802</v>
      </c>
      <c r="B1303" s="1088"/>
      <c r="C1303" s="1088"/>
      <c r="D1303" s="728"/>
      <c r="E1303" s="1088"/>
      <c r="F1303" s="324" t="s">
        <v>165</v>
      </c>
      <c r="G1303" s="573">
        <v>8000000</v>
      </c>
      <c r="H1303" s="573">
        <v>8000000</v>
      </c>
      <c r="I1303" s="573">
        <v>8000000</v>
      </c>
      <c r="J1303" s="573"/>
      <c r="K1303" s="321">
        <f>SUM(G1303:I1303)</f>
        <v>24000000</v>
      </c>
      <c r="L1303" s="573"/>
      <c r="M1303" s="446"/>
    </row>
    <row r="1304" spans="1:13" ht="25.5">
      <c r="A1304" s="1088">
        <v>22020803</v>
      </c>
      <c r="B1304" s="1088">
        <v>70160</v>
      </c>
      <c r="C1304" s="1088"/>
      <c r="D1304" s="728" t="s">
        <v>561</v>
      </c>
      <c r="E1304" s="1088">
        <v>50610801</v>
      </c>
      <c r="F1304" s="324" t="s">
        <v>166</v>
      </c>
      <c r="G1304" s="573">
        <v>2500000</v>
      </c>
      <c r="H1304" s="573">
        <v>2500000</v>
      </c>
      <c r="I1304" s="573">
        <v>2500000</v>
      </c>
      <c r="J1304" s="573"/>
      <c r="K1304" s="446">
        <f>SUM(G1304:I1304)</f>
        <v>7500000</v>
      </c>
      <c r="L1304" s="573">
        <v>7500000</v>
      </c>
      <c r="M1304" s="446"/>
    </row>
    <row r="1305" spans="1:13" ht="25.5">
      <c r="A1305" s="442">
        <v>220209</v>
      </c>
      <c r="B1305" s="442"/>
      <c r="C1305" s="442"/>
      <c r="D1305" s="844"/>
      <c r="E1305" s="442"/>
      <c r="F1305" s="443" t="s">
        <v>646</v>
      </c>
      <c r="G1305" s="321">
        <f t="shared" ref="G1305:M1305" si="188">SUM(G1306:G1306)</f>
        <v>2500000</v>
      </c>
      <c r="H1305" s="321">
        <f t="shared" si="188"/>
        <v>2500000</v>
      </c>
      <c r="I1305" s="321">
        <f t="shared" si="188"/>
        <v>2500000</v>
      </c>
      <c r="J1305" s="321"/>
      <c r="K1305" s="321">
        <f t="shared" si="188"/>
        <v>7500000</v>
      </c>
      <c r="L1305" s="321">
        <f t="shared" si="188"/>
        <v>3500000</v>
      </c>
      <c r="M1305" s="321">
        <f t="shared" si="188"/>
        <v>600000</v>
      </c>
    </row>
    <row r="1306" spans="1:13" ht="25.5">
      <c r="A1306" s="1088">
        <v>22020901</v>
      </c>
      <c r="B1306" s="1088">
        <v>70160</v>
      </c>
      <c r="C1306" s="1088"/>
      <c r="D1306" s="728" t="s">
        <v>561</v>
      </c>
      <c r="E1306" s="1088">
        <v>50610801</v>
      </c>
      <c r="F1306" s="324" t="s">
        <v>170</v>
      </c>
      <c r="G1306" s="573">
        <v>2500000</v>
      </c>
      <c r="H1306" s="573">
        <v>2500000</v>
      </c>
      <c r="I1306" s="573">
        <v>2500000</v>
      </c>
      <c r="J1306" s="573"/>
      <c r="K1306" s="446">
        <f>SUM(G1306:I1306)</f>
        <v>7500000</v>
      </c>
      <c r="L1306" s="573">
        <v>3500000</v>
      </c>
      <c r="M1306" s="573">
        <v>600000</v>
      </c>
    </row>
    <row r="1307" spans="1:13" ht="25.5">
      <c r="A1307" s="442">
        <v>220210</v>
      </c>
      <c r="B1307" s="442"/>
      <c r="C1307" s="442"/>
      <c r="D1307" s="844"/>
      <c r="E1307" s="442"/>
      <c r="F1307" s="443" t="s">
        <v>173</v>
      </c>
      <c r="G1307" s="321">
        <f>SUM(G1308:G1315)</f>
        <v>62210360</v>
      </c>
      <c r="H1307" s="321">
        <f>SUM(H1308:H1315)</f>
        <v>62210360</v>
      </c>
      <c r="I1307" s="321">
        <f>SUM(I1308:I1315)</f>
        <v>62210360</v>
      </c>
      <c r="J1307" s="321"/>
      <c r="K1307" s="321">
        <f>SUM(K1308:K1315)</f>
        <v>186831080</v>
      </c>
      <c r="L1307" s="321">
        <f>SUM(L1308:L1315)</f>
        <v>52260000</v>
      </c>
      <c r="M1307" s="321">
        <f>SUM(M1308:M1315)</f>
        <v>48400000</v>
      </c>
    </row>
    <row r="1308" spans="1:13" ht="14.25">
      <c r="A1308" s="1088">
        <v>22021001</v>
      </c>
      <c r="B1308" s="1088">
        <v>70160</v>
      </c>
      <c r="C1308" s="1088"/>
      <c r="D1308" s="728" t="s">
        <v>561</v>
      </c>
      <c r="E1308" s="1088">
        <v>50610801</v>
      </c>
      <c r="F1308" s="324" t="s">
        <v>174</v>
      </c>
      <c r="G1308" s="573">
        <v>16150360</v>
      </c>
      <c r="H1308" s="573">
        <v>16150360</v>
      </c>
      <c r="I1308" s="573">
        <v>16150360</v>
      </c>
      <c r="J1308" s="573"/>
      <c r="K1308" s="446">
        <f t="shared" ref="K1308:K1314" si="189">SUM(G1308:I1308)</f>
        <v>48451080</v>
      </c>
      <c r="L1308" s="573">
        <v>7200000</v>
      </c>
      <c r="M1308" s="573">
        <v>1200000</v>
      </c>
    </row>
    <row r="1309" spans="1:13" ht="25.5">
      <c r="A1309" s="1088">
        <v>22021002</v>
      </c>
      <c r="B1309" s="1088">
        <v>70160</v>
      </c>
      <c r="C1309" s="1088"/>
      <c r="D1309" s="728" t="s">
        <v>561</v>
      </c>
      <c r="E1309" s="1088">
        <v>50610801</v>
      </c>
      <c r="F1309" s="324" t="s">
        <v>175</v>
      </c>
      <c r="G1309" s="573">
        <v>19860000</v>
      </c>
      <c r="H1309" s="573">
        <v>19860000</v>
      </c>
      <c r="I1309" s="573">
        <v>19860000</v>
      </c>
      <c r="J1309" s="573"/>
      <c r="K1309" s="446">
        <f t="shared" si="189"/>
        <v>59580000</v>
      </c>
      <c r="L1309" s="573">
        <v>19860000</v>
      </c>
      <c r="M1309" s="573">
        <v>8000000</v>
      </c>
    </row>
    <row r="1310" spans="1:13" ht="25.5">
      <c r="A1310" s="1088">
        <v>22021003</v>
      </c>
      <c r="B1310" s="1088">
        <v>70160</v>
      </c>
      <c r="C1310" s="1088"/>
      <c r="D1310" s="728" t="s">
        <v>561</v>
      </c>
      <c r="E1310" s="1088">
        <v>50610801</v>
      </c>
      <c r="F1310" s="324" t="s">
        <v>176</v>
      </c>
      <c r="G1310" s="573">
        <v>7550000</v>
      </c>
      <c r="H1310" s="573">
        <v>7550000</v>
      </c>
      <c r="I1310" s="573">
        <v>7550000</v>
      </c>
      <c r="J1310" s="573"/>
      <c r="K1310" s="446">
        <f t="shared" si="189"/>
        <v>22650000</v>
      </c>
      <c r="L1310" s="573">
        <v>7550000</v>
      </c>
      <c r="M1310" s="573">
        <v>34800000</v>
      </c>
    </row>
    <row r="1311" spans="1:13" ht="14.25">
      <c r="A1311" s="1088"/>
      <c r="B1311" s="1088"/>
      <c r="C1311" s="1088"/>
      <c r="D1311" s="728"/>
      <c r="E1311" s="1088"/>
      <c r="F1311" s="324" t="s">
        <v>1231</v>
      </c>
      <c r="G1311" s="573">
        <v>1000000</v>
      </c>
      <c r="H1311" s="573">
        <v>1000000</v>
      </c>
      <c r="I1311" s="573">
        <v>1000000</v>
      </c>
      <c r="J1311" s="573"/>
      <c r="K1311" s="321">
        <f t="shared" si="189"/>
        <v>3000000</v>
      </c>
      <c r="L1311" s="573"/>
      <c r="M1311" s="573"/>
    </row>
    <row r="1312" spans="1:13" ht="25.5">
      <c r="A1312" s="1088">
        <v>22021006</v>
      </c>
      <c r="B1312" s="1088">
        <v>70160</v>
      </c>
      <c r="C1312" s="1088"/>
      <c r="D1312" s="728" t="s">
        <v>561</v>
      </c>
      <c r="E1312" s="1088">
        <v>50610801</v>
      </c>
      <c r="F1312" s="324" t="s">
        <v>178</v>
      </c>
      <c r="G1312" s="573">
        <v>750000</v>
      </c>
      <c r="H1312" s="573">
        <v>750000</v>
      </c>
      <c r="I1312" s="573">
        <v>750000</v>
      </c>
      <c r="J1312" s="573"/>
      <c r="K1312" s="446">
        <f t="shared" si="189"/>
        <v>2250000</v>
      </c>
      <c r="L1312" s="573">
        <v>750000</v>
      </c>
      <c r="M1312" s="573"/>
    </row>
    <row r="1313" spans="1:13" ht="14.25">
      <c r="A1313" s="1088">
        <v>22021007</v>
      </c>
      <c r="B1313" s="1088">
        <v>70160</v>
      </c>
      <c r="C1313" s="1088"/>
      <c r="D1313" s="728" t="s">
        <v>561</v>
      </c>
      <c r="E1313" s="1088">
        <v>50610801</v>
      </c>
      <c r="F1313" s="324" t="s">
        <v>179</v>
      </c>
      <c r="G1313" s="573">
        <v>16500000</v>
      </c>
      <c r="H1313" s="573">
        <v>16500000</v>
      </c>
      <c r="I1313" s="573">
        <v>16500000</v>
      </c>
      <c r="J1313" s="573"/>
      <c r="K1313" s="446">
        <f t="shared" si="189"/>
        <v>49500000</v>
      </c>
      <c r="L1313" s="573">
        <v>16500000</v>
      </c>
      <c r="M1313" s="573">
        <v>4200000</v>
      </c>
    </row>
    <row r="1314" spans="1:13" ht="25.5">
      <c r="A1314" s="1088">
        <v>22021008</v>
      </c>
      <c r="B1314" s="1088">
        <v>70160</v>
      </c>
      <c r="C1314" s="1088"/>
      <c r="D1314" s="728" t="s">
        <v>561</v>
      </c>
      <c r="E1314" s="1088">
        <v>50610801</v>
      </c>
      <c r="F1314" s="324" t="s">
        <v>180</v>
      </c>
      <c r="G1314" s="573">
        <v>200000</v>
      </c>
      <c r="H1314" s="573">
        <v>200000</v>
      </c>
      <c r="I1314" s="573">
        <v>200000</v>
      </c>
      <c r="J1314" s="573"/>
      <c r="K1314" s="446">
        <f t="shared" si="189"/>
        <v>600000</v>
      </c>
      <c r="L1314" s="573">
        <v>200000</v>
      </c>
      <c r="M1314" s="573">
        <v>200000</v>
      </c>
    </row>
    <row r="1315" spans="1:13" ht="25.5">
      <c r="A1315" s="1088">
        <v>22021014</v>
      </c>
      <c r="B1315" s="1088">
        <v>70160</v>
      </c>
      <c r="C1315" s="1088"/>
      <c r="D1315" s="728" t="s">
        <v>561</v>
      </c>
      <c r="E1315" s="1088">
        <v>50610801</v>
      </c>
      <c r="F1315" s="324" t="s">
        <v>668</v>
      </c>
      <c r="G1315" s="573">
        <v>200000</v>
      </c>
      <c r="H1315" s="573">
        <v>200000</v>
      </c>
      <c r="I1315" s="573">
        <v>200000</v>
      </c>
      <c r="J1315" s="573"/>
      <c r="K1315" s="446">
        <v>800000</v>
      </c>
      <c r="L1315" s="573">
        <v>200000</v>
      </c>
      <c r="M1315" s="446"/>
    </row>
    <row r="1316" spans="1:13" ht="25.5">
      <c r="A1316" s="442">
        <v>2204</v>
      </c>
      <c r="B1316" s="442"/>
      <c r="C1316" s="442"/>
      <c r="D1316" s="844"/>
      <c r="E1316" s="442"/>
      <c r="F1316" s="443" t="s">
        <v>186</v>
      </c>
      <c r="G1316" s="321">
        <f>G1317</f>
        <v>2206579500</v>
      </c>
      <c r="H1316" s="321">
        <f>H1317</f>
        <v>2206579500</v>
      </c>
      <c r="I1316" s="321">
        <f>I1317</f>
        <v>2206579500</v>
      </c>
      <c r="J1316" s="321"/>
      <c r="K1316" s="321">
        <f>K1317</f>
        <v>7568578500</v>
      </c>
      <c r="L1316" s="321">
        <f>L1317</f>
        <v>2368579500</v>
      </c>
      <c r="M1316" s="321">
        <f>M1317</f>
        <v>2022400000</v>
      </c>
    </row>
    <row r="1317" spans="1:13" ht="25.5">
      <c r="A1317" s="442">
        <v>220401</v>
      </c>
      <c r="B1317" s="442"/>
      <c r="C1317" s="442"/>
      <c r="D1317" s="844"/>
      <c r="E1317" s="442"/>
      <c r="F1317" s="443" t="s">
        <v>187</v>
      </c>
      <c r="G1317" s="321">
        <f t="shared" ref="G1317:M1317" si="190">SUM(G1318:G1318)</f>
        <v>2206579500</v>
      </c>
      <c r="H1317" s="321">
        <f t="shared" si="190"/>
        <v>2206579500</v>
      </c>
      <c r="I1317" s="321">
        <f t="shared" si="190"/>
        <v>2206579500</v>
      </c>
      <c r="J1317" s="321"/>
      <c r="K1317" s="321">
        <f t="shared" si="190"/>
        <v>7568578500</v>
      </c>
      <c r="L1317" s="321">
        <f t="shared" si="190"/>
        <v>2368579500</v>
      </c>
      <c r="M1317" s="321">
        <f t="shared" si="190"/>
        <v>2022400000</v>
      </c>
    </row>
    <row r="1318" spans="1:13" ht="38.25">
      <c r="A1318" s="1088">
        <v>22040105</v>
      </c>
      <c r="B1318" s="1088">
        <v>70980</v>
      </c>
      <c r="C1318" s="1088"/>
      <c r="D1318" s="728" t="s">
        <v>561</v>
      </c>
      <c r="E1318" s="1088">
        <v>50610801</v>
      </c>
      <c r="F1318" s="324" t="s">
        <v>828</v>
      </c>
      <c r="G1318" s="446">
        <v>2206579500</v>
      </c>
      <c r="H1318" s="446">
        <v>2206579500</v>
      </c>
      <c r="I1318" s="446">
        <v>2206579500</v>
      </c>
      <c r="J1318" s="446"/>
      <c r="K1318" s="446">
        <v>7568578500</v>
      </c>
      <c r="L1318" s="446">
        <v>2368579500</v>
      </c>
      <c r="M1318" s="573">
        <v>2022400000</v>
      </c>
    </row>
    <row r="1319" spans="1:13" ht="14.25">
      <c r="A1319" s="1088"/>
      <c r="B1319" s="1088"/>
      <c r="C1319" s="1088"/>
      <c r="D1319" s="728"/>
      <c r="E1319" s="1088"/>
      <c r="F1319" s="324"/>
      <c r="G1319" s="446"/>
      <c r="H1319" s="446"/>
      <c r="I1319" s="446"/>
      <c r="J1319" s="446"/>
      <c r="K1319" s="446"/>
      <c r="L1319" s="446"/>
      <c r="M1319" s="573"/>
    </row>
    <row r="1320" spans="1:13" ht="14.25">
      <c r="A1320" s="1088"/>
      <c r="B1320" s="1088"/>
      <c r="C1320" s="1088"/>
      <c r="D1320" s="728"/>
      <c r="E1320" s="1088"/>
      <c r="F1320" s="324"/>
      <c r="G1320" s="446"/>
      <c r="H1320" s="446"/>
      <c r="I1320" s="446"/>
      <c r="J1320" s="446"/>
      <c r="K1320" s="446"/>
      <c r="L1320" s="446"/>
      <c r="M1320" s="573"/>
    </row>
    <row r="1321" spans="1:13" ht="14.25">
      <c r="A1321" s="486"/>
      <c r="B1321" s="486"/>
      <c r="C1321" s="486"/>
      <c r="D1321" s="566"/>
      <c r="E1321" s="486"/>
      <c r="F1321" s="775" t="s">
        <v>570</v>
      </c>
      <c r="G1321" s="1170"/>
      <c r="H1321" s="1170"/>
      <c r="I1321" s="1170"/>
      <c r="J1321" s="1170"/>
      <c r="K1321" s="1170"/>
      <c r="L1321" s="1170"/>
      <c r="M1321" s="1170"/>
    </row>
    <row r="1322" spans="1:13" ht="14.25">
      <c r="A1322" s="486"/>
      <c r="B1322" s="486"/>
      <c r="C1322" s="486"/>
      <c r="D1322" s="566"/>
      <c r="E1322" s="486"/>
      <c r="F1322" s="571"/>
      <c r="G1322" s="1171"/>
      <c r="H1322" s="1171"/>
      <c r="I1322" s="1171"/>
      <c r="J1322" s="1171"/>
      <c r="K1322" s="1171"/>
      <c r="L1322" s="1171"/>
      <c r="M1322" s="1169"/>
    </row>
    <row r="1323" spans="1:13" ht="14.25">
      <c r="A1323" s="486"/>
      <c r="B1323" s="486"/>
      <c r="C1323" s="486"/>
      <c r="D1323" s="566"/>
      <c r="E1323" s="486"/>
      <c r="F1323" s="571" t="s">
        <v>519</v>
      </c>
      <c r="G1323" s="1169">
        <f>G1266</f>
        <v>35089091</v>
      </c>
      <c r="H1323" s="1169">
        <f>H1266</f>
        <v>35089091</v>
      </c>
      <c r="I1323" s="1169">
        <f>I1266</f>
        <v>35089091</v>
      </c>
      <c r="J1323" s="1169"/>
      <c r="K1323" s="446">
        <f>SUM(G1323,H1323,I1323)</f>
        <v>105267273</v>
      </c>
      <c r="L1323" s="1169"/>
      <c r="M1323" s="1169">
        <f>M1307</f>
        <v>48400000</v>
      </c>
    </row>
    <row r="1324" spans="1:13" ht="14.25">
      <c r="A1324" s="486"/>
      <c r="B1324" s="486"/>
      <c r="C1324" s="486"/>
      <c r="D1324" s="566"/>
      <c r="E1324" s="486"/>
      <c r="F1324" s="571" t="s">
        <v>520</v>
      </c>
      <c r="G1324" s="1169">
        <f>SUM(G1272)</f>
        <v>2376772359.1999998</v>
      </c>
      <c r="H1324" s="1169">
        <f>SUM(H1272)</f>
        <v>2376772359.1999998</v>
      </c>
      <c r="I1324" s="1169">
        <f>SUM(I1272)</f>
        <v>2376772359.1999998</v>
      </c>
      <c r="J1324" s="1169"/>
      <c r="K1324" s="446">
        <f>SUM(G1324,H1324,I1324)</f>
        <v>7130317077.5999994</v>
      </c>
      <c r="L1324" s="1169"/>
      <c r="M1324" s="1169">
        <v>8058890122</v>
      </c>
    </row>
    <row r="1325" spans="1:13" ht="14.25">
      <c r="A1325" s="486"/>
      <c r="B1325" s="486"/>
      <c r="C1325" s="486"/>
      <c r="D1325" s="566"/>
      <c r="E1325" s="486"/>
      <c r="F1325" s="571"/>
      <c r="G1325" s="1169"/>
      <c r="H1325" s="1169"/>
      <c r="I1325" s="1169"/>
      <c r="J1325" s="1169"/>
      <c r="K1325" s="1169"/>
      <c r="L1325" s="1169"/>
      <c r="M1325" s="1169"/>
    </row>
    <row r="1326" spans="1:13" ht="14.25">
      <c r="A1326" s="486"/>
      <c r="B1326" s="486"/>
      <c r="C1326" s="486"/>
      <c r="D1326" s="566"/>
      <c r="E1326" s="486"/>
      <c r="F1326" s="571" t="s">
        <v>3</v>
      </c>
      <c r="G1326" s="1169">
        <f>SUM(G1323:G1325)</f>
        <v>2411861450.1999998</v>
      </c>
      <c r="H1326" s="1169">
        <f>SUM(H1323:H1325)</f>
        <v>2411861450.1999998</v>
      </c>
      <c r="I1326" s="1169">
        <f>SUM(I1323:I1325)</f>
        <v>2411861450.1999998</v>
      </c>
      <c r="J1326" s="1169"/>
      <c r="K1326" s="1169">
        <f>SUM(K1323:K1325)</f>
        <v>7235584350.5999994</v>
      </c>
      <c r="L1326" s="1169"/>
      <c r="M1326" s="1006">
        <f>SUM(M1323:M1325)</f>
        <v>8107290122</v>
      </c>
    </row>
    <row r="1327" spans="1:13" ht="15">
      <c r="A1327" s="285"/>
      <c r="B1327" s="285"/>
      <c r="C1327" s="285"/>
      <c r="D1327" s="44"/>
      <c r="E1327" s="285"/>
      <c r="F1327" s="909"/>
      <c r="G1327" s="910"/>
      <c r="H1327" s="284"/>
      <c r="I1327" s="284"/>
      <c r="J1327" s="284"/>
      <c r="K1327" s="284"/>
      <c r="L1327" s="284"/>
      <c r="M1327" s="286"/>
    </row>
    <row r="1328" spans="1:13" ht="15">
      <c r="A1328" s="285"/>
      <c r="B1328" s="285"/>
      <c r="C1328" s="285"/>
      <c r="D1328" s="44"/>
      <c r="E1328" s="285"/>
      <c r="F1328" s="909"/>
      <c r="G1328" s="910"/>
      <c r="H1328" s="284"/>
      <c r="I1328" s="284"/>
      <c r="J1328" s="284"/>
      <c r="K1328" s="284"/>
      <c r="L1328" s="284"/>
      <c r="M1328" s="286"/>
    </row>
    <row r="1329" spans="1:13" ht="20.25">
      <c r="A1329" s="1556" t="s">
        <v>0</v>
      </c>
      <c r="B1329" s="1556"/>
      <c r="C1329" s="1556"/>
      <c r="D1329" s="1556"/>
      <c r="E1329" s="1556"/>
      <c r="F1329" s="1556"/>
      <c r="G1329" s="1556"/>
      <c r="H1329" s="1556"/>
      <c r="I1329" s="1556"/>
      <c r="J1329" s="1556"/>
      <c r="K1329" s="1556"/>
      <c r="L1329" s="1556"/>
      <c r="M1329" s="1556"/>
    </row>
    <row r="1330" spans="1:13" ht="21">
      <c r="A1330" s="1557" t="s">
        <v>1346</v>
      </c>
      <c r="B1330" s="1557"/>
      <c r="C1330" s="1557"/>
      <c r="D1330" s="1557"/>
      <c r="E1330" s="1557"/>
      <c r="F1330" s="1557"/>
      <c r="G1330" s="1557"/>
      <c r="H1330" s="1557"/>
      <c r="I1330" s="1557"/>
      <c r="J1330" s="1557"/>
      <c r="K1330" s="1557"/>
      <c r="L1330" s="1557"/>
      <c r="M1330" s="1557"/>
    </row>
    <row r="1331" spans="1:13" ht="51">
      <c r="A1331" s="151" t="s">
        <v>518</v>
      </c>
      <c r="B1331" s="151" t="s">
        <v>670</v>
      </c>
      <c r="C1331" s="151" t="s">
        <v>559</v>
      </c>
      <c r="D1331" s="151" t="s">
        <v>560</v>
      </c>
      <c r="E1331" s="151" t="s">
        <v>515</v>
      </c>
      <c r="F1331" s="152" t="s">
        <v>483</v>
      </c>
      <c r="G1331" s="153" t="s">
        <v>1011</v>
      </c>
      <c r="H1331" s="153" t="s">
        <v>657</v>
      </c>
      <c r="I1331" s="153" t="s">
        <v>997</v>
      </c>
      <c r="J1331" s="153"/>
      <c r="K1331" s="153" t="s">
        <v>658</v>
      </c>
      <c r="L1331" s="151" t="s">
        <v>970</v>
      </c>
      <c r="M1331" s="154" t="s">
        <v>999</v>
      </c>
    </row>
    <row r="1332" spans="1:13" ht="14.25">
      <c r="A1332" s="860"/>
      <c r="B1332" s="860"/>
      <c r="C1332" s="860"/>
      <c r="D1332" s="860"/>
      <c r="E1332" s="860"/>
      <c r="F1332" s="165"/>
      <c r="G1332" s="166"/>
      <c r="H1332" s="166"/>
      <c r="I1332" s="166"/>
      <c r="J1332" s="166"/>
      <c r="K1332" s="166"/>
      <c r="L1332" s="166"/>
      <c r="M1332" s="166"/>
    </row>
    <row r="1333" spans="1:13" ht="14.25">
      <c r="A1333" s="155">
        <v>2</v>
      </c>
      <c r="B1333" s="155"/>
      <c r="C1333" s="155"/>
      <c r="D1333" s="155"/>
      <c r="E1333" s="155"/>
      <c r="F1333" s="156" t="s">
        <v>90</v>
      </c>
      <c r="G1333" s="168">
        <v>263160822</v>
      </c>
      <c r="H1333" s="168">
        <v>263160822</v>
      </c>
      <c r="I1333" s="168">
        <v>263160822</v>
      </c>
      <c r="J1333" s="168"/>
      <c r="K1333" s="168">
        <f t="shared" ref="K1333:K1340" si="191">SUM(G1333:I1333)</f>
        <v>789482466</v>
      </c>
      <c r="L1333" s="168">
        <v>190850000</v>
      </c>
      <c r="M1333" s="168">
        <v>2367000</v>
      </c>
    </row>
    <row r="1334" spans="1:13" ht="14.25">
      <c r="A1334" s="155">
        <v>21</v>
      </c>
      <c r="B1334" s="155"/>
      <c r="C1334" s="155"/>
      <c r="D1334" s="155"/>
      <c r="E1334" s="155"/>
      <c r="F1334" s="157" t="s">
        <v>4</v>
      </c>
      <c r="G1334" s="168">
        <f>SUM(G1335:G1337)</f>
        <v>70937836.439999998</v>
      </c>
      <c r="H1334" s="168">
        <f>SUM(H1335:H1337)</f>
        <v>70937836</v>
      </c>
      <c r="I1334" s="168">
        <f>SUM(I1335:I1337)</f>
        <v>70937836</v>
      </c>
      <c r="J1334" s="168"/>
      <c r="K1334" s="168">
        <f t="shared" si="191"/>
        <v>212813508.44</v>
      </c>
      <c r="L1334" s="168"/>
      <c r="M1334" s="168"/>
    </row>
    <row r="1335" spans="1:13" ht="14.25">
      <c r="A1335" s="860">
        <v>21010101</v>
      </c>
      <c r="B1335" s="860"/>
      <c r="C1335" s="860"/>
      <c r="D1335" s="860"/>
      <c r="E1335" s="860"/>
      <c r="F1335" s="159" t="s">
        <v>91</v>
      </c>
      <c r="G1335" s="168">
        <v>35719529.439999998</v>
      </c>
      <c r="H1335" s="168">
        <v>35719529</v>
      </c>
      <c r="I1335" s="168">
        <v>35719529</v>
      </c>
      <c r="J1335" s="168"/>
      <c r="K1335" s="168">
        <f t="shared" si="191"/>
        <v>107158587.44</v>
      </c>
      <c r="L1335" s="170"/>
      <c r="M1335" s="170"/>
    </row>
    <row r="1336" spans="1:13" ht="14.25">
      <c r="A1336" s="860">
        <v>21010102</v>
      </c>
      <c r="B1336" s="860"/>
      <c r="C1336" s="860"/>
      <c r="D1336" s="860"/>
      <c r="E1336" s="860"/>
      <c r="F1336" s="159" t="s">
        <v>92</v>
      </c>
      <c r="G1336" s="169"/>
      <c r="H1336" s="169"/>
      <c r="I1336" s="169"/>
      <c r="J1336" s="169"/>
      <c r="K1336" s="168">
        <f t="shared" si="191"/>
        <v>0</v>
      </c>
      <c r="L1336" s="169"/>
      <c r="M1336" s="169"/>
    </row>
    <row r="1337" spans="1:13" ht="25.5">
      <c r="A1337" s="155">
        <v>2102</v>
      </c>
      <c r="B1337" s="155"/>
      <c r="C1337" s="155"/>
      <c r="D1337" s="155"/>
      <c r="E1337" s="155"/>
      <c r="F1337" s="157" t="s">
        <v>664</v>
      </c>
      <c r="G1337" s="168">
        <f>SUM(G1338)</f>
        <v>35218307</v>
      </c>
      <c r="H1337" s="168">
        <f>SUM(H1338)</f>
        <v>35218307</v>
      </c>
      <c r="I1337" s="168">
        <f>SUM(I1338)</f>
        <v>35218307</v>
      </c>
      <c r="J1337" s="168"/>
      <c r="K1337" s="168">
        <f t="shared" si="191"/>
        <v>105654921</v>
      </c>
      <c r="L1337" s="168"/>
      <c r="M1337" s="168"/>
    </row>
    <row r="1338" spans="1:13" ht="14.25">
      <c r="A1338" s="155">
        <v>210201</v>
      </c>
      <c r="B1338" s="155"/>
      <c r="C1338" s="155"/>
      <c r="D1338" s="155"/>
      <c r="E1338" s="155"/>
      <c r="F1338" s="157" t="s">
        <v>95</v>
      </c>
      <c r="G1338" s="168">
        <f>SUM(G1339:G1340)</f>
        <v>35218307</v>
      </c>
      <c r="H1338" s="168">
        <f>SUM(H1339:H1340)</f>
        <v>35218307</v>
      </c>
      <c r="I1338" s="168">
        <f>SUM(I1339:I1340)</f>
        <v>35218307</v>
      </c>
      <c r="J1338" s="168"/>
      <c r="K1338" s="168">
        <f t="shared" si="191"/>
        <v>105654921</v>
      </c>
      <c r="L1338" s="168"/>
      <c r="M1338" s="168"/>
    </row>
    <row r="1339" spans="1:13" ht="25.5">
      <c r="A1339" s="860">
        <v>21020101</v>
      </c>
      <c r="B1339" s="860"/>
      <c r="C1339" s="860"/>
      <c r="D1339" s="860"/>
      <c r="E1339" s="860"/>
      <c r="F1339" s="159" t="s">
        <v>96</v>
      </c>
      <c r="G1339" s="168">
        <v>34888307</v>
      </c>
      <c r="H1339" s="168">
        <v>34888307</v>
      </c>
      <c r="I1339" s="168">
        <v>34888307</v>
      </c>
      <c r="J1339" s="168"/>
      <c r="K1339" s="168">
        <f t="shared" si="191"/>
        <v>104664921</v>
      </c>
      <c r="L1339" s="168"/>
      <c r="M1339" s="168"/>
    </row>
    <row r="1340" spans="1:13" ht="14.25">
      <c r="A1340" s="860">
        <v>21020102</v>
      </c>
      <c r="B1340" s="860"/>
      <c r="C1340" s="860"/>
      <c r="D1340" s="860"/>
      <c r="E1340" s="860"/>
      <c r="F1340" s="159" t="s">
        <v>482</v>
      </c>
      <c r="G1340" s="168">
        <v>330000</v>
      </c>
      <c r="H1340" s="168">
        <v>330000</v>
      </c>
      <c r="I1340" s="168">
        <v>330000</v>
      </c>
      <c r="J1340" s="168"/>
      <c r="K1340" s="168">
        <f t="shared" si="191"/>
        <v>990000</v>
      </c>
      <c r="L1340" s="168"/>
      <c r="M1340" s="168"/>
    </row>
    <row r="1341" spans="1:13" ht="14.25">
      <c r="A1341" s="155">
        <v>2202</v>
      </c>
      <c r="B1341" s="155"/>
      <c r="C1341" s="155"/>
      <c r="D1341" s="155"/>
      <c r="E1341" s="155"/>
      <c r="F1341" s="157" t="s">
        <v>5</v>
      </c>
      <c r="G1341" s="168">
        <f>SUM(G1342,G1346,G1351,G1359,G1366,G1371,G1374,G1377)</f>
        <v>40000000</v>
      </c>
      <c r="H1341" s="168">
        <v>128000000</v>
      </c>
      <c r="I1341" s="168">
        <v>128000000</v>
      </c>
      <c r="J1341" s="168"/>
      <c r="K1341" s="168">
        <v>384000000</v>
      </c>
      <c r="L1341" s="168">
        <v>127500000</v>
      </c>
      <c r="M1341" s="168">
        <v>2367000</v>
      </c>
    </row>
    <row r="1342" spans="1:13" ht="25.5">
      <c r="A1342" s="155">
        <v>220201</v>
      </c>
      <c r="B1342" s="155"/>
      <c r="C1342" s="155"/>
      <c r="D1342" s="155"/>
      <c r="E1342" s="155"/>
      <c r="F1342" s="157" t="s">
        <v>661</v>
      </c>
      <c r="G1342" s="185">
        <f>SUM(G1343:G1345)</f>
        <v>15000000</v>
      </c>
      <c r="H1342" s="185">
        <f>SUM(H1343:H1345)</f>
        <v>15000000</v>
      </c>
      <c r="I1342" s="185">
        <f>SUM(I1343:I1345)</f>
        <v>15000000</v>
      </c>
      <c r="J1342" s="185"/>
      <c r="K1342" s="185">
        <f>SUM(K1343:K1345)</f>
        <v>45000000</v>
      </c>
      <c r="L1342" s="168">
        <v>31580000</v>
      </c>
      <c r="M1342" s="168">
        <v>1967000</v>
      </c>
    </row>
    <row r="1343" spans="1:13" ht="25.5">
      <c r="A1343" s="860">
        <v>22020101</v>
      </c>
      <c r="B1343" s="860">
        <v>70451</v>
      </c>
      <c r="C1343" s="860"/>
      <c r="D1343" s="860">
        <v>2101</v>
      </c>
      <c r="E1343" s="860">
        <v>50610800</v>
      </c>
      <c r="F1343" s="159" t="s">
        <v>108</v>
      </c>
      <c r="G1343" s="171">
        <v>12000000</v>
      </c>
      <c r="H1343" s="171">
        <v>12000000</v>
      </c>
      <c r="I1343" s="171">
        <v>12000000</v>
      </c>
      <c r="J1343" s="171"/>
      <c r="K1343" s="171">
        <f>SUM(G1343:I1343)</f>
        <v>36000000</v>
      </c>
      <c r="L1343" s="171">
        <v>10580000</v>
      </c>
      <c r="M1343" s="171"/>
    </row>
    <row r="1344" spans="1:13" ht="25.5">
      <c r="A1344" s="860">
        <v>22020102</v>
      </c>
      <c r="B1344" s="860">
        <v>70451</v>
      </c>
      <c r="C1344" s="860"/>
      <c r="D1344" s="860">
        <v>2101</v>
      </c>
      <c r="E1344" s="860">
        <v>50610800</v>
      </c>
      <c r="F1344" s="159" t="s">
        <v>109</v>
      </c>
      <c r="G1344" s="171">
        <v>3000000</v>
      </c>
      <c r="H1344" s="171">
        <v>3000000</v>
      </c>
      <c r="I1344" s="171">
        <v>3000000</v>
      </c>
      <c r="J1344" s="171"/>
      <c r="K1344" s="171">
        <f>SUM(G1344:I1344)</f>
        <v>9000000</v>
      </c>
      <c r="L1344" s="171">
        <v>3000000</v>
      </c>
      <c r="M1344" s="171"/>
    </row>
    <row r="1345" spans="1:13" ht="25.5">
      <c r="A1345" s="860">
        <v>22020103</v>
      </c>
      <c r="B1345" s="860">
        <v>70454</v>
      </c>
      <c r="C1345" s="860"/>
      <c r="D1345" s="860">
        <v>2101</v>
      </c>
      <c r="E1345" s="860">
        <v>50610800</v>
      </c>
      <c r="F1345" s="159" t="s">
        <v>110</v>
      </c>
      <c r="G1345" s="171"/>
      <c r="H1345" s="171"/>
      <c r="I1345" s="171"/>
      <c r="J1345" s="171"/>
      <c r="K1345" s="171">
        <f>SUM(G1345:I1345)</f>
        <v>0</v>
      </c>
      <c r="L1345" s="171">
        <v>18000000</v>
      </c>
      <c r="M1345" s="171"/>
    </row>
    <row r="1346" spans="1:13" ht="14.25">
      <c r="A1346" s="155">
        <v>220202</v>
      </c>
      <c r="B1346" s="155"/>
      <c r="C1346" s="155"/>
      <c r="D1346" s="155"/>
      <c r="E1346" s="155"/>
      <c r="F1346" s="157" t="s">
        <v>666</v>
      </c>
      <c r="G1346" s="168">
        <f t="shared" ref="G1346:M1346" si="192">SUM(G1347:G1350)</f>
        <v>200000</v>
      </c>
      <c r="H1346" s="168">
        <f t="shared" si="192"/>
        <v>200000</v>
      </c>
      <c r="I1346" s="168">
        <f t="shared" si="192"/>
        <v>200000</v>
      </c>
      <c r="J1346" s="168"/>
      <c r="K1346" s="168">
        <f t="shared" si="192"/>
        <v>1320000</v>
      </c>
      <c r="L1346" s="170">
        <f t="shared" si="192"/>
        <v>5540000</v>
      </c>
      <c r="M1346" s="170">
        <f t="shared" si="192"/>
        <v>0</v>
      </c>
    </row>
    <row r="1347" spans="1:13" ht="14.25">
      <c r="A1347" s="860">
        <v>22020201</v>
      </c>
      <c r="B1347" s="860">
        <v>70435</v>
      </c>
      <c r="C1347" s="860"/>
      <c r="D1347" s="860">
        <v>2101</v>
      </c>
      <c r="E1347" s="860">
        <v>50610800</v>
      </c>
      <c r="F1347" s="159" t="s">
        <v>113</v>
      </c>
      <c r="G1347" s="171"/>
      <c r="H1347" s="171"/>
      <c r="I1347" s="171"/>
      <c r="J1347" s="171"/>
      <c r="K1347" s="171">
        <f>SUM(G1347:I1347)</f>
        <v>0</v>
      </c>
      <c r="L1347" s="169">
        <v>3600000</v>
      </c>
      <c r="M1347" s="169"/>
    </row>
    <row r="1348" spans="1:13" ht="14.25">
      <c r="A1348" s="860">
        <v>22020202</v>
      </c>
      <c r="B1348" s="860">
        <v>70460</v>
      </c>
      <c r="C1348" s="860"/>
      <c r="D1348" s="860">
        <v>2101</v>
      </c>
      <c r="E1348" s="860">
        <v>50610800</v>
      </c>
      <c r="F1348" s="159" t="s">
        <v>114</v>
      </c>
      <c r="G1348" s="171"/>
      <c r="H1348" s="171"/>
      <c r="I1348" s="171"/>
      <c r="J1348" s="171"/>
      <c r="K1348" s="171">
        <v>720000</v>
      </c>
      <c r="L1348" s="169">
        <v>240000</v>
      </c>
      <c r="M1348" s="169"/>
    </row>
    <row r="1349" spans="1:13" ht="14.25">
      <c r="A1349" s="860">
        <v>22020203</v>
      </c>
      <c r="B1349" s="860">
        <v>70460</v>
      </c>
      <c r="C1349" s="860"/>
      <c r="D1349" s="860">
        <v>2101</v>
      </c>
      <c r="E1349" s="860">
        <v>50610800</v>
      </c>
      <c r="F1349" s="159" t="s">
        <v>115</v>
      </c>
      <c r="G1349" s="186">
        <v>200000</v>
      </c>
      <c r="H1349" s="186">
        <v>200000</v>
      </c>
      <c r="I1349" s="186">
        <v>200000</v>
      </c>
      <c r="J1349" s="171"/>
      <c r="K1349" s="171">
        <f>SUM(G1349:I1349)</f>
        <v>600000</v>
      </c>
      <c r="L1349" s="169">
        <v>1200000</v>
      </c>
      <c r="M1349" s="169"/>
    </row>
    <row r="1350" spans="1:13" ht="14.25">
      <c r="A1350" s="860">
        <v>22020206</v>
      </c>
      <c r="B1350" s="860">
        <v>70510</v>
      </c>
      <c r="C1350" s="860"/>
      <c r="D1350" s="860">
        <v>2101</v>
      </c>
      <c r="E1350" s="860">
        <v>50610800</v>
      </c>
      <c r="F1350" s="159" t="s">
        <v>681</v>
      </c>
      <c r="G1350" s="171"/>
      <c r="H1350" s="171"/>
      <c r="I1350" s="171"/>
      <c r="J1350" s="171"/>
      <c r="K1350" s="171">
        <f>SUM(G1350:I1350)</f>
        <v>0</v>
      </c>
      <c r="L1350" s="169">
        <v>500000</v>
      </c>
      <c r="M1350" s="169"/>
    </row>
    <row r="1351" spans="1:13" ht="25.5">
      <c r="A1351" s="155">
        <v>220203</v>
      </c>
      <c r="B1351" s="155"/>
      <c r="C1351" s="155"/>
      <c r="D1351" s="155"/>
      <c r="E1351" s="155"/>
      <c r="F1351" s="157" t="s">
        <v>663</v>
      </c>
      <c r="G1351" s="168">
        <f t="shared" ref="G1351:M1351" si="193">SUM(G1352:G1358)</f>
        <v>2800000</v>
      </c>
      <c r="H1351" s="168">
        <f t="shared" si="193"/>
        <v>2800000</v>
      </c>
      <c r="I1351" s="168">
        <f t="shared" si="193"/>
        <v>2800000</v>
      </c>
      <c r="J1351" s="168"/>
      <c r="K1351" s="168">
        <f t="shared" si="193"/>
        <v>8400000</v>
      </c>
      <c r="L1351" s="170">
        <f t="shared" si="193"/>
        <v>30780000</v>
      </c>
      <c r="M1351" s="170">
        <f t="shared" si="193"/>
        <v>0</v>
      </c>
    </row>
    <row r="1352" spans="1:13" ht="25.5">
      <c r="A1352" s="860">
        <v>22020301</v>
      </c>
      <c r="B1352" s="860">
        <v>70133</v>
      </c>
      <c r="C1352" s="860"/>
      <c r="D1352" s="860">
        <v>2101</v>
      </c>
      <c r="E1352" s="860">
        <v>50610800</v>
      </c>
      <c r="F1352" s="159" t="s">
        <v>122</v>
      </c>
      <c r="G1352" s="171">
        <v>2000000</v>
      </c>
      <c r="H1352" s="171">
        <v>2000000</v>
      </c>
      <c r="I1352" s="171">
        <v>2000000</v>
      </c>
      <c r="J1352" s="171"/>
      <c r="K1352" s="171">
        <f t="shared" ref="K1352:K1358" si="194">SUM(G1352:I1352)</f>
        <v>6000000</v>
      </c>
      <c r="L1352" s="169">
        <v>3000000</v>
      </c>
      <c r="M1352" s="169"/>
    </row>
    <row r="1353" spans="1:13" ht="14.25">
      <c r="A1353" s="860">
        <v>22020302</v>
      </c>
      <c r="B1353" s="860">
        <v>70960</v>
      </c>
      <c r="C1353" s="860"/>
      <c r="D1353" s="860">
        <v>2101</v>
      </c>
      <c r="E1353" s="860">
        <v>50610800</v>
      </c>
      <c r="F1353" s="159" t="s">
        <v>123</v>
      </c>
      <c r="G1353" s="171"/>
      <c r="H1353" s="171"/>
      <c r="I1353" s="171"/>
      <c r="J1353" s="171"/>
      <c r="K1353" s="171">
        <f t="shared" si="194"/>
        <v>0</v>
      </c>
      <c r="L1353" s="169">
        <v>8620000</v>
      </c>
      <c r="M1353" s="169"/>
    </row>
    <row r="1354" spans="1:13" ht="14.25">
      <c r="A1354" s="860">
        <v>22020303</v>
      </c>
      <c r="B1354" s="860">
        <v>70960</v>
      </c>
      <c r="C1354" s="860"/>
      <c r="D1354" s="860">
        <v>2101</v>
      </c>
      <c r="E1354" s="860">
        <v>50610800</v>
      </c>
      <c r="F1354" s="159" t="s">
        <v>124</v>
      </c>
      <c r="G1354" s="171"/>
      <c r="H1354" s="171"/>
      <c r="I1354" s="171"/>
      <c r="J1354" s="171"/>
      <c r="K1354" s="171">
        <f t="shared" si="194"/>
        <v>0</v>
      </c>
      <c r="L1354" s="169">
        <v>1120000</v>
      </c>
      <c r="M1354" s="169"/>
    </row>
    <row r="1355" spans="1:13" ht="14.25">
      <c r="A1355" s="860">
        <v>22020304</v>
      </c>
      <c r="B1355" s="860">
        <v>70960</v>
      </c>
      <c r="C1355" s="860"/>
      <c r="D1355" s="860">
        <v>2101</v>
      </c>
      <c r="E1355" s="860">
        <v>50610800</v>
      </c>
      <c r="F1355" s="159" t="s">
        <v>125</v>
      </c>
      <c r="G1355" s="171"/>
      <c r="H1355" s="171"/>
      <c r="I1355" s="171"/>
      <c r="J1355" s="171"/>
      <c r="K1355" s="171">
        <f t="shared" si="194"/>
        <v>0</v>
      </c>
      <c r="L1355" s="169">
        <v>1500000</v>
      </c>
      <c r="M1355" s="169"/>
    </row>
    <row r="1356" spans="1:13" ht="25.5">
      <c r="A1356" s="860">
        <v>22020305</v>
      </c>
      <c r="B1356" s="860">
        <v>70960</v>
      </c>
      <c r="C1356" s="860"/>
      <c r="D1356" s="860">
        <v>2101</v>
      </c>
      <c r="E1356" s="860">
        <v>50610800</v>
      </c>
      <c r="F1356" s="159" t="s">
        <v>126</v>
      </c>
      <c r="G1356" s="171">
        <v>800000</v>
      </c>
      <c r="H1356" s="171">
        <v>800000</v>
      </c>
      <c r="I1356" s="171">
        <v>800000</v>
      </c>
      <c r="J1356" s="171"/>
      <c r="K1356" s="171">
        <f t="shared" si="194"/>
        <v>2400000</v>
      </c>
      <c r="L1356" s="169">
        <v>5200000</v>
      </c>
      <c r="M1356" s="169"/>
    </row>
    <row r="1357" spans="1:13" ht="25.5">
      <c r="A1357" s="860">
        <v>22020306</v>
      </c>
      <c r="B1357" s="860">
        <v>70960</v>
      </c>
      <c r="C1357" s="860"/>
      <c r="D1357" s="860">
        <v>2101</v>
      </c>
      <c r="E1357" s="860">
        <v>50610800</v>
      </c>
      <c r="F1357" s="159" t="s">
        <v>127</v>
      </c>
      <c r="G1357" s="171"/>
      <c r="H1357" s="171"/>
      <c r="I1357" s="171"/>
      <c r="J1357" s="171"/>
      <c r="K1357" s="171">
        <f t="shared" si="194"/>
        <v>0</v>
      </c>
      <c r="L1357" s="169">
        <v>4500000</v>
      </c>
      <c r="M1357" s="169"/>
    </row>
    <row r="1358" spans="1:13" ht="25.5">
      <c r="A1358" s="860">
        <v>22020309</v>
      </c>
      <c r="B1358" s="860">
        <v>70360</v>
      </c>
      <c r="C1358" s="860"/>
      <c r="D1358" s="860">
        <v>2101</v>
      </c>
      <c r="E1358" s="860">
        <v>50610800</v>
      </c>
      <c r="F1358" s="159" t="s">
        <v>130</v>
      </c>
      <c r="G1358" s="171"/>
      <c r="H1358" s="171"/>
      <c r="I1358" s="171"/>
      <c r="J1358" s="171"/>
      <c r="K1358" s="171">
        <f t="shared" si="194"/>
        <v>0</v>
      </c>
      <c r="L1358" s="169">
        <v>6840000</v>
      </c>
      <c r="M1358" s="169"/>
    </row>
    <row r="1359" spans="1:13" ht="25.5">
      <c r="A1359" s="155">
        <v>220204</v>
      </c>
      <c r="B1359" s="155"/>
      <c r="C1359" s="155"/>
      <c r="D1359" s="155"/>
      <c r="E1359" s="155"/>
      <c r="F1359" s="157" t="s">
        <v>645</v>
      </c>
      <c r="G1359" s="168">
        <f>SUM(G1360:G1365)</f>
        <v>7000000</v>
      </c>
      <c r="H1359" s="168">
        <f>SUM(H1360:H1365)</f>
        <v>7000000</v>
      </c>
      <c r="I1359" s="168">
        <f>SUM(I1360:I1365)</f>
        <v>7000000</v>
      </c>
      <c r="J1359" s="168"/>
      <c r="K1359" s="168">
        <f>SUM(K1360:K1365)</f>
        <v>21000000</v>
      </c>
      <c r="L1359" s="170">
        <f>SUM(L1360:L1366)</f>
        <v>51900000</v>
      </c>
      <c r="M1359" s="170">
        <v>400000</v>
      </c>
    </row>
    <row r="1360" spans="1:13" ht="38.25">
      <c r="A1360" s="860">
        <v>22020401</v>
      </c>
      <c r="B1360" s="860">
        <v>70485</v>
      </c>
      <c r="C1360" s="860"/>
      <c r="D1360" s="860">
        <v>2101</v>
      </c>
      <c r="E1360" s="860">
        <v>50610800</v>
      </c>
      <c r="F1360" s="159" t="s">
        <v>134</v>
      </c>
      <c r="G1360" s="171">
        <v>500000</v>
      </c>
      <c r="H1360" s="171">
        <v>500000</v>
      </c>
      <c r="I1360" s="171">
        <v>500000</v>
      </c>
      <c r="J1360" s="171"/>
      <c r="K1360" s="171">
        <f t="shared" ref="K1360:K1370" si="195">SUM(G1360:I1360)</f>
        <v>1500000</v>
      </c>
      <c r="L1360" s="169">
        <v>4000000</v>
      </c>
      <c r="M1360" s="169"/>
    </row>
    <row r="1361" spans="1:14" ht="35.25" customHeight="1">
      <c r="A1361" s="860">
        <v>22020402</v>
      </c>
      <c r="B1361" s="860">
        <v>70490</v>
      </c>
      <c r="C1361" s="860"/>
      <c r="D1361" s="860">
        <v>2101</v>
      </c>
      <c r="E1361" s="860">
        <v>50610800</v>
      </c>
      <c r="F1361" s="159" t="s">
        <v>135</v>
      </c>
      <c r="G1361" s="171">
        <v>1000000</v>
      </c>
      <c r="H1361" s="171">
        <v>1000000</v>
      </c>
      <c r="I1361" s="171">
        <v>1000000</v>
      </c>
      <c r="J1361" s="171"/>
      <c r="K1361" s="171">
        <f t="shared" si="195"/>
        <v>3000000</v>
      </c>
      <c r="L1361" s="169">
        <v>2000000</v>
      </c>
      <c r="M1361" s="169">
        <v>400000</v>
      </c>
    </row>
    <row r="1362" spans="1:14" ht="38.25">
      <c r="A1362" s="860">
        <v>22020403</v>
      </c>
      <c r="B1362" s="860">
        <v>70660</v>
      </c>
      <c r="C1362" s="860"/>
      <c r="D1362" s="860">
        <v>2101</v>
      </c>
      <c r="E1362" s="860">
        <v>50610800</v>
      </c>
      <c r="F1362" s="159" t="s">
        <v>136</v>
      </c>
      <c r="G1362" s="171">
        <v>500000</v>
      </c>
      <c r="H1362" s="171">
        <v>500000</v>
      </c>
      <c r="I1362" s="171">
        <v>500000</v>
      </c>
      <c r="J1362" s="171"/>
      <c r="K1362" s="171">
        <f t="shared" si="195"/>
        <v>1500000</v>
      </c>
      <c r="L1362" s="169">
        <v>1900000</v>
      </c>
      <c r="M1362" s="169"/>
    </row>
    <row r="1363" spans="1:14" ht="25.5">
      <c r="A1363" s="860">
        <v>22020404</v>
      </c>
      <c r="B1363" s="860">
        <v>70490</v>
      </c>
      <c r="C1363" s="860"/>
      <c r="D1363" s="860">
        <v>2101</v>
      </c>
      <c r="E1363" s="860">
        <v>50610800</v>
      </c>
      <c r="F1363" s="159" t="s">
        <v>137</v>
      </c>
      <c r="G1363" s="171">
        <v>2000000</v>
      </c>
      <c r="H1363" s="171">
        <v>2000000</v>
      </c>
      <c r="I1363" s="171">
        <v>2000000</v>
      </c>
      <c r="J1363" s="171"/>
      <c r="K1363" s="171">
        <f t="shared" si="195"/>
        <v>6000000</v>
      </c>
      <c r="L1363" s="169">
        <v>2000000</v>
      </c>
      <c r="M1363" s="169"/>
      <c r="N1363" s="167"/>
    </row>
    <row r="1364" spans="1:14" ht="25.5">
      <c r="A1364" s="860">
        <v>22020405</v>
      </c>
      <c r="B1364" s="860">
        <v>70435</v>
      </c>
      <c r="C1364" s="860"/>
      <c r="D1364" s="860">
        <v>2101</v>
      </c>
      <c r="E1364" s="860">
        <v>50610800</v>
      </c>
      <c r="F1364" s="159" t="s">
        <v>138</v>
      </c>
      <c r="G1364" s="171">
        <v>3000000</v>
      </c>
      <c r="H1364" s="171">
        <v>3000000</v>
      </c>
      <c r="I1364" s="171">
        <v>3000000</v>
      </c>
      <c r="J1364" s="171"/>
      <c r="K1364" s="171">
        <f t="shared" si="195"/>
        <v>9000000</v>
      </c>
      <c r="L1364" s="169">
        <v>5000000</v>
      </c>
      <c r="M1364" s="169"/>
      <c r="N1364" s="167"/>
    </row>
    <row r="1365" spans="1:14" ht="25.5">
      <c r="A1365" s="860">
        <v>22020406</v>
      </c>
      <c r="B1365" s="860">
        <v>70660</v>
      </c>
      <c r="C1365" s="860"/>
      <c r="D1365" s="860">
        <v>2101</v>
      </c>
      <c r="E1365" s="860">
        <v>50610800</v>
      </c>
      <c r="F1365" s="159" t="s">
        <v>139</v>
      </c>
      <c r="G1365" s="171"/>
      <c r="H1365" s="171"/>
      <c r="I1365" s="171"/>
      <c r="J1365" s="171"/>
      <c r="K1365" s="171">
        <f t="shared" si="195"/>
        <v>0</v>
      </c>
      <c r="L1365" s="169">
        <v>1900000</v>
      </c>
      <c r="M1365" s="169"/>
      <c r="N1365" s="167"/>
    </row>
    <row r="1366" spans="1:14" ht="14.25">
      <c r="A1366" s="155">
        <v>220206</v>
      </c>
      <c r="B1366" s="155"/>
      <c r="C1366" s="155"/>
      <c r="D1366" s="155"/>
      <c r="E1366" s="155"/>
      <c r="F1366" s="157" t="s">
        <v>643</v>
      </c>
      <c r="G1366" s="172">
        <f>SUM(G1367:G1370)</f>
        <v>500000</v>
      </c>
      <c r="H1366" s="172">
        <v>22100000</v>
      </c>
      <c r="I1366" s="172">
        <v>22100000</v>
      </c>
      <c r="J1366" s="172"/>
      <c r="K1366" s="172">
        <f t="shared" si="195"/>
        <v>44700000</v>
      </c>
      <c r="L1366" s="170">
        <f>SUM(L1367:L1370)</f>
        <v>35100000</v>
      </c>
      <c r="M1366" s="170">
        <f>SUM(M1367:M1370)</f>
        <v>0</v>
      </c>
      <c r="N1366" s="167"/>
    </row>
    <row r="1367" spans="1:14" ht="14.25">
      <c r="A1367" s="860">
        <v>22020601</v>
      </c>
      <c r="B1367" s="860">
        <v>70360</v>
      </c>
      <c r="C1367" s="860"/>
      <c r="D1367" s="860">
        <v>2101</v>
      </c>
      <c r="E1367" s="860">
        <v>50610800</v>
      </c>
      <c r="F1367" s="159" t="s">
        <v>149</v>
      </c>
      <c r="G1367" s="184"/>
      <c r="H1367" s="184"/>
      <c r="I1367" s="184"/>
      <c r="J1367" s="184"/>
      <c r="K1367" s="184">
        <f t="shared" si="195"/>
        <v>0</v>
      </c>
      <c r="L1367" s="169">
        <v>2600000</v>
      </c>
      <c r="M1367" s="169"/>
      <c r="N1367" s="167"/>
    </row>
    <row r="1368" spans="1:14" ht="14.25">
      <c r="A1368" s="860">
        <v>22020603</v>
      </c>
      <c r="B1368" s="860">
        <v>70660</v>
      </c>
      <c r="C1368" s="860"/>
      <c r="D1368" s="860">
        <v>2101</v>
      </c>
      <c r="E1368" s="860">
        <v>50610800</v>
      </c>
      <c r="F1368" s="159" t="s">
        <v>151</v>
      </c>
      <c r="G1368" s="184"/>
      <c r="H1368" s="184"/>
      <c r="I1368" s="184"/>
      <c r="J1368" s="184"/>
      <c r="K1368" s="184">
        <f t="shared" si="195"/>
        <v>0</v>
      </c>
      <c r="L1368" s="169">
        <v>19500000</v>
      </c>
      <c r="M1368" s="169"/>
      <c r="N1368" s="167"/>
    </row>
    <row r="1369" spans="1:14" ht="25.5">
      <c r="A1369" s="860">
        <v>22020604</v>
      </c>
      <c r="B1369" s="860">
        <v>70260</v>
      </c>
      <c r="C1369" s="860"/>
      <c r="D1369" s="860">
        <v>2101</v>
      </c>
      <c r="E1369" s="860">
        <v>50610800</v>
      </c>
      <c r="F1369" s="159" t="s">
        <v>152</v>
      </c>
      <c r="G1369" s="184"/>
      <c r="H1369" s="184"/>
      <c r="I1369" s="184"/>
      <c r="J1369" s="184"/>
      <c r="K1369" s="184">
        <f t="shared" si="195"/>
        <v>0</v>
      </c>
      <c r="L1369" s="169">
        <v>12000000</v>
      </c>
      <c r="M1369" s="169"/>
      <c r="N1369" s="167"/>
    </row>
    <row r="1370" spans="1:14" ht="25.5">
      <c r="A1370" s="860">
        <v>22020605</v>
      </c>
      <c r="B1370" s="860">
        <v>70560</v>
      </c>
      <c r="C1370" s="860"/>
      <c r="D1370" s="860">
        <v>2101</v>
      </c>
      <c r="E1370" s="860">
        <v>50610800</v>
      </c>
      <c r="F1370" s="159" t="s">
        <v>153</v>
      </c>
      <c r="G1370" s="184">
        <v>500000</v>
      </c>
      <c r="H1370" s="184">
        <v>500000</v>
      </c>
      <c r="I1370" s="184">
        <v>500000</v>
      </c>
      <c r="J1370" s="184"/>
      <c r="K1370" s="184">
        <f t="shared" si="195"/>
        <v>1500000</v>
      </c>
      <c r="L1370" s="169">
        <v>1000000</v>
      </c>
      <c r="M1370" s="169"/>
      <c r="N1370" s="167"/>
    </row>
    <row r="1371" spans="1:14" ht="25.5" customHeight="1">
      <c r="A1371" s="155">
        <v>220207</v>
      </c>
      <c r="B1371" s="155"/>
      <c r="C1371" s="155"/>
      <c r="D1371" s="155"/>
      <c r="E1371" s="155"/>
      <c r="F1371" s="157" t="s">
        <v>673</v>
      </c>
      <c r="G1371" s="172">
        <f t="shared" ref="G1371:M1371" si="196">SUM(G1372:G1373)</f>
        <v>0</v>
      </c>
      <c r="H1371" s="172">
        <f t="shared" si="196"/>
        <v>0</v>
      </c>
      <c r="I1371" s="172">
        <f t="shared" si="196"/>
        <v>0</v>
      </c>
      <c r="J1371" s="172"/>
      <c r="K1371" s="172">
        <f t="shared" si="196"/>
        <v>0</v>
      </c>
      <c r="L1371" s="170">
        <f t="shared" si="196"/>
        <v>3500000</v>
      </c>
      <c r="M1371" s="170">
        <f t="shared" si="196"/>
        <v>0</v>
      </c>
      <c r="N1371" s="167"/>
    </row>
    <row r="1372" spans="1:14" ht="25.5">
      <c r="A1372" s="860">
        <v>22020702</v>
      </c>
      <c r="B1372" s="860">
        <v>70131</v>
      </c>
      <c r="C1372" s="860"/>
      <c r="D1372" s="860">
        <v>2101</v>
      </c>
      <c r="E1372" s="860">
        <v>50610800</v>
      </c>
      <c r="F1372" s="159" t="s">
        <v>156</v>
      </c>
      <c r="G1372" s="184"/>
      <c r="H1372" s="184"/>
      <c r="I1372" s="184"/>
      <c r="J1372" s="184"/>
      <c r="K1372" s="184">
        <f>SUM(G1372:I1372)</f>
        <v>0</v>
      </c>
      <c r="L1372" s="169">
        <v>500000</v>
      </c>
      <c r="M1372" s="169"/>
      <c r="N1372" s="167"/>
    </row>
    <row r="1373" spans="1:14" ht="14.25">
      <c r="A1373" s="860">
        <v>22020703</v>
      </c>
      <c r="B1373" s="860">
        <v>70360</v>
      </c>
      <c r="C1373" s="860"/>
      <c r="D1373" s="860">
        <v>2101</v>
      </c>
      <c r="E1373" s="860">
        <v>50610800</v>
      </c>
      <c r="F1373" s="159" t="s">
        <v>157</v>
      </c>
      <c r="G1373" s="184"/>
      <c r="H1373" s="184"/>
      <c r="I1373" s="184"/>
      <c r="J1373" s="184"/>
      <c r="K1373" s="184">
        <f>SUM(G1373:I1373)</f>
        <v>0</v>
      </c>
      <c r="L1373" s="169">
        <v>3000000</v>
      </c>
      <c r="M1373" s="169"/>
      <c r="N1373" s="167"/>
    </row>
    <row r="1374" spans="1:14" ht="25.5">
      <c r="A1374" s="155">
        <v>220208</v>
      </c>
      <c r="B1374" s="155"/>
      <c r="C1374" s="155"/>
      <c r="D1374" s="155"/>
      <c r="E1374" s="155"/>
      <c r="F1374" s="157" t="s">
        <v>644</v>
      </c>
      <c r="G1374" s="168">
        <f t="shared" ref="G1374:M1374" si="197">SUM(G1375:G1376)</f>
        <v>10000000</v>
      </c>
      <c r="H1374" s="168">
        <f t="shared" si="197"/>
        <v>10000000</v>
      </c>
      <c r="I1374" s="168">
        <f t="shared" si="197"/>
        <v>10000000</v>
      </c>
      <c r="J1374" s="168"/>
      <c r="K1374" s="168">
        <f t="shared" si="197"/>
        <v>30000000</v>
      </c>
      <c r="L1374" s="170">
        <f t="shared" si="197"/>
        <v>16000000</v>
      </c>
      <c r="M1374" s="170">
        <f t="shared" si="197"/>
        <v>0</v>
      </c>
      <c r="N1374" s="167"/>
    </row>
    <row r="1375" spans="1:14" ht="25.5">
      <c r="A1375" s="860">
        <v>22020801</v>
      </c>
      <c r="B1375" s="860">
        <v>70432</v>
      </c>
      <c r="C1375" s="860"/>
      <c r="D1375" s="860">
        <v>2101</v>
      </c>
      <c r="E1375" s="860">
        <v>50610800</v>
      </c>
      <c r="F1375" s="159" t="s">
        <v>164</v>
      </c>
      <c r="G1375" s="171"/>
      <c r="H1375" s="171"/>
      <c r="I1375" s="171"/>
      <c r="J1375" s="171"/>
      <c r="K1375" s="171">
        <f>SUM(G1375:I1375)</f>
        <v>0</v>
      </c>
      <c r="L1375" s="169">
        <v>9000000</v>
      </c>
      <c r="M1375" s="169"/>
      <c r="N1375" s="167"/>
    </row>
    <row r="1376" spans="1:14" ht="25.5">
      <c r="A1376" s="860">
        <v>22020803</v>
      </c>
      <c r="B1376" s="860">
        <v>70432</v>
      </c>
      <c r="C1376" s="860"/>
      <c r="D1376" s="860">
        <v>2101</v>
      </c>
      <c r="E1376" s="860">
        <v>50610800</v>
      </c>
      <c r="F1376" s="159" t="s">
        <v>166</v>
      </c>
      <c r="G1376" s="171">
        <v>10000000</v>
      </c>
      <c r="H1376" s="171">
        <v>10000000</v>
      </c>
      <c r="I1376" s="171">
        <v>10000000</v>
      </c>
      <c r="J1376" s="171"/>
      <c r="K1376" s="171">
        <f>SUM(G1376:I1376)</f>
        <v>30000000</v>
      </c>
      <c r="L1376" s="169">
        <v>7000000</v>
      </c>
      <c r="M1376" s="169"/>
      <c r="N1376" s="167"/>
    </row>
    <row r="1377" spans="1:14" ht="25.5">
      <c r="A1377" s="155">
        <v>220210</v>
      </c>
      <c r="B1377" s="155"/>
      <c r="C1377" s="155"/>
      <c r="D1377" s="155"/>
      <c r="E1377" s="155"/>
      <c r="F1377" s="157" t="s">
        <v>173</v>
      </c>
      <c r="G1377" s="168">
        <f t="shared" ref="G1377:M1377" si="198">SUM(G1378:G1387)</f>
        <v>4500000</v>
      </c>
      <c r="H1377" s="168">
        <f t="shared" si="198"/>
        <v>4500000</v>
      </c>
      <c r="I1377" s="168">
        <f t="shared" si="198"/>
        <v>4500000</v>
      </c>
      <c r="J1377" s="168"/>
      <c r="K1377" s="168">
        <f t="shared" si="198"/>
        <v>13500000</v>
      </c>
      <c r="L1377" s="170">
        <f t="shared" si="198"/>
        <v>7700000</v>
      </c>
      <c r="M1377" s="170">
        <f t="shared" si="198"/>
        <v>0</v>
      </c>
      <c r="N1377" s="167"/>
    </row>
    <row r="1378" spans="1:14" ht="14.25">
      <c r="A1378" s="860">
        <v>22021001</v>
      </c>
      <c r="B1378" s="860">
        <v>70472</v>
      </c>
      <c r="C1378" s="860"/>
      <c r="D1378" s="860">
        <v>2101</v>
      </c>
      <c r="E1378" s="860">
        <v>50610800</v>
      </c>
      <c r="F1378" s="159" t="s">
        <v>174</v>
      </c>
      <c r="G1378" s="184"/>
      <c r="H1378" s="184"/>
      <c r="I1378" s="184"/>
      <c r="J1378" s="184"/>
      <c r="K1378" s="184">
        <f>SUM(G1378:I1378)</f>
        <v>0</v>
      </c>
      <c r="L1378" s="169">
        <v>1000000</v>
      </c>
      <c r="M1378" s="169"/>
      <c r="N1378" s="167"/>
    </row>
    <row r="1379" spans="1:14" ht="25.5">
      <c r="A1379" s="860">
        <v>22021002</v>
      </c>
      <c r="B1379" s="860">
        <v>70412</v>
      </c>
      <c r="C1379" s="860"/>
      <c r="D1379" s="860">
        <v>2101</v>
      </c>
      <c r="E1379" s="860">
        <v>50610800</v>
      </c>
      <c r="F1379" s="159" t="s">
        <v>175</v>
      </c>
      <c r="G1379" s="184">
        <v>1500000</v>
      </c>
      <c r="H1379" s="184">
        <v>1500000</v>
      </c>
      <c r="I1379" s="184">
        <v>1500000</v>
      </c>
      <c r="J1379" s="184"/>
      <c r="K1379" s="184">
        <f>SUM(G1379:I1379)</f>
        <v>4500000</v>
      </c>
      <c r="L1379" s="169">
        <v>1500000</v>
      </c>
      <c r="M1379" s="169"/>
      <c r="N1379" s="167"/>
    </row>
    <row r="1380" spans="1:14" ht="25.5">
      <c r="A1380" s="860">
        <v>22021003</v>
      </c>
      <c r="B1380" s="860">
        <v>70830</v>
      </c>
      <c r="C1380" s="860"/>
      <c r="D1380" s="860">
        <v>2101</v>
      </c>
      <c r="E1380" s="860">
        <v>50610800</v>
      </c>
      <c r="F1380" s="159" t="s">
        <v>176</v>
      </c>
      <c r="G1380" s="184">
        <v>1500000</v>
      </c>
      <c r="H1380" s="184">
        <v>1500000</v>
      </c>
      <c r="I1380" s="184">
        <v>1500000</v>
      </c>
      <c r="J1380" s="184"/>
      <c r="K1380" s="184">
        <f>SUM(G1380:I1380)</f>
        <v>4500000</v>
      </c>
      <c r="L1380" s="169">
        <v>1500000</v>
      </c>
      <c r="M1380" s="169"/>
      <c r="N1380" s="167"/>
    </row>
    <row r="1381" spans="1:14" ht="25.5">
      <c r="A1381" s="860"/>
      <c r="B1381" s="860"/>
      <c r="C1381" s="860"/>
      <c r="D1381" s="860"/>
      <c r="E1381" s="860"/>
      <c r="F1381" s="159" t="s">
        <v>178</v>
      </c>
      <c r="G1381" s="184"/>
      <c r="H1381" s="184"/>
      <c r="I1381" s="184"/>
      <c r="J1381" s="184"/>
      <c r="K1381" s="184"/>
      <c r="L1381" s="169">
        <v>100000</v>
      </c>
      <c r="M1381" s="169"/>
      <c r="N1381" s="167"/>
    </row>
    <row r="1382" spans="1:14" ht="14.25">
      <c r="A1382" s="860">
        <v>22021007</v>
      </c>
      <c r="B1382" s="860">
        <v>70412</v>
      </c>
      <c r="C1382" s="860"/>
      <c r="D1382" s="860">
        <v>2101</v>
      </c>
      <c r="E1382" s="860">
        <v>50610800</v>
      </c>
      <c r="F1382" s="159" t="s">
        <v>179</v>
      </c>
      <c r="G1382" s="184"/>
      <c r="H1382" s="184"/>
      <c r="I1382" s="184"/>
      <c r="J1382" s="184"/>
      <c r="K1382" s="184">
        <f t="shared" ref="K1382:K1387" si="199">SUM(G1382:I1382)</f>
        <v>0</v>
      </c>
      <c r="L1382" s="169">
        <v>1000000</v>
      </c>
      <c r="M1382" s="169"/>
      <c r="N1382" s="167"/>
    </row>
    <row r="1383" spans="1:14" ht="15.75" customHeight="1">
      <c r="A1383" s="860">
        <v>22021009</v>
      </c>
      <c r="B1383" s="860">
        <v>70810</v>
      </c>
      <c r="C1383" s="860"/>
      <c r="D1383" s="860">
        <v>2101</v>
      </c>
      <c r="E1383" s="860">
        <v>50610800</v>
      </c>
      <c r="F1383" s="159" t="s">
        <v>181</v>
      </c>
      <c r="G1383" s="184"/>
      <c r="H1383" s="184"/>
      <c r="I1383" s="184"/>
      <c r="J1383" s="184"/>
      <c r="K1383" s="184">
        <f t="shared" si="199"/>
        <v>0</v>
      </c>
      <c r="L1383" s="169">
        <v>1000000</v>
      </c>
      <c r="M1383" s="169"/>
      <c r="N1383" s="167"/>
    </row>
    <row r="1384" spans="1:14" ht="25.5">
      <c r="A1384" s="860">
        <v>22021021</v>
      </c>
      <c r="B1384" s="860">
        <v>70860</v>
      </c>
      <c r="C1384" s="860"/>
      <c r="D1384" s="860">
        <v>2101</v>
      </c>
      <c r="E1384" s="860">
        <v>50610800</v>
      </c>
      <c r="F1384" s="159" t="s">
        <v>185</v>
      </c>
      <c r="G1384" s="171">
        <v>1000000</v>
      </c>
      <c r="H1384" s="171">
        <v>1000000</v>
      </c>
      <c r="I1384" s="171">
        <v>1000000</v>
      </c>
      <c r="J1384" s="171"/>
      <c r="K1384" s="171">
        <f t="shared" si="199"/>
        <v>3000000</v>
      </c>
      <c r="L1384" s="169">
        <v>1000000</v>
      </c>
      <c r="M1384" s="169"/>
      <c r="N1384" s="167"/>
    </row>
    <row r="1385" spans="1:14" ht="14.25">
      <c r="A1385" s="860">
        <v>22021024</v>
      </c>
      <c r="B1385" s="860">
        <v>70860</v>
      </c>
      <c r="C1385" s="860"/>
      <c r="D1385" s="860">
        <v>2101</v>
      </c>
      <c r="E1385" s="860">
        <v>50610800</v>
      </c>
      <c r="F1385" s="159" t="s">
        <v>682</v>
      </c>
      <c r="G1385" s="171"/>
      <c r="H1385" s="171"/>
      <c r="I1385" s="171"/>
      <c r="J1385" s="171"/>
      <c r="K1385" s="171">
        <f t="shared" si="199"/>
        <v>0</v>
      </c>
      <c r="L1385" s="169">
        <v>100000</v>
      </c>
      <c r="M1385" s="169"/>
      <c r="N1385" s="167"/>
    </row>
    <row r="1386" spans="1:14" ht="25.5">
      <c r="A1386" s="860">
        <v>22021031</v>
      </c>
      <c r="B1386" s="860">
        <v>70860</v>
      </c>
      <c r="C1386" s="860"/>
      <c r="D1386" s="860">
        <v>2101</v>
      </c>
      <c r="E1386" s="860">
        <v>50610800</v>
      </c>
      <c r="F1386" s="159" t="s">
        <v>701</v>
      </c>
      <c r="G1386" s="171"/>
      <c r="H1386" s="171"/>
      <c r="I1386" s="171"/>
      <c r="J1386" s="171"/>
      <c r="K1386" s="171">
        <f t="shared" si="199"/>
        <v>0</v>
      </c>
      <c r="L1386" s="169">
        <v>200000</v>
      </c>
      <c r="M1386" s="169"/>
      <c r="N1386" s="167"/>
    </row>
    <row r="1387" spans="1:14" ht="28.5" customHeight="1">
      <c r="A1387" s="860">
        <v>22021038</v>
      </c>
      <c r="B1387" s="860">
        <v>70860</v>
      </c>
      <c r="C1387" s="860"/>
      <c r="D1387" s="860">
        <v>2101</v>
      </c>
      <c r="E1387" s="860">
        <v>50610800</v>
      </c>
      <c r="F1387" s="159" t="s">
        <v>702</v>
      </c>
      <c r="G1387" s="171">
        <v>500000</v>
      </c>
      <c r="H1387" s="171">
        <v>500000</v>
      </c>
      <c r="I1387" s="171">
        <v>500000</v>
      </c>
      <c r="J1387" s="171"/>
      <c r="K1387" s="171">
        <f t="shared" si="199"/>
        <v>1500000</v>
      </c>
      <c r="L1387" s="169">
        <v>300000</v>
      </c>
      <c r="M1387" s="169"/>
      <c r="N1387" s="167"/>
    </row>
    <row r="1388" spans="1:14" ht="14.25">
      <c r="A1388" s="155">
        <v>220803</v>
      </c>
      <c r="B1388" s="155"/>
      <c r="C1388" s="155"/>
      <c r="D1388" s="155"/>
      <c r="E1388" s="155"/>
      <c r="F1388" s="187"/>
      <c r="G1388" s="169"/>
      <c r="H1388" s="169"/>
      <c r="I1388" s="169"/>
      <c r="J1388" s="169"/>
      <c r="K1388" s="169"/>
      <c r="L1388" s="169"/>
      <c r="M1388" s="169"/>
      <c r="N1388" s="167"/>
    </row>
    <row r="1389" spans="1:14" ht="14.25">
      <c r="A1389" s="860">
        <v>22080301</v>
      </c>
      <c r="B1389" s="860"/>
      <c r="C1389" s="860"/>
      <c r="D1389" s="860"/>
      <c r="E1389" s="860"/>
      <c r="F1389" s="159"/>
      <c r="G1389" s="169"/>
      <c r="H1389" s="169"/>
      <c r="I1389" s="169"/>
      <c r="J1389" s="169"/>
      <c r="K1389" s="169"/>
      <c r="L1389" s="169"/>
      <c r="M1389" s="169"/>
      <c r="N1389" s="167"/>
    </row>
    <row r="1390" spans="1:14" ht="18.75" customHeight="1">
      <c r="A1390" s="155">
        <v>23</v>
      </c>
      <c r="B1390" s="155"/>
      <c r="C1390" s="155"/>
      <c r="D1390" s="155"/>
      <c r="E1390" s="155"/>
      <c r="F1390" s="157" t="s">
        <v>198</v>
      </c>
      <c r="G1390" s="168">
        <f t="shared" ref="G1390:K1391" si="200">G1391</f>
        <v>23000000</v>
      </c>
      <c r="H1390" s="168">
        <f t="shared" si="200"/>
        <v>23000000</v>
      </c>
      <c r="I1390" s="168">
        <f t="shared" si="200"/>
        <v>23000000</v>
      </c>
      <c r="J1390" s="168"/>
      <c r="K1390" s="168">
        <f t="shared" si="200"/>
        <v>69000000</v>
      </c>
      <c r="L1390" s="170"/>
      <c r="M1390" s="170"/>
      <c r="N1390" s="167"/>
    </row>
    <row r="1391" spans="1:14" ht="14.25">
      <c r="A1391" s="155">
        <v>2301</v>
      </c>
      <c r="B1391" s="155"/>
      <c r="C1391" s="155"/>
      <c r="D1391" s="155"/>
      <c r="E1391" s="155"/>
      <c r="F1391" s="157" t="s">
        <v>199</v>
      </c>
      <c r="G1391" s="168">
        <f t="shared" si="200"/>
        <v>23000000</v>
      </c>
      <c r="H1391" s="168">
        <f t="shared" si="200"/>
        <v>23000000</v>
      </c>
      <c r="I1391" s="168">
        <f t="shared" si="200"/>
        <v>23000000</v>
      </c>
      <c r="J1391" s="168"/>
      <c r="K1391" s="168">
        <f t="shared" si="200"/>
        <v>69000000</v>
      </c>
      <c r="L1391" s="170">
        <f>L1392</f>
        <v>63350000</v>
      </c>
      <c r="M1391" s="170">
        <f>M1392</f>
        <v>0</v>
      </c>
      <c r="N1391" s="167"/>
    </row>
    <row r="1392" spans="1:14" ht="25.5">
      <c r="A1392" s="155">
        <v>230101</v>
      </c>
      <c r="B1392" s="155"/>
      <c r="C1392" s="155"/>
      <c r="D1392" s="155"/>
      <c r="E1392" s="155"/>
      <c r="F1392" s="157" t="s">
        <v>200</v>
      </c>
      <c r="G1392" s="168">
        <f>SUM(G1393:G1402)</f>
        <v>23000000</v>
      </c>
      <c r="H1392" s="168">
        <f>SUM(H1393:H1402)</f>
        <v>23000000</v>
      </c>
      <c r="I1392" s="168">
        <f>SUM(I1393:I1402)</f>
        <v>23000000</v>
      </c>
      <c r="J1392" s="168"/>
      <c r="K1392" s="168">
        <f t="shared" ref="K1392:K1402" si="201">SUM(G1392:I1392)</f>
        <v>69000000</v>
      </c>
      <c r="L1392" s="170">
        <f>SUM(L1393:L1402)</f>
        <v>63350000</v>
      </c>
      <c r="M1392" s="170">
        <f>SUM(M1393:M1402)</f>
        <v>0</v>
      </c>
      <c r="N1392" s="167"/>
    </row>
    <row r="1393" spans="1:14" ht="25.5">
      <c r="A1393" s="860">
        <v>23010105</v>
      </c>
      <c r="B1393" s="860"/>
      <c r="C1393" s="860"/>
      <c r="D1393" s="860"/>
      <c r="E1393" s="860"/>
      <c r="F1393" s="159" t="s">
        <v>203</v>
      </c>
      <c r="G1393" s="171">
        <v>13000000</v>
      </c>
      <c r="H1393" s="171">
        <v>13000000</v>
      </c>
      <c r="I1393" s="171">
        <v>13000000</v>
      </c>
      <c r="J1393" s="171"/>
      <c r="K1393" s="171">
        <f t="shared" si="201"/>
        <v>39000000</v>
      </c>
      <c r="L1393" s="169">
        <v>23000000</v>
      </c>
      <c r="M1393" s="169"/>
      <c r="N1393" s="167"/>
    </row>
    <row r="1394" spans="1:14" ht="25.5">
      <c r="A1394" s="860">
        <v>23010112</v>
      </c>
      <c r="B1394" s="860">
        <v>70490</v>
      </c>
      <c r="C1394" s="860">
        <v>200000101</v>
      </c>
      <c r="D1394" s="860">
        <v>2101</v>
      </c>
      <c r="E1394" s="860">
        <v>50610800</v>
      </c>
      <c r="F1394" s="159" t="s">
        <v>208</v>
      </c>
      <c r="G1394" s="171">
        <v>6000000</v>
      </c>
      <c r="H1394" s="171">
        <v>6000000</v>
      </c>
      <c r="I1394" s="171">
        <v>6000000</v>
      </c>
      <c r="J1394" s="171"/>
      <c r="K1394" s="171">
        <f t="shared" si="201"/>
        <v>18000000</v>
      </c>
      <c r="L1394" s="169">
        <v>15000000</v>
      </c>
      <c r="M1394" s="169"/>
      <c r="N1394" s="167"/>
    </row>
    <row r="1395" spans="1:14" ht="14.25">
      <c r="A1395" s="860">
        <v>23010113</v>
      </c>
      <c r="B1395" s="860">
        <v>70490</v>
      </c>
      <c r="C1395" s="860">
        <v>200000102</v>
      </c>
      <c r="D1395" s="860">
        <v>2101</v>
      </c>
      <c r="E1395" s="860">
        <v>50610800</v>
      </c>
      <c r="F1395" s="159" t="s">
        <v>209</v>
      </c>
      <c r="G1395" s="171">
        <v>2000000</v>
      </c>
      <c r="H1395" s="171">
        <v>2000000</v>
      </c>
      <c r="I1395" s="171">
        <v>2000000</v>
      </c>
      <c r="J1395" s="171"/>
      <c r="K1395" s="171">
        <f t="shared" si="201"/>
        <v>6000000</v>
      </c>
      <c r="L1395" s="169">
        <v>4550000</v>
      </c>
      <c r="M1395" s="169"/>
      <c r="N1395" s="167"/>
    </row>
    <row r="1396" spans="1:14" ht="25.5">
      <c r="A1396" s="860">
        <v>23010114</v>
      </c>
      <c r="B1396" s="860">
        <v>70490</v>
      </c>
      <c r="C1396" s="860">
        <v>200000103</v>
      </c>
      <c r="D1396" s="860">
        <v>2101</v>
      </c>
      <c r="E1396" s="860">
        <v>50610800</v>
      </c>
      <c r="F1396" s="159" t="s">
        <v>210</v>
      </c>
      <c r="G1396" s="171">
        <v>2000000</v>
      </c>
      <c r="H1396" s="171">
        <v>2000000</v>
      </c>
      <c r="I1396" s="171">
        <v>2000000</v>
      </c>
      <c r="J1396" s="171"/>
      <c r="K1396" s="171">
        <f t="shared" si="201"/>
        <v>6000000</v>
      </c>
      <c r="L1396" s="169"/>
      <c r="M1396" s="169"/>
      <c r="N1396" s="167"/>
    </row>
    <row r="1397" spans="1:14" ht="25.5">
      <c r="A1397" s="860">
        <v>23010115</v>
      </c>
      <c r="B1397" s="860">
        <v>70490</v>
      </c>
      <c r="C1397" s="860">
        <v>200000104</v>
      </c>
      <c r="D1397" s="860">
        <v>2101</v>
      </c>
      <c r="E1397" s="860">
        <v>50610800</v>
      </c>
      <c r="F1397" s="159" t="s">
        <v>211</v>
      </c>
      <c r="G1397" s="171"/>
      <c r="H1397" s="171"/>
      <c r="I1397" s="171"/>
      <c r="J1397" s="171"/>
      <c r="K1397" s="171">
        <f t="shared" si="201"/>
        <v>0</v>
      </c>
      <c r="L1397" s="169">
        <v>800000</v>
      </c>
      <c r="M1397" s="169"/>
      <c r="N1397" s="167"/>
    </row>
    <row r="1398" spans="1:14" ht="25.5">
      <c r="A1398" s="860">
        <v>23010117</v>
      </c>
      <c r="B1398" s="860">
        <v>70490</v>
      </c>
      <c r="C1398" s="860">
        <v>200000105</v>
      </c>
      <c r="D1398" s="860">
        <v>2101</v>
      </c>
      <c r="E1398" s="860">
        <v>50610800</v>
      </c>
      <c r="F1398" s="159" t="s">
        <v>213</v>
      </c>
      <c r="G1398" s="171"/>
      <c r="H1398" s="171"/>
      <c r="I1398" s="171"/>
      <c r="J1398" s="171"/>
      <c r="K1398" s="171">
        <f t="shared" si="201"/>
        <v>0</v>
      </c>
      <c r="L1398" s="169"/>
      <c r="M1398" s="169"/>
      <c r="N1398" s="167"/>
    </row>
    <row r="1399" spans="1:14" ht="25.5">
      <c r="A1399" s="860">
        <v>23010119</v>
      </c>
      <c r="B1399" s="860">
        <v>70435</v>
      </c>
      <c r="C1399" s="860">
        <v>200000106</v>
      </c>
      <c r="D1399" s="860">
        <v>2101</v>
      </c>
      <c r="E1399" s="860">
        <v>50610800</v>
      </c>
      <c r="F1399" s="159" t="s">
        <v>215</v>
      </c>
      <c r="G1399" s="171"/>
      <c r="H1399" s="171"/>
      <c r="I1399" s="171"/>
      <c r="J1399" s="171"/>
      <c r="K1399" s="171">
        <f t="shared" si="201"/>
        <v>0</v>
      </c>
      <c r="L1399" s="169">
        <v>10000000</v>
      </c>
      <c r="M1399" s="169"/>
      <c r="N1399" s="167"/>
    </row>
    <row r="1400" spans="1:14" ht="25.5">
      <c r="A1400" s="860">
        <v>23010125</v>
      </c>
      <c r="B1400" s="860">
        <v>70950</v>
      </c>
      <c r="C1400" s="860">
        <v>200000107</v>
      </c>
      <c r="D1400" s="860">
        <v>2101</v>
      </c>
      <c r="E1400" s="860">
        <v>50610800</v>
      </c>
      <c r="F1400" s="159" t="s">
        <v>221</v>
      </c>
      <c r="G1400" s="171"/>
      <c r="H1400" s="171"/>
      <c r="I1400" s="171"/>
      <c r="J1400" s="171"/>
      <c r="K1400" s="171">
        <f t="shared" si="201"/>
        <v>0</v>
      </c>
      <c r="L1400" s="169">
        <v>10000000</v>
      </c>
      <c r="M1400" s="169"/>
      <c r="N1400" s="167"/>
    </row>
    <row r="1401" spans="1:14" ht="25.5">
      <c r="A1401" s="860">
        <v>23010128</v>
      </c>
      <c r="B1401" s="860">
        <v>70360</v>
      </c>
      <c r="C1401" s="860">
        <v>200000108</v>
      </c>
      <c r="D1401" s="860">
        <v>2101</v>
      </c>
      <c r="E1401" s="860">
        <v>50610800</v>
      </c>
      <c r="F1401" s="159" t="s">
        <v>224</v>
      </c>
      <c r="G1401" s="171"/>
      <c r="H1401" s="171"/>
      <c r="I1401" s="171"/>
      <c r="J1401" s="171"/>
      <c r="K1401" s="171">
        <f t="shared" si="201"/>
        <v>0</v>
      </c>
      <c r="L1401" s="169"/>
      <c r="M1401" s="169"/>
    </row>
    <row r="1402" spans="1:14" ht="25.5">
      <c r="A1402" s="860">
        <v>230101140</v>
      </c>
      <c r="B1402" s="860">
        <v>70133</v>
      </c>
      <c r="C1402" s="860">
        <v>200000109</v>
      </c>
      <c r="D1402" s="860">
        <v>2101</v>
      </c>
      <c r="E1402" s="860">
        <v>50610800</v>
      </c>
      <c r="F1402" s="165" t="s">
        <v>703</v>
      </c>
      <c r="G1402" s="171"/>
      <c r="H1402" s="171"/>
      <c r="I1402" s="171"/>
      <c r="J1402" s="171"/>
      <c r="K1402" s="171">
        <f t="shared" si="201"/>
        <v>0</v>
      </c>
      <c r="L1402" s="169"/>
      <c r="M1402" s="169"/>
    </row>
    <row r="1403" spans="1:14" ht="14.25">
      <c r="A1403" s="424"/>
      <c r="B1403" s="424"/>
      <c r="C1403" s="424"/>
      <c r="D1403" s="424"/>
      <c r="E1403" s="424"/>
      <c r="F1403" s="161"/>
      <c r="G1403" s="162"/>
      <c r="H1403" s="162"/>
      <c r="I1403" s="162"/>
      <c r="J1403" s="162"/>
      <c r="K1403" s="162"/>
      <c r="L1403" s="162"/>
      <c r="M1403" s="163"/>
    </row>
    <row r="1404" spans="1:14" ht="14.25">
      <c r="A1404" s="424"/>
      <c r="B1404" s="424"/>
      <c r="C1404" s="424"/>
      <c r="D1404" s="424"/>
      <c r="E1404" s="424"/>
      <c r="F1404" s="160" t="s">
        <v>570</v>
      </c>
      <c r="G1404" s="424"/>
      <c r="H1404" s="424"/>
      <c r="I1404" s="424"/>
      <c r="J1404" s="424"/>
      <c r="K1404" s="424"/>
      <c r="L1404" s="424"/>
      <c r="M1404" s="424"/>
    </row>
    <row r="1405" spans="1:14" ht="14.25">
      <c r="A1405" s="424"/>
      <c r="B1405" s="424"/>
      <c r="C1405" s="424"/>
      <c r="D1405" s="424"/>
      <c r="E1405" s="424"/>
      <c r="F1405" s="161"/>
      <c r="G1405" s="162"/>
      <c r="H1405" s="162"/>
      <c r="I1405" s="162"/>
      <c r="J1405" s="162"/>
      <c r="K1405" s="162"/>
      <c r="L1405" s="162"/>
      <c r="M1405" s="163"/>
    </row>
    <row r="1406" spans="1:14" ht="14.25">
      <c r="A1406" s="424"/>
      <c r="B1406" s="424"/>
      <c r="C1406" s="424"/>
      <c r="D1406" s="424"/>
      <c r="E1406" s="424"/>
      <c r="F1406" s="161" t="s">
        <v>519</v>
      </c>
      <c r="G1406" s="180">
        <f t="shared" ref="G1406:M1406" si="202">G1334</f>
        <v>70937836.439999998</v>
      </c>
      <c r="H1406" s="180">
        <f t="shared" si="202"/>
        <v>70937836</v>
      </c>
      <c r="I1406" s="180">
        <f t="shared" si="202"/>
        <v>70937836</v>
      </c>
      <c r="J1406" s="180"/>
      <c r="K1406" s="180">
        <f t="shared" si="202"/>
        <v>212813508.44</v>
      </c>
      <c r="L1406" s="180">
        <f t="shared" si="202"/>
        <v>0</v>
      </c>
      <c r="M1406" s="180">
        <f t="shared" si="202"/>
        <v>0</v>
      </c>
    </row>
    <row r="1407" spans="1:14" ht="14.25">
      <c r="A1407" s="424"/>
      <c r="B1407" s="424"/>
      <c r="C1407" s="424"/>
      <c r="D1407" s="424"/>
      <c r="E1407" s="424"/>
      <c r="F1407" s="161" t="s">
        <v>520</v>
      </c>
      <c r="G1407" s="255">
        <f t="shared" ref="G1407:M1407" si="203">G1341</f>
        <v>40000000</v>
      </c>
      <c r="H1407" s="255">
        <f t="shared" si="203"/>
        <v>128000000</v>
      </c>
      <c r="I1407" s="255">
        <f t="shared" si="203"/>
        <v>128000000</v>
      </c>
      <c r="J1407" s="255"/>
      <c r="K1407" s="255">
        <f t="shared" si="203"/>
        <v>384000000</v>
      </c>
      <c r="L1407" s="255">
        <f t="shared" si="203"/>
        <v>127500000</v>
      </c>
      <c r="M1407" s="255">
        <f t="shared" si="203"/>
        <v>2367000</v>
      </c>
    </row>
    <row r="1408" spans="1:14" ht="14.25">
      <c r="A1408" s="424"/>
      <c r="B1408" s="424"/>
      <c r="C1408" s="424"/>
      <c r="D1408" s="424"/>
      <c r="E1408" s="424"/>
      <c r="F1408" s="161" t="s">
        <v>198</v>
      </c>
      <c r="G1408" s="255">
        <f t="shared" ref="G1408:M1408" si="204">G1390</f>
        <v>23000000</v>
      </c>
      <c r="H1408" s="255">
        <f t="shared" si="204"/>
        <v>23000000</v>
      </c>
      <c r="I1408" s="255">
        <f t="shared" si="204"/>
        <v>23000000</v>
      </c>
      <c r="J1408" s="255"/>
      <c r="K1408" s="255">
        <f t="shared" si="204"/>
        <v>69000000</v>
      </c>
      <c r="L1408" s="255">
        <f t="shared" si="204"/>
        <v>0</v>
      </c>
      <c r="M1408" s="255">
        <f t="shared" si="204"/>
        <v>0</v>
      </c>
    </row>
    <row r="1409" spans="1:13" ht="14.25">
      <c r="A1409" s="424"/>
      <c r="B1409" s="424"/>
      <c r="C1409" s="424"/>
      <c r="D1409" s="424"/>
      <c r="E1409" s="424"/>
      <c r="F1409" s="161"/>
      <c r="G1409" s="283"/>
      <c r="H1409" s="283"/>
      <c r="I1409" s="283"/>
      <c r="J1409" s="283"/>
      <c r="K1409" s="283"/>
      <c r="L1409" s="283"/>
      <c r="M1409" s="283"/>
    </row>
    <row r="1410" spans="1:13" ht="14.25">
      <c r="A1410" s="424"/>
      <c r="B1410" s="424"/>
      <c r="C1410" s="424"/>
      <c r="D1410" s="424"/>
      <c r="E1410" s="424"/>
      <c r="F1410" s="164" t="s">
        <v>3</v>
      </c>
      <c r="G1410" s="298">
        <f t="shared" ref="G1410:M1410" si="205">SUM(G1406:G1409)</f>
        <v>133937836.44</v>
      </c>
      <c r="H1410" s="283">
        <f t="shared" si="205"/>
        <v>221937836</v>
      </c>
      <c r="I1410" s="283">
        <f t="shared" si="205"/>
        <v>221937836</v>
      </c>
      <c r="J1410" s="283"/>
      <c r="K1410" s="283">
        <f t="shared" si="205"/>
        <v>665813508.44000006</v>
      </c>
      <c r="L1410" s="283">
        <f t="shared" si="205"/>
        <v>127500000</v>
      </c>
      <c r="M1410" s="283">
        <f t="shared" si="205"/>
        <v>2367000</v>
      </c>
    </row>
    <row r="1411" spans="1:13" ht="23.25">
      <c r="A1411" s="287"/>
      <c r="B1411" s="287"/>
      <c r="C1411" s="287"/>
      <c r="D1411" s="288"/>
      <c r="E1411" s="289"/>
      <c r="F1411" s="861"/>
      <c r="G1411" s="290"/>
      <c r="H1411" s="391"/>
      <c r="I1411" s="291"/>
      <c r="J1411" s="291"/>
      <c r="K1411" s="291"/>
      <c r="L1411" s="243"/>
      <c r="M1411" s="244"/>
    </row>
    <row r="1412" spans="1:13" ht="23.25">
      <c r="A1412" s="1545" t="s">
        <v>0</v>
      </c>
      <c r="B1412" s="1545"/>
      <c r="C1412" s="1545"/>
      <c r="D1412" s="1545"/>
      <c r="E1412" s="1545"/>
      <c r="F1412" s="1545"/>
      <c r="G1412" s="1545"/>
      <c r="H1412" s="1545"/>
      <c r="I1412" s="1545"/>
      <c r="J1412" s="1545"/>
      <c r="K1412" s="1545"/>
      <c r="L1412" s="1545"/>
      <c r="M1412" s="1545"/>
    </row>
    <row r="1413" spans="1:13" ht="23.25">
      <c r="A1413" s="1545" t="s">
        <v>1347</v>
      </c>
      <c r="B1413" s="1545"/>
      <c r="C1413" s="1545"/>
      <c r="D1413" s="1545"/>
      <c r="E1413" s="1545"/>
      <c r="F1413" s="1545"/>
      <c r="G1413" s="1545"/>
      <c r="H1413" s="1545"/>
      <c r="I1413" s="1545"/>
      <c r="J1413" s="1545"/>
      <c r="K1413" s="1545"/>
      <c r="L1413" s="1545"/>
      <c r="M1413" s="1545"/>
    </row>
    <row r="1414" spans="1:13" ht="15" customHeight="1">
      <c r="A1414" s="913"/>
      <c r="B1414" s="912"/>
      <c r="C1414" s="913"/>
      <c r="D1414" s="913"/>
      <c r="E1414" s="913"/>
      <c r="F1414" s="912"/>
      <c r="G1414" s="897"/>
      <c r="H1414" s="914"/>
      <c r="I1414" s="913"/>
      <c r="J1414" s="1161"/>
      <c r="K1414" s="913"/>
      <c r="L1414" s="51"/>
      <c r="M1414" s="51"/>
    </row>
    <row r="1415" spans="1:13" ht="51">
      <c r="A1415" s="1086" t="s">
        <v>518</v>
      </c>
      <c r="B1415" s="1086" t="s">
        <v>514</v>
      </c>
      <c r="C1415" s="1086" t="s">
        <v>559</v>
      </c>
      <c r="D1415" s="1086" t="s">
        <v>560</v>
      </c>
      <c r="E1415" s="1086" t="s">
        <v>515</v>
      </c>
      <c r="F1415" s="478" t="s">
        <v>483</v>
      </c>
      <c r="G1415" s="325" t="s">
        <v>656</v>
      </c>
      <c r="H1415" s="325" t="s">
        <v>657</v>
      </c>
      <c r="I1415" s="325" t="s">
        <v>997</v>
      </c>
      <c r="J1415" s="325"/>
      <c r="K1415" s="325" t="s">
        <v>658</v>
      </c>
      <c r="L1415" s="1086" t="s">
        <v>1011</v>
      </c>
      <c r="M1415" s="527" t="s">
        <v>999</v>
      </c>
    </row>
    <row r="1416" spans="1:13" ht="14.25">
      <c r="A1416" s="442">
        <v>1</v>
      </c>
      <c r="B1416" s="442"/>
      <c r="C1416" s="442"/>
      <c r="D1416" s="442"/>
      <c r="E1416" s="442"/>
      <c r="F1416" s="478" t="s">
        <v>8</v>
      </c>
      <c r="G1416" s="843">
        <f t="shared" ref="G1416:M1416" si="206">SUM(G1417)</f>
        <v>19500000</v>
      </c>
      <c r="H1416" s="843">
        <f t="shared" si="206"/>
        <v>20530000</v>
      </c>
      <c r="I1416" s="843">
        <f t="shared" si="206"/>
        <v>21150000</v>
      </c>
      <c r="J1416" s="843"/>
      <c r="K1416" s="843">
        <f t="shared" si="206"/>
        <v>61180000</v>
      </c>
      <c r="L1416" s="843">
        <f t="shared" si="206"/>
        <v>21220000</v>
      </c>
      <c r="M1416" s="843">
        <f t="shared" si="206"/>
        <v>19440000</v>
      </c>
    </row>
    <row r="1417" spans="1:13" ht="14.25">
      <c r="A1417" s="478">
        <v>1202</v>
      </c>
      <c r="B1417" s="478"/>
      <c r="C1417" s="478"/>
      <c r="D1417" s="478"/>
      <c r="E1417" s="478"/>
      <c r="F1417" s="443" t="s">
        <v>19</v>
      </c>
      <c r="G1417" s="842">
        <f t="shared" ref="G1417:M1417" si="207">SUM(G1418,G1422,G1424)</f>
        <v>19500000</v>
      </c>
      <c r="H1417" s="842">
        <f t="shared" si="207"/>
        <v>20530000</v>
      </c>
      <c r="I1417" s="842">
        <f t="shared" si="207"/>
        <v>21150000</v>
      </c>
      <c r="J1417" s="842"/>
      <c r="K1417" s="842">
        <f t="shared" si="207"/>
        <v>61180000</v>
      </c>
      <c r="L1417" s="842">
        <f t="shared" si="207"/>
        <v>21220000</v>
      </c>
      <c r="M1417" s="842">
        <f t="shared" si="207"/>
        <v>19440000</v>
      </c>
    </row>
    <row r="1418" spans="1:13" ht="14.25">
      <c r="A1418" s="478">
        <v>120201</v>
      </c>
      <c r="B1418" s="478"/>
      <c r="C1418" s="478"/>
      <c r="D1418" s="478"/>
      <c r="E1418" s="478"/>
      <c r="F1418" s="443" t="s">
        <v>20</v>
      </c>
      <c r="G1418" s="842">
        <f t="shared" ref="G1418:M1418" si="208">SUM(G1419:G1421)</f>
        <v>500000</v>
      </c>
      <c r="H1418" s="842">
        <f t="shared" si="208"/>
        <v>530000</v>
      </c>
      <c r="I1418" s="842">
        <f t="shared" si="208"/>
        <v>650000</v>
      </c>
      <c r="J1418" s="842"/>
      <c r="K1418" s="842">
        <f t="shared" si="208"/>
        <v>1680000</v>
      </c>
      <c r="L1418" s="842">
        <f t="shared" si="208"/>
        <v>220000</v>
      </c>
      <c r="M1418" s="842">
        <f t="shared" si="208"/>
        <v>440000</v>
      </c>
    </row>
    <row r="1419" spans="1:13" ht="38.25">
      <c r="A1419" s="1088">
        <v>12020109</v>
      </c>
      <c r="B1419" s="1088"/>
      <c r="C1419" s="1088"/>
      <c r="D1419" s="1088"/>
      <c r="E1419" s="1088"/>
      <c r="F1419" s="324" t="s">
        <v>21</v>
      </c>
      <c r="G1419" s="843">
        <v>130000</v>
      </c>
      <c r="H1419" s="843">
        <v>110000</v>
      </c>
      <c r="I1419" s="843">
        <v>130000</v>
      </c>
      <c r="J1419" s="843"/>
      <c r="K1419" s="843">
        <v>370000</v>
      </c>
      <c r="L1419" s="843">
        <v>100000</v>
      </c>
      <c r="M1419" s="843">
        <v>130000</v>
      </c>
    </row>
    <row r="1420" spans="1:13" ht="25.5">
      <c r="A1420" s="1088">
        <v>12020133</v>
      </c>
      <c r="B1420" s="1088"/>
      <c r="C1420" s="1088"/>
      <c r="D1420" s="1088"/>
      <c r="E1420" s="1088"/>
      <c r="F1420" s="324" t="s">
        <v>26</v>
      </c>
      <c r="G1420" s="843">
        <v>350000</v>
      </c>
      <c r="H1420" s="843">
        <v>400000</v>
      </c>
      <c r="I1420" s="843">
        <v>500000</v>
      </c>
      <c r="J1420" s="843"/>
      <c r="K1420" s="843">
        <v>1250000</v>
      </c>
      <c r="L1420" s="843">
        <v>60000</v>
      </c>
      <c r="M1420" s="843">
        <v>250000</v>
      </c>
    </row>
    <row r="1421" spans="1:13" ht="25.5">
      <c r="A1421" s="1088">
        <v>12020135</v>
      </c>
      <c r="B1421" s="1088"/>
      <c r="C1421" s="1088"/>
      <c r="D1421" s="1088"/>
      <c r="E1421" s="1088"/>
      <c r="F1421" s="324" t="s">
        <v>27</v>
      </c>
      <c r="G1421" s="843">
        <v>20000</v>
      </c>
      <c r="H1421" s="843">
        <v>20000</v>
      </c>
      <c r="I1421" s="843">
        <v>20000</v>
      </c>
      <c r="J1421" s="843"/>
      <c r="K1421" s="843">
        <v>60000</v>
      </c>
      <c r="L1421" s="843">
        <v>60000</v>
      </c>
      <c r="M1421" s="843">
        <v>60000</v>
      </c>
    </row>
    <row r="1422" spans="1:13" ht="14.25" customHeight="1">
      <c r="A1422" s="478">
        <v>120204</v>
      </c>
      <c r="B1422" s="478"/>
      <c r="C1422" s="478"/>
      <c r="D1422" s="478"/>
      <c r="E1422" s="478"/>
      <c r="F1422" s="443" t="s">
        <v>28</v>
      </c>
      <c r="G1422" s="842">
        <f t="shared" ref="G1422:M1422" si="209">SUM(G1423:G1423)</f>
        <v>15000000</v>
      </c>
      <c r="H1422" s="842">
        <f t="shared" si="209"/>
        <v>15000000</v>
      </c>
      <c r="I1422" s="842">
        <f t="shared" si="209"/>
        <v>15000000</v>
      </c>
      <c r="J1422" s="842"/>
      <c r="K1422" s="842">
        <f t="shared" si="209"/>
        <v>45000000</v>
      </c>
      <c r="L1422" s="842">
        <f t="shared" si="209"/>
        <v>15000000</v>
      </c>
      <c r="M1422" s="842">
        <f t="shared" si="209"/>
        <v>15000000</v>
      </c>
    </row>
    <row r="1423" spans="1:13" ht="14.25">
      <c r="A1423" s="1088">
        <v>12020424</v>
      </c>
      <c r="B1423" s="1088"/>
      <c r="C1423" s="1088"/>
      <c r="D1423" s="1088"/>
      <c r="E1423" s="1088"/>
      <c r="F1423" s="324" t="s">
        <v>29</v>
      </c>
      <c r="G1423" s="843">
        <v>15000000</v>
      </c>
      <c r="H1423" s="843">
        <v>15000000</v>
      </c>
      <c r="I1423" s="843">
        <v>15000000</v>
      </c>
      <c r="J1423" s="843"/>
      <c r="K1423" s="843">
        <v>45000000</v>
      </c>
      <c r="L1423" s="843">
        <v>15000000</v>
      </c>
      <c r="M1423" s="843">
        <v>15000000</v>
      </c>
    </row>
    <row r="1424" spans="1:13" ht="14.25">
      <c r="A1424" s="442">
        <v>120206</v>
      </c>
      <c r="B1424" s="442"/>
      <c r="C1424" s="442"/>
      <c r="D1424" s="442"/>
      <c r="E1424" s="442"/>
      <c r="F1424" s="443" t="s">
        <v>39</v>
      </c>
      <c r="G1424" s="836">
        <f t="shared" ref="G1424:M1424" si="210">SUM(G1425:G1425)</f>
        <v>4000000</v>
      </c>
      <c r="H1424" s="836">
        <f t="shared" si="210"/>
        <v>5000000</v>
      </c>
      <c r="I1424" s="836">
        <f t="shared" si="210"/>
        <v>5500000</v>
      </c>
      <c r="J1424" s="836"/>
      <c r="K1424" s="836">
        <f t="shared" si="210"/>
        <v>14500000</v>
      </c>
      <c r="L1424" s="836">
        <f t="shared" si="210"/>
        <v>6000000</v>
      </c>
      <c r="M1424" s="836">
        <f t="shared" si="210"/>
        <v>4000000</v>
      </c>
    </row>
    <row r="1425" spans="1:13" ht="25.5" customHeight="1">
      <c r="A1425" s="1088">
        <v>12020605</v>
      </c>
      <c r="B1425" s="1088"/>
      <c r="C1425" s="1088"/>
      <c r="D1425" s="1088"/>
      <c r="E1425" s="1088"/>
      <c r="F1425" s="324" t="s">
        <v>40</v>
      </c>
      <c r="G1425" s="843">
        <v>4000000</v>
      </c>
      <c r="H1425" s="843">
        <v>5000000</v>
      </c>
      <c r="I1425" s="843">
        <v>5500000</v>
      </c>
      <c r="J1425" s="843"/>
      <c r="K1425" s="843">
        <v>14500000</v>
      </c>
      <c r="L1425" s="843">
        <v>6000000</v>
      </c>
      <c r="M1425" s="843">
        <v>4000000</v>
      </c>
    </row>
    <row r="1426" spans="1:13" ht="14.25">
      <c r="A1426" s="1088"/>
      <c r="B1426" s="1088"/>
      <c r="C1426" s="1088"/>
      <c r="D1426" s="1088"/>
      <c r="E1426" s="1088"/>
      <c r="F1426" s="326"/>
      <c r="G1426" s="334"/>
      <c r="H1426" s="334"/>
      <c r="I1426" s="334"/>
      <c r="J1426" s="334"/>
      <c r="K1426" s="334"/>
      <c r="L1426" s="334"/>
      <c r="M1426" s="334"/>
    </row>
    <row r="1427" spans="1:13" ht="38.25" customHeight="1">
      <c r="A1427" s="442">
        <v>2</v>
      </c>
      <c r="B1427" s="442"/>
      <c r="C1427" s="442"/>
      <c r="D1427" s="442"/>
      <c r="E1427" s="442"/>
      <c r="F1427" s="1086" t="s">
        <v>90</v>
      </c>
      <c r="G1427" s="842">
        <f t="shared" ref="G1427:M1427" si="211">SUM(G1428,G1434)</f>
        <v>4223068693</v>
      </c>
      <c r="H1427" s="842">
        <f t="shared" si="211"/>
        <v>4243068693</v>
      </c>
      <c r="I1427" s="842">
        <f t="shared" si="211"/>
        <v>4243068693</v>
      </c>
      <c r="J1427" s="842"/>
      <c r="K1427" s="842">
        <f t="shared" si="211"/>
        <v>12729206079</v>
      </c>
      <c r="L1427" s="842">
        <f t="shared" si="211"/>
        <v>243000000</v>
      </c>
      <c r="M1427" s="842">
        <f t="shared" si="211"/>
        <v>294110000</v>
      </c>
    </row>
    <row r="1428" spans="1:13" ht="14.25">
      <c r="A1428" s="442">
        <v>21</v>
      </c>
      <c r="B1428" s="442"/>
      <c r="C1428" s="442"/>
      <c r="D1428" s="442"/>
      <c r="E1428" s="442"/>
      <c r="F1428" s="443" t="s">
        <v>4</v>
      </c>
      <c r="G1428" s="842">
        <f>SUM(G1429,G1430)</f>
        <v>3843068693</v>
      </c>
      <c r="H1428" s="842">
        <f>SUM(H1429,H1430)</f>
        <v>3843068693</v>
      </c>
      <c r="I1428" s="842">
        <f>SUM(I1429,I1430)</f>
        <v>3843068693</v>
      </c>
      <c r="J1428" s="842"/>
      <c r="K1428" s="842">
        <f>SUM(K1429:K1430)</f>
        <v>11529206079</v>
      </c>
      <c r="L1428" s="842">
        <f>SUM(L1430)</f>
        <v>0</v>
      </c>
      <c r="M1428" s="842">
        <f>SUM(M1430)</f>
        <v>0</v>
      </c>
    </row>
    <row r="1429" spans="1:13" ht="14.25">
      <c r="A1429" s="1088">
        <v>21010101</v>
      </c>
      <c r="B1429" s="1088"/>
      <c r="C1429" s="1088"/>
      <c r="D1429" s="1088"/>
      <c r="E1429" s="1088"/>
      <c r="F1429" s="324" t="s">
        <v>91</v>
      </c>
      <c r="G1429" s="842">
        <v>831382980</v>
      </c>
      <c r="H1429" s="842">
        <v>831382980</v>
      </c>
      <c r="I1429" s="842">
        <v>831382980</v>
      </c>
      <c r="J1429" s="842"/>
      <c r="K1429" s="328">
        <f>SUM(G1429:I1429)</f>
        <v>2494148940</v>
      </c>
      <c r="L1429" s="842"/>
      <c r="M1429" s="842">
        <f>'[3]PERSONNEL CALCULATION'!N1494</f>
        <v>0</v>
      </c>
    </row>
    <row r="1430" spans="1:13" ht="25.5" customHeight="1">
      <c r="A1430" s="442">
        <v>2102</v>
      </c>
      <c r="B1430" s="442"/>
      <c r="C1430" s="442"/>
      <c r="D1430" s="442"/>
      <c r="E1430" s="442"/>
      <c r="F1430" s="443" t="s">
        <v>664</v>
      </c>
      <c r="G1430" s="842">
        <f t="shared" ref="G1430:M1430" si="212">SUM(G1431)</f>
        <v>3011685713</v>
      </c>
      <c r="H1430" s="842">
        <f t="shared" si="212"/>
        <v>3011685713</v>
      </c>
      <c r="I1430" s="842">
        <f t="shared" si="212"/>
        <v>3011685713</v>
      </c>
      <c r="J1430" s="842"/>
      <c r="K1430" s="328">
        <f t="shared" si="212"/>
        <v>9035057139</v>
      </c>
      <c r="L1430" s="328">
        <f t="shared" si="212"/>
        <v>0</v>
      </c>
      <c r="M1430" s="328">
        <f t="shared" si="212"/>
        <v>0</v>
      </c>
    </row>
    <row r="1431" spans="1:13" ht="14.25">
      <c r="A1431" s="442">
        <v>210201</v>
      </c>
      <c r="B1431" s="442"/>
      <c r="C1431" s="442"/>
      <c r="D1431" s="442"/>
      <c r="E1431" s="442"/>
      <c r="F1431" s="443" t="s">
        <v>95</v>
      </c>
      <c r="G1431" s="842">
        <f>SUM(G1432:G1433)</f>
        <v>3011685713</v>
      </c>
      <c r="H1431" s="842">
        <f t="shared" ref="H1431:M1431" si="213">SUM(H1432:H1433)</f>
        <v>3011685713</v>
      </c>
      <c r="I1431" s="842">
        <f t="shared" si="213"/>
        <v>3011685713</v>
      </c>
      <c r="J1431" s="842"/>
      <c r="K1431" s="328">
        <f t="shared" si="213"/>
        <v>9035057139</v>
      </c>
      <c r="L1431" s="328">
        <f t="shared" si="213"/>
        <v>0</v>
      </c>
      <c r="M1431" s="328">
        <f t="shared" si="213"/>
        <v>0</v>
      </c>
    </row>
    <row r="1432" spans="1:13" ht="25.5">
      <c r="A1432" s="1088">
        <v>21020101</v>
      </c>
      <c r="B1432" s="1088"/>
      <c r="C1432" s="1088"/>
      <c r="D1432" s="1088"/>
      <c r="E1432" s="1088"/>
      <c r="F1432" s="324" t="s">
        <v>96</v>
      </c>
      <c r="G1432" s="842">
        <v>2995351352</v>
      </c>
      <c r="H1432" s="842">
        <v>2995351352</v>
      </c>
      <c r="I1432" s="842">
        <v>2995351352</v>
      </c>
      <c r="J1432" s="842"/>
      <c r="K1432" s="328">
        <f>SUM(G1432:I1432)</f>
        <v>8986054056</v>
      </c>
      <c r="L1432" s="328">
        <f>'[3]PERSONNEL CALCULATION'!O1494</f>
        <v>0</v>
      </c>
      <c r="M1432" s="328">
        <f>'[3]PERSONNEL CALCULATION'!P1494</f>
        <v>0</v>
      </c>
    </row>
    <row r="1433" spans="1:13" ht="14.25">
      <c r="A1433" s="1088">
        <v>21020102</v>
      </c>
      <c r="B1433" s="1088"/>
      <c r="C1433" s="1088"/>
      <c r="D1433" s="1088"/>
      <c r="E1433" s="1088"/>
      <c r="F1433" s="324" t="s">
        <v>482</v>
      </c>
      <c r="G1433" s="842">
        <v>16334361</v>
      </c>
      <c r="H1433" s="842">
        <v>16334361</v>
      </c>
      <c r="I1433" s="842">
        <v>16334361</v>
      </c>
      <c r="J1433" s="842"/>
      <c r="K1433" s="328">
        <f>SUM(G1433:I1433)</f>
        <v>49003083</v>
      </c>
      <c r="L1433" s="328">
        <f>'[3]PERSONNEL CALCULATION'!N1494</f>
        <v>0</v>
      </c>
      <c r="M1433" s="328">
        <f>'[3]PERSONNEL CALCULATION'!O1494</f>
        <v>0</v>
      </c>
    </row>
    <row r="1434" spans="1:13" ht="14.25">
      <c r="A1434" s="442">
        <v>2202</v>
      </c>
      <c r="B1434" s="442"/>
      <c r="C1434" s="442"/>
      <c r="D1434" s="442"/>
      <c r="E1434" s="442"/>
      <c r="F1434" s="443" t="s">
        <v>5</v>
      </c>
      <c r="G1434" s="842">
        <f>SUM(G1435,G1438,G1442,G1451,G1460,G1462,G1464,G1468,G1473,G1474)</f>
        <v>380000000</v>
      </c>
      <c r="H1434" s="842">
        <f>SUM(H1435,H1438,H1442,H1451,H1460,H1462,H1464,H1468,H1473,H1474)</f>
        <v>400000000</v>
      </c>
      <c r="I1434" s="842">
        <f>SUM(I1435,I1438,I1442,I1451,I1460,I1462,I1464,I1468,I1473,I1474)</f>
        <v>400000000</v>
      </c>
      <c r="J1434" s="842"/>
      <c r="K1434" s="842">
        <f>SUM(K1435,K1438,K1442,K1451,K1460,K1462,K1464,K1468,K1473,K1474)</f>
        <v>1200000000</v>
      </c>
      <c r="L1434" s="842">
        <f>SUM(L1435,L1438,L1442,L1451,L1460,L1462,L1464,L1468,L1473,L1474,L1486)</f>
        <v>243000000</v>
      </c>
      <c r="M1434" s="842">
        <f>SUM(M1435,M1438,M1442,M1451,M1460,M1462,M1464,M1468,M1473,M1474,M1486)</f>
        <v>294110000</v>
      </c>
    </row>
    <row r="1435" spans="1:13" ht="25.5">
      <c r="A1435" s="442">
        <v>220201</v>
      </c>
      <c r="B1435" s="442"/>
      <c r="C1435" s="442"/>
      <c r="D1435" s="442"/>
      <c r="E1435" s="442"/>
      <c r="F1435" s="443" t="s">
        <v>661</v>
      </c>
      <c r="G1435" s="842">
        <f t="shared" ref="G1435:M1435" si="214">SUM(G1436:G1437)</f>
        <v>38000000</v>
      </c>
      <c r="H1435" s="842">
        <f t="shared" si="214"/>
        <v>28000000</v>
      </c>
      <c r="I1435" s="842">
        <f t="shared" si="214"/>
        <v>28000000</v>
      </c>
      <c r="J1435" s="842"/>
      <c r="K1435" s="842">
        <f t="shared" si="214"/>
        <v>84000000</v>
      </c>
      <c r="L1435" s="842">
        <f t="shared" si="214"/>
        <v>4000000</v>
      </c>
      <c r="M1435" s="842">
        <f t="shared" si="214"/>
        <v>4100000</v>
      </c>
    </row>
    <row r="1436" spans="1:13" ht="25.5">
      <c r="A1436" s="1088">
        <v>22020101</v>
      </c>
      <c r="B1436" s="1088"/>
      <c r="C1436" s="1088"/>
      <c r="D1436" s="1088"/>
      <c r="E1436" s="1088"/>
      <c r="F1436" s="324" t="s">
        <v>108</v>
      </c>
      <c r="G1436" s="842">
        <v>23500000</v>
      </c>
      <c r="H1436" s="842">
        <v>23500000</v>
      </c>
      <c r="I1436" s="842">
        <v>23500000</v>
      </c>
      <c r="J1436" s="842"/>
      <c r="K1436" s="842">
        <v>70500000</v>
      </c>
      <c r="L1436" s="842">
        <v>1500000</v>
      </c>
      <c r="M1436" s="842"/>
    </row>
    <row r="1437" spans="1:13" ht="25.5">
      <c r="A1437" s="1088">
        <v>22020102</v>
      </c>
      <c r="B1437" s="1088">
        <v>70760</v>
      </c>
      <c r="C1437" s="1088"/>
      <c r="D1437" s="728" t="s">
        <v>561</v>
      </c>
      <c r="E1437" s="1088">
        <v>50610801</v>
      </c>
      <c r="F1437" s="324" t="s">
        <v>109</v>
      </c>
      <c r="G1437" s="842">
        <v>14500000</v>
      </c>
      <c r="H1437" s="842">
        <v>4500000</v>
      </c>
      <c r="I1437" s="842">
        <v>4500000</v>
      </c>
      <c r="J1437" s="842"/>
      <c r="K1437" s="842">
        <v>13500000</v>
      </c>
      <c r="L1437" s="842">
        <v>2500000</v>
      </c>
      <c r="M1437" s="842">
        <v>4100000</v>
      </c>
    </row>
    <row r="1438" spans="1:13" ht="25.5" customHeight="1">
      <c r="A1438" s="442">
        <v>220202</v>
      </c>
      <c r="B1438" s="442"/>
      <c r="C1438" s="442"/>
      <c r="D1438" s="442"/>
      <c r="E1438" s="442"/>
      <c r="F1438" s="443" t="s">
        <v>666</v>
      </c>
      <c r="G1438" s="842">
        <f t="shared" ref="G1438:M1438" si="215">SUM(G1439:G1441)</f>
        <v>1000000</v>
      </c>
      <c r="H1438" s="842">
        <f t="shared" si="215"/>
        <v>1000000</v>
      </c>
      <c r="I1438" s="842">
        <f t="shared" si="215"/>
        <v>1000000</v>
      </c>
      <c r="J1438" s="842"/>
      <c r="K1438" s="842">
        <f t="shared" si="215"/>
        <v>3000000</v>
      </c>
      <c r="L1438" s="842">
        <f t="shared" si="215"/>
        <v>1000000</v>
      </c>
      <c r="M1438" s="842">
        <f t="shared" si="215"/>
        <v>110000</v>
      </c>
    </row>
    <row r="1439" spans="1:13" ht="14.25">
      <c r="A1439" s="1088">
        <v>22020203</v>
      </c>
      <c r="B1439" s="1088"/>
      <c r="C1439" s="1088"/>
      <c r="D1439" s="1088"/>
      <c r="E1439" s="1088"/>
      <c r="F1439" s="324" t="s">
        <v>115</v>
      </c>
      <c r="G1439" s="842">
        <v>500000</v>
      </c>
      <c r="H1439" s="842">
        <v>500000</v>
      </c>
      <c r="I1439" s="842">
        <v>500000</v>
      </c>
      <c r="J1439" s="842"/>
      <c r="K1439" s="842">
        <v>1500000</v>
      </c>
      <c r="L1439" s="842"/>
      <c r="M1439" s="842"/>
    </row>
    <row r="1440" spans="1:13" ht="25.5">
      <c r="A1440" s="1088">
        <v>22020204</v>
      </c>
      <c r="B1440" s="1088">
        <v>70760</v>
      </c>
      <c r="C1440" s="1088"/>
      <c r="D1440" s="728" t="s">
        <v>561</v>
      </c>
      <c r="E1440" s="1088">
        <v>50610801</v>
      </c>
      <c r="F1440" s="324" t="s">
        <v>116</v>
      </c>
      <c r="G1440" s="842">
        <v>300000</v>
      </c>
      <c r="H1440" s="842">
        <v>300000</v>
      </c>
      <c r="I1440" s="842">
        <v>300000</v>
      </c>
      <c r="J1440" s="842"/>
      <c r="K1440" s="842">
        <v>900000</v>
      </c>
      <c r="L1440" s="842">
        <v>500000</v>
      </c>
      <c r="M1440" s="842">
        <v>110000</v>
      </c>
    </row>
    <row r="1441" spans="1:13" ht="14.25">
      <c r="A1441" s="1088">
        <v>22020206</v>
      </c>
      <c r="B1441" s="1088">
        <v>70760</v>
      </c>
      <c r="C1441" s="1088"/>
      <c r="D1441" s="728" t="s">
        <v>561</v>
      </c>
      <c r="E1441" s="1088">
        <v>5060801</v>
      </c>
      <c r="F1441" s="324" t="s">
        <v>681</v>
      </c>
      <c r="G1441" s="842">
        <v>200000</v>
      </c>
      <c r="H1441" s="842">
        <v>200000</v>
      </c>
      <c r="I1441" s="842">
        <v>200000</v>
      </c>
      <c r="J1441" s="842"/>
      <c r="K1441" s="842">
        <v>600000</v>
      </c>
      <c r="L1441" s="842">
        <v>500000</v>
      </c>
      <c r="M1441" s="842"/>
    </row>
    <row r="1442" spans="1:13" ht="25.5">
      <c r="A1442" s="442">
        <v>220203</v>
      </c>
      <c r="B1442" s="442"/>
      <c r="C1442" s="442"/>
      <c r="D1442" s="442"/>
      <c r="E1442" s="442"/>
      <c r="F1442" s="443" t="s">
        <v>663</v>
      </c>
      <c r="G1442" s="842">
        <f t="shared" ref="G1442:M1442" si="216">SUM(G1443:G1450)</f>
        <v>52600000</v>
      </c>
      <c r="H1442" s="842">
        <f t="shared" si="216"/>
        <v>62600000</v>
      </c>
      <c r="I1442" s="842">
        <f t="shared" si="216"/>
        <v>62600000</v>
      </c>
      <c r="J1442" s="842"/>
      <c r="K1442" s="842">
        <f t="shared" si="216"/>
        <v>187800000</v>
      </c>
      <c r="L1442" s="842">
        <f t="shared" si="216"/>
        <v>38600000</v>
      </c>
      <c r="M1442" s="842">
        <f t="shared" si="216"/>
        <v>42650000</v>
      </c>
    </row>
    <row r="1443" spans="1:13" ht="25.5">
      <c r="A1443" s="1088">
        <v>22020301</v>
      </c>
      <c r="B1443" s="1088">
        <v>70760</v>
      </c>
      <c r="C1443" s="1088"/>
      <c r="D1443" s="728" t="s">
        <v>561</v>
      </c>
      <c r="E1443" s="1088"/>
      <c r="F1443" s="324" t="s">
        <v>122</v>
      </c>
      <c r="G1443" s="842">
        <v>2000000</v>
      </c>
      <c r="H1443" s="842">
        <v>2000000</v>
      </c>
      <c r="I1443" s="842">
        <v>2000000</v>
      </c>
      <c r="J1443" s="842"/>
      <c r="K1443" s="842">
        <v>6000000</v>
      </c>
      <c r="L1443" s="842">
        <v>2000000</v>
      </c>
      <c r="M1443" s="842">
        <v>1650000</v>
      </c>
    </row>
    <row r="1444" spans="1:13" ht="14.25">
      <c r="A1444" s="1088">
        <v>22020302</v>
      </c>
      <c r="B1444" s="1088">
        <v>70760</v>
      </c>
      <c r="C1444" s="1088"/>
      <c r="D1444" s="728" t="s">
        <v>561</v>
      </c>
      <c r="E1444" s="1088"/>
      <c r="F1444" s="324" t="s">
        <v>123</v>
      </c>
      <c r="G1444" s="842">
        <v>250000</v>
      </c>
      <c r="H1444" s="842">
        <v>250000</v>
      </c>
      <c r="I1444" s="842">
        <v>250000</v>
      </c>
      <c r="J1444" s="842"/>
      <c r="K1444" s="842">
        <v>750000</v>
      </c>
      <c r="L1444" s="842">
        <v>250000</v>
      </c>
      <c r="M1444" s="842"/>
    </row>
    <row r="1445" spans="1:13" ht="14.25">
      <c r="A1445" s="1088">
        <v>22020303</v>
      </c>
      <c r="B1445" s="1088">
        <v>70760</v>
      </c>
      <c r="C1445" s="1088"/>
      <c r="D1445" s="728" t="s">
        <v>561</v>
      </c>
      <c r="E1445" s="1088">
        <v>5060801</v>
      </c>
      <c r="F1445" s="324" t="s">
        <v>124</v>
      </c>
      <c r="G1445" s="842">
        <v>100000</v>
      </c>
      <c r="H1445" s="842">
        <v>100000</v>
      </c>
      <c r="I1445" s="842">
        <v>100000</v>
      </c>
      <c r="J1445" s="842"/>
      <c r="K1445" s="842">
        <v>300000</v>
      </c>
      <c r="L1445" s="842">
        <v>100000</v>
      </c>
      <c r="M1445" s="842"/>
    </row>
    <row r="1446" spans="1:13" ht="14.25">
      <c r="A1446" s="1088">
        <v>22020304</v>
      </c>
      <c r="B1446" s="1088">
        <v>70760</v>
      </c>
      <c r="C1446" s="1088"/>
      <c r="D1446" s="728" t="s">
        <v>561</v>
      </c>
      <c r="E1446" s="1088">
        <v>5060801</v>
      </c>
      <c r="F1446" s="324" t="s">
        <v>125</v>
      </c>
      <c r="G1446" s="842">
        <v>250000</v>
      </c>
      <c r="H1446" s="842">
        <v>250000</v>
      </c>
      <c r="I1446" s="842">
        <v>250000</v>
      </c>
      <c r="J1446" s="842"/>
      <c r="K1446" s="842">
        <v>750000</v>
      </c>
      <c r="L1446" s="842">
        <v>250000</v>
      </c>
      <c r="M1446" s="842"/>
    </row>
    <row r="1447" spans="1:13" ht="25.5">
      <c r="A1447" s="1088">
        <v>22020305</v>
      </c>
      <c r="B1447" s="1088"/>
      <c r="C1447" s="1088"/>
      <c r="D1447" s="1088"/>
      <c r="E1447" s="1088"/>
      <c r="F1447" s="324" t="s">
        <v>126</v>
      </c>
      <c r="G1447" s="842">
        <v>12000000</v>
      </c>
      <c r="H1447" s="842">
        <v>22000000</v>
      </c>
      <c r="I1447" s="842">
        <v>22000000</v>
      </c>
      <c r="J1447" s="842"/>
      <c r="K1447" s="842">
        <v>66000000</v>
      </c>
      <c r="L1447" s="842">
        <v>0</v>
      </c>
      <c r="M1447" s="842">
        <v>0</v>
      </c>
    </row>
    <row r="1448" spans="1:13" ht="18.75" customHeight="1">
      <c r="A1448" s="1088">
        <v>22020307</v>
      </c>
      <c r="B1448" s="1088">
        <v>70760</v>
      </c>
      <c r="C1448" s="1088"/>
      <c r="D1448" s="728" t="s">
        <v>561</v>
      </c>
      <c r="E1448" s="1088">
        <v>5060801</v>
      </c>
      <c r="F1448" s="324" t="s">
        <v>128</v>
      </c>
      <c r="G1448" s="842">
        <v>35000000</v>
      </c>
      <c r="H1448" s="842">
        <v>35000000</v>
      </c>
      <c r="I1448" s="842">
        <v>35000000</v>
      </c>
      <c r="J1448" s="842"/>
      <c r="K1448" s="842">
        <v>105000000</v>
      </c>
      <c r="L1448" s="842">
        <v>35000000</v>
      </c>
      <c r="M1448" s="842">
        <v>41000000</v>
      </c>
    </row>
    <row r="1449" spans="1:13" ht="25.5">
      <c r="A1449" s="1088">
        <v>22020309</v>
      </c>
      <c r="B1449" s="1088"/>
      <c r="C1449" s="1088"/>
      <c r="D1449" s="1088"/>
      <c r="E1449" s="1088"/>
      <c r="F1449" s="324" t="s">
        <v>130</v>
      </c>
      <c r="G1449" s="842">
        <v>2000000</v>
      </c>
      <c r="H1449" s="842">
        <v>2000000</v>
      </c>
      <c r="I1449" s="842">
        <v>2000000</v>
      </c>
      <c r="J1449" s="842"/>
      <c r="K1449" s="842">
        <v>6000000</v>
      </c>
      <c r="L1449" s="842"/>
      <c r="M1449" s="842"/>
    </row>
    <row r="1450" spans="1:13" ht="25.5">
      <c r="A1450" s="1088">
        <v>22020310</v>
      </c>
      <c r="B1450" s="1088">
        <v>70760</v>
      </c>
      <c r="C1450" s="1088"/>
      <c r="D1450" s="728" t="s">
        <v>561</v>
      </c>
      <c r="E1450" s="1088">
        <v>5060801</v>
      </c>
      <c r="F1450" s="324" t="s">
        <v>131</v>
      </c>
      <c r="G1450" s="842">
        <v>1000000</v>
      </c>
      <c r="H1450" s="842">
        <v>1000000</v>
      </c>
      <c r="I1450" s="842">
        <v>1000000</v>
      </c>
      <c r="J1450" s="842"/>
      <c r="K1450" s="842">
        <v>3000000</v>
      </c>
      <c r="L1450" s="842">
        <v>1000000</v>
      </c>
      <c r="M1450" s="842"/>
    </row>
    <row r="1451" spans="1:13" ht="24" customHeight="1">
      <c r="A1451" s="442">
        <v>220204</v>
      </c>
      <c r="B1451" s="442"/>
      <c r="C1451" s="442"/>
      <c r="D1451" s="442"/>
      <c r="E1451" s="442"/>
      <c r="F1451" s="443" t="s">
        <v>645</v>
      </c>
      <c r="G1451" s="842">
        <f t="shared" ref="G1451:M1451" si="217">SUM(G1452:G1459)</f>
        <v>25550000</v>
      </c>
      <c r="H1451" s="842">
        <f t="shared" si="217"/>
        <v>25550000</v>
      </c>
      <c r="I1451" s="842">
        <f t="shared" si="217"/>
        <v>25550000</v>
      </c>
      <c r="J1451" s="842"/>
      <c r="K1451" s="842">
        <f t="shared" si="217"/>
        <v>76650000</v>
      </c>
      <c r="L1451" s="842">
        <f t="shared" si="217"/>
        <v>33000000</v>
      </c>
      <c r="M1451" s="842">
        <f t="shared" si="217"/>
        <v>800000</v>
      </c>
    </row>
    <row r="1452" spans="1:13" ht="38.25">
      <c r="A1452" s="1088">
        <v>22020401</v>
      </c>
      <c r="B1452" s="1088">
        <v>70760</v>
      </c>
      <c r="C1452" s="1088"/>
      <c r="D1452" s="728" t="s">
        <v>561</v>
      </c>
      <c r="E1452" s="1088">
        <v>5060801</v>
      </c>
      <c r="F1452" s="324" t="s">
        <v>134</v>
      </c>
      <c r="G1452" s="842">
        <v>4000000</v>
      </c>
      <c r="H1452" s="842">
        <v>4000000</v>
      </c>
      <c r="I1452" s="842">
        <v>4000000</v>
      </c>
      <c r="J1452" s="842"/>
      <c r="K1452" s="842">
        <v>12000000</v>
      </c>
      <c r="L1452" s="842">
        <v>5000000</v>
      </c>
      <c r="M1452" s="842">
        <v>800000</v>
      </c>
    </row>
    <row r="1453" spans="1:13" ht="25.5">
      <c r="A1453" s="1088">
        <v>22020402</v>
      </c>
      <c r="B1453" s="1088">
        <v>70760</v>
      </c>
      <c r="C1453" s="1088"/>
      <c r="D1453" s="728" t="s">
        <v>561</v>
      </c>
      <c r="E1453" s="1088">
        <v>5060801</v>
      </c>
      <c r="F1453" s="324" t="s">
        <v>135</v>
      </c>
      <c r="G1453" s="842">
        <v>2000000</v>
      </c>
      <c r="H1453" s="842">
        <v>2000000</v>
      </c>
      <c r="I1453" s="842">
        <v>2000000</v>
      </c>
      <c r="J1453" s="842"/>
      <c r="K1453" s="842">
        <v>6000000</v>
      </c>
      <c r="L1453" s="842">
        <v>1500000</v>
      </c>
      <c r="M1453" s="842"/>
    </row>
    <row r="1454" spans="1:13" ht="38.25">
      <c r="A1454" s="1088">
        <v>22020403</v>
      </c>
      <c r="B1454" s="1088"/>
      <c r="C1454" s="1088"/>
      <c r="D1454" s="1088"/>
      <c r="E1454" s="1088"/>
      <c r="F1454" s="324" t="s">
        <v>136</v>
      </c>
      <c r="G1454" s="842">
        <v>3000000</v>
      </c>
      <c r="H1454" s="842">
        <v>3000000</v>
      </c>
      <c r="I1454" s="842">
        <v>3000000</v>
      </c>
      <c r="J1454" s="842"/>
      <c r="K1454" s="842">
        <v>9000000</v>
      </c>
      <c r="L1454" s="842"/>
      <c r="M1454" s="842"/>
    </row>
    <row r="1455" spans="1:13" ht="25.5">
      <c r="A1455" s="1088">
        <v>22020404</v>
      </c>
      <c r="B1455" s="1088">
        <v>70760</v>
      </c>
      <c r="C1455" s="1088"/>
      <c r="D1455" s="728" t="s">
        <v>561</v>
      </c>
      <c r="E1455" s="1088">
        <v>5060801</v>
      </c>
      <c r="F1455" s="324" t="s">
        <v>137</v>
      </c>
      <c r="G1455" s="842">
        <v>1500000</v>
      </c>
      <c r="H1455" s="842">
        <v>1500000</v>
      </c>
      <c r="I1455" s="842">
        <v>1500000</v>
      </c>
      <c r="J1455" s="842"/>
      <c r="K1455" s="842">
        <v>4500000</v>
      </c>
      <c r="L1455" s="842">
        <v>1500000</v>
      </c>
      <c r="M1455" s="842"/>
    </row>
    <row r="1456" spans="1:13" ht="25.5">
      <c r="A1456" s="1088">
        <v>22020405</v>
      </c>
      <c r="B1456" s="1088"/>
      <c r="C1456" s="1088"/>
      <c r="D1456" s="728" t="s">
        <v>561</v>
      </c>
      <c r="E1456" s="1088">
        <v>5060801</v>
      </c>
      <c r="F1456" s="324" t="s">
        <v>138</v>
      </c>
      <c r="G1456" s="842">
        <v>10000000</v>
      </c>
      <c r="H1456" s="842">
        <v>10000000</v>
      </c>
      <c r="I1456" s="842">
        <v>10000000</v>
      </c>
      <c r="J1456" s="842"/>
      <c r="K1456" s="842">
        <v>30000000</v>
      </c>
      <c r="L1456" s="842">
        <v>15000000</v>
      </c>
      <c r="M1456" s="842"/>
    </row>
    <row r="1457" spans="1:13" ht="17.25" customHeight="1">
      <c r="A1457" s="1088">
        <v>22020406</v>
      </c>
      <c r="B1457" s="1088">
        <v>70760</v>
      </c>
      <c r="C1457" s="1088"/>
      <c r="D1457" s="728" t="s">
        <v>561</v>
      </c>
      <c r="E1457" s="1088">
        <v>5060801</v>
      </c>
      <c r="F1457" s="324" t="s">
        <v>139</v>
      </c>
      <c r="G1457" s="842">
        <v>3000000</v>
      </c>
      <c r="H1457" s="842">
        <v>3000000</v>
      </c>
      <c r="I1457" s="842">
        <v>3000000</v>
      </c>
      <c r="J1457" s="842"/>
      <c r="K1457" s="842">
        <v>9000000</v>
      </c>
      <c r="L1457" s="842">
        <v>5000000</v>
      </c>
      <c r="M1457" s="842"/>
    </row>
    <row r="1458" spans="1:13" ht="35.25" customHeight="1">
      <c r="A1458" s="1088">
        <v>22020408</v>
      </c>
      <c r="B1458" s="1088">
        <v>70760</v>
      </c>
      <c r="C1458" s="1088"/>
      <c r="D1458" s="728" t="s">
        <v>561</v>
      </c>
      <c r="E1458" s="1088">
        <v>5060801</v>
      </c>
      <c r="F1458" s="324" t="s">
        <v>140</v>
      </c>
      <c r="G1458" s="842">
        <v>2000000</v>
      </c>
      <c r="H1458" s="842">
        <v>2000000</v>
      </c>
      <c r="I1458" s="842">
        <v>2000000</v>
      </c>
      <c r="J1458" s="842"/>
      <c r="K1458" s="842">
        <v>6000000</v>
      </c>
      <c r="L1458" s="842">
        <v>5000000</v>
      </c>
      <c r="M1458" s="842"/>
    </row>
    <row r="1459" spans="1:13" ht="15.75" customHeight="1">
      <c r="A1459" s="1088">
        <v>22020411</v>
      </c>
      <c r="B1459" s="1088"/>
      <c r="C1459" s="1088"/>
      <c r="D1459" s="1088"/>
      <c r="E1459" s="1088"/>
      <c r="F1459" s="324" t="s">
        <v>142</v>
      </c>
      <c r="G1459" s="836">
        <v>50000</v>
      </c>
      <c r="H1459" s="836">
        <v>50000</v>
      </c>
      <c r="I1459" s="836">
        <v>50000</v>
      </c>
      <c r="J1459" s="836"/>
      <c r="K1459" s="836">
        <v>150000</v>
      </c>
      <c r="L1459" s="836">
        <v>0</v>
      </c>
      <c r="M1459" s="836">
        <v>0</v>
      </c>
    </row>
    <row r="1460" spans="1:13" ht="25.5" customHeight="1">
      <c r="A1460" s="442">
        <v>220205</v>
      </c>
      <c r="B1460" s="442"/>
      <c r="C1460" s="442"/>
      <c r="D1460" s="442"/>
      <c r="E1460" s="442"/>
      <c r="F1460" s="443" t="s">
        <v>662</v>
      </c>
      <c r="G1460" s="836">
        <f t="shared" ref="G1460:M1460" si="218">SUM(G1461:G1461)</f>
        <v>40000000</v>
      </c>
      <c r="H1460" s="836">
        <f t="shared" si="218"/>
        <v>80000000</v>
      </c>
      <c r="I1460" s="836">
        <f t="shared" si="218"/>
        <v>80000000</v>
      </c>
      <c r="J1460" s="836"/>
      <c r="K1460" s="836">
        <f t="shared" si="218"/>
        <v>240000000</v>
      </c>
      <c r="L1460" s="836">
        <f t="shared" si="218"/>
        <v>10000000</v>
      </c>
      <c r="M1460" s="836">
        <f t="shared" si="218"/>
        <v>0</v>
      </c>
    </row>
    <row r="1461" spans="1:13" ht="14.25">
      <c r="A1461" s="1088">
        <v>22020501</v>
      </c>
      <c r="B1461" s="1088">
        <v>70760</v>
      </c>
      <c r="C1461" s="1088"/>
      <c r="D1461" s="728" t="s">
        <v>561</v>
      </c>
      <c r="E1461" s="1088">
        <v>5060801</v>
      </c>
      <c r="F1461" s="324" t="s">
        <v>146</v>
      </c>
      <c r="G1461" s="836">
        <v>40000000</v>
      </c>
      <c r="H1461" s="836">
        <v>80000000</v>
      </c>
      <c r="I1461" s="836">
        <v>80000000</v>
      </c>
      <c r="J1461" s="836"/>
      <c r="K1461" s="836">
        <v>240000000</v>
      </c>
      <c r="L1461" s="836">
        <v>10000000</v>
      </c>
      <c r="M1461" s="836"/>
    </row>
    <row r="1462" spans="1:13" ht="17.25" customHeight="1">
      <c r="A1462" s="442">
        <v>220206</v>
      </c>
      <c r="B1462" s="442"/>
      <c r="C1462" s="442"/>
      <c r="D1462" s="442"/>
      <c r="E1462" s="442"/>
      <c r="F1462" s="443" t="s">
        <v>643</v>
      </c>
      <c r="G1462" s="836">
        <f t="shared" ref="G1462:M1462" si="219">SUM(G1463:G1463)</f>
        <v>50000</v>
      </c>
      <c r="H1462" s="836">
        <f t="shared" si="219"/>
        <v>50000</v>
      </c>
      <c r="I1462" s="836">
        <f t="shared" si="219"/>
        <v>50000</v>
      </c>
      <c r="J1462" s="836"/>
      <c r="K1462" s="836">
        <f t="shared" si="219"/>
        <v>150000</v>
      </c>
      <c r="L1462" s="836">
        <f t="shared" si="219"/>
        <v>0</v>
      </c>
      <c r="M1462" s="836">
        <f t="shared" si="219"/>
        <v>0</v>
      </c>
    </row>
    <row r="1463" spans="1:13" ht="25.5">
      <c r="A1463" s="1088">
        <v>22020605</v>
      </c>
      <c r="B1463" s="1088"/>
      <c r="C1463" s="1088"/>
      <c r="D1463" s="1088"/>
      <c r="E1463" s="1088"/>
      <c r="F1463" s="324" t="s">
        <v>153</v>
      </c>
      <c r="G1463" s="836">
        <v>50000</v>
      </c>
      <c r="H1463" s="836">
        <v>50000</v>
      </c>
      <c r="I1463" s="836">
        <v>50000</v>
      </c>
      <c r="J1463" s="836"/>
      <c r="K1463" s="836">
        <v>150000</v>
      </c>
      <c r="L1463" s="836"/>
      <c r="M1463" s="836"/>
    </row>
    <row r="1464" spans="1:13" ht="38.25">
      <c r="A1464" s="442">
        <v>220207</v>
      </c>
      <c r="B1464" s="442"/>
      <c r="C1464" s="442"/>
      <c r="D1464" s="442"/>
      <c r="E1464" s="442"/>
      <c r="F1464" s="443" t="s">
        <v>673</v>
      </c>
      <c r="G1464" s="836">
        <f t="shared" ref="G1464:M1464" si="220">SUM(G1465:G1467)</f>
        <v>7000000</v>
      </c>
      <c r="H1464" s="836">
        <f t="shared" si="220"/>
        <v>7000000</v>
      </c>
      <c r="I1464" s="836">
        <f t="shared" si="220"/>
        <v>7000000</v>
      </c>
      <c r="J1464" s="836"/>
      <c r="K1464" s="836">
        <f t="shared" si="220"/>
        <v>21000000</v>
      </c>
      <c r="L1464" s="836">
        <f t="shared" si="220"/>
        <v>3000000</v>
      </c>
      <c r="M1464" s="836">
        <f t="shared" si="220"/>
        <v>0</v>
      </c>
    </row>
    <row r="1465" spans="1:13" ht="18" customHeight="1">
      <c r="A1465" s="1088">
        <v>22020703</v>
      </c>
      <c r="B1465" s="1088">
        <v>70760</v>
      </c>
      <c r="C1465" s="1088"/>
      <c r="D1465" s="728" t="s">
        <v>561</v>
      </c>
      <c r="E1465" s="1088">
        <v>5060801</v>
      </c>
      <c r="F1465" s="324" t="s">
        <v>157</v>
      </c>
      <c r="G1465" s="842">
        <v>1000000</v>
      </c>
      <c r="H1465" s="842">
        <v>1000000</v>
      </c>
      <c r="I1465" s="842">
        <v>1000000</v>
      </c>
      <c r="J1465" s="842"/>
      <c r="K1465" s="842">
        <v>3000000</v>
      </c>
      <c r="L1465" s="842"/>
      <c r="M1465" s="842"/>
    </row>
    <row r="1466" spans="1:13" ht="20.25" customHeight="1">
      <c r="A1466" s="1088">
        <v>22020705</v>
      </c>
      <c r="B1466" s="1088">
        <v>70760</v>
      </c>
      <c r="C1466" s="1088"/>
      <c r="D1466" s="728" t="s">
        <v>561</v>
      </c>
      <c r="E1466" s="1088">
        <v>5060801</v>
      </c>
      <c r="F1466" s="324" t="s">
        <v>159</v>
      </c>
      <c r="G1466" s="842">
        <v>1000000</v>
      </c>
      <c r="H1466" s="842">
        <v>1000000</v>
      </c>
      <c r="I1466" s="842">
        <v>1000000</v>
      </c>
      <c r="J1466" s="842"/>
      <c r="K1466" s="842">
        <v>3000000</v>
      </c>
      <c r="L1466" s="842"/>
      <c r="M1466" s="842"/>
    </row>
    <row r="1467" spans="1:13" ht="14.25">
      <c r="A1467" s="1088">
        <v>22020708</v>
      </c>
      <c r="B1467" s="1088">
        <v>70760</v>
      </c>
      <c r="C1467" s="1088"/>
      <c r="D1467" s="728" t="s">
        <v>561</v>
      </c>
      <c r="E1467" s="1088">
        <v>5060801</v>
      </c>
      <c r="F1467" s="324" t="s">
        <v>162</v>
      </c>
      <c r="G1467" s="842">
        <v>5000000</v>
      </c>
      <c r="H1467" s="842">
        <v>5000000</v>
      </c>
      <c r="I1467" s="842">
        <v>5000000</v>
      </c>
      <c r="J1467" s="842"/>
      <c r="K1467" s="842">
        <v>15000000</v>
      </c>
      <c r="L1467" s="842">
        <v>3000000</v>
      </c>
      <c r="M1467" s="842"/>
    </row>
    <row r="1468" spans="1:13" ht="25.5">
      <c r="A1468" s="442">
        <v>220208</v>
      </c>
      <c r="B1468" s="442"/>
      <c r="C1468" s="442"/>
      <c r="D1468" s="442"/>
      <c r="E1468" s="442"/>
      <c r="F1468" s="443" t="s">
        <v>644</v>
      </c>
      <c r="G1468" s="842">
        <f t="shared" ref="G1468:M1468" si="221">SUM(G1469:G1472)</f>
        <v>12400000</v>
      </c>
      <c r="H1468" s="842">
        <f t="shared" si="221"/>
        <v>12400000</v>
      </c>
      <c r="I1468" s="842">
        <f t="shared" si="221"/>
        <v>12400000</v>
      </c>
      <c r="J1468" s="842"/>
      <c r="K1468" s="842">
        <f t="shared" si="221"/>
        <v>37200000</v>
      </c>
      <c r="L1468" s="842">
        <f t="shared" si="221"/>
        <v>9400000</v>
      </c>
      <c r="M1468" s="842">
        <f t="shared" si="221"/>
        <v>0</v>
      </c>
    </row>
    <row r="1469" spans="1:13" ht="25.5">
      <c r="A1469" s="1088">
        <v>22020801</v>
      </c>
      <c r="B1469" s="1088">
        <v>70760</v>
      </c>
      <c r="C1469" s="1088"/>
      <c r="D1469" s="728" t="s">
        <v>561</v>
      </c>
      <c r="E1469" s="1088">
        <v>5060801</v>
      </c>
      <c r="F1469" s="324" t="s">
        <v>164</v>
      </c>
      <c r="G1469" s="842">
        <v>3300000</v>
      </c>
      <c r="H1469" s="842">
        <v>3300000</v>
      </c>
      <c r="I1469" s="842">
        <v>3300000</v>
      </c>
      <c r="J1469" s="842"/>
      <c r="K1469" s="842">
        <v>9900000</v>
      </c>
      <c r="L1469" s="842">
        <v>1300000</v>
      </c>
      <c r="M1469" s="842"/>
    </row>
    <row r="1470" spans="1:13" ht="25.5" customHeight="1">
      <c r="A1470" s="1088">
        <v>22020802</v>
      </c>
      <c r="B1470" s="1088">
        <v>70760</v>
      </c>
      <c r="C1470" s="1088"/>
      <c r="D1470" s="728" t="s">
        <v>561</v>
      </c>
      <c r="E1470" s="1088">
        <v>5060801</v>
      </c>
      <c r="F1470" s="324" t="s">
        <v>165</v>
      </c>
      <c r="G1470" s="842">
        <v>2700000</v>
      </c>
      <c r="H1470" s="842">
        <v>2700000</v>
      </c>
      <c r="I1470" s="842">
        <v>2700000</v>
      </c>
      <c r="J1470" s="842"/>
      <c r="K1470" s="842">
        <v>8100000</v>
      </c>
      <c r="L1470" s="842">
        <v>1700000</v>
      </c>
      <c r="M1470" s="842"/>
    </row>
    <row r="1471" spans="1:13" ht="25.5">
      <c r="A1471" s="1088">
        <v>22020803</v>
      </c>
      <c r="B1471" s="1088">
        <v>70760</v>
      </c>
      <c r="C1471" s="1088"/>
      <c r="D1471" s="728" t="s">
        <v>561</v>
      </c>
      <c r="E1471" s="1088">
        <v>5060801</v>
      </c>
      <c r="F1471" s="324" t="s">
        <v>166</v>
      </c>
      <c r="G1471" s="842">
        <v>3900000</v>
      </c>
      <c r="H1471" s="842">
        <v>3900000</v>
      </c>
      <c r="I1471" s="842">
        <v>3900000</v>
      </c>
      <c r="J1471" s="842"/>
      <c r="K1471" s="842">
        <v>11700000</v>
      </c>
      <c r="L1471" s="842">
        <v>3900000</v>
      </c>
      <c r="M1471" s="842"/>
    </row>
    <row r="1472" spans="1:13" ht="14.25">
      <c r="A1472" s="1088">
        <v>22020805</v>
      </c>
      <c r="B1472" s="1088">
        <v>70760</v>
      </c>
      <c r="C1472" s="1088"/>
      <c r="D1472" s="728" t="s">
        <v>561</v>
      </c>
      <c r="E1472" s="1088">
        <v>5060801</v>
      </c>
      <c r="F1472" s="324" t="s">
        <v>167</v>
      </c>
      <c r="G1472" s="842">
        <v>2500000</v>
      </c>
      <c r="H1472" s="842">
        <v>2500000</v>
      </c>
      <c r="I1472" s="842">
        <v>2500000</v>
      </c>
      <c r="J1472" s="842"/>
      <c r="K1472" s="842">
        <v>7500000</v>
      </c>
      <c r="L1472" s="842">
        <v>2500000</v>
      </c>
      <c r="M1472" s="842"/>
    </row>
    <row r="1473" spans="1:13" ht="25.5">
      <c r="A1473" s="442">
        <v>220209</v>
      </c>
      <c r="B1473" s="442"/>
      <c r="C1473" s="442"/>
      <c r="D1473" s="442"/>
      <c r="E1473" s="442"/>
      <c r="F1473" s="443" t="s">
        <v>646</v>
      </c>
      <c r="G1473" s="842"/>
      <c r="H1473" s="842"/>
      <c r="I1473" s="842"/>
      <c r="J1473" s="842"/>
      <c r="K1473" s="842"/>
      <c r="L1473" s="842"/>
      <c r="M1473" s="842"/>
    </row>
    <row r="1474" spans="1:13" ht="25.5">
      <c r="A1474" s="442">
        <v>220210</v>
      </c>
      <c r="B1474" s="442"/>
      <c r="C1474" s="442"/>
      <c r="D1474" s="442"/>
      <c r="E1474" s="442"/>
      <c r="F1474" s="443" t="s">
        <v>173</v>
      </c>
      <c r="G1474" s="842">
        <f>SUM(G1475:G1487)</f>
        <v>203400000</v>
      </c>
      <c r="H1474" s="842">
        <f>SUM(H1475:H1487)</f>
        <v>183400000</v>
      </c>
      <c r="I1474" s="842">
        <f>SUM(I1475:I1487)</f>
        <v>183400000</v>
      </c>
      <c r="J1474" s="842"/>
      <c r="K1474" s="842">
        <f>SUM(K1475:K1487)</f>
        <v>550200000</v>
      </c>
      <c r="L1474" s="842">
        <f>SUM(L1475:L1483)</f>
        <v>144000000</v>
      </c>
      <c r="M1474" s="842">
        <f>SUM(M1475:M1483)</f>
        <v>246450000</v>
      </c>
    </row>
    <row r="1475" spans="1:13" ht="14.25">
      <c r="A1475" s="1088">
        <v>22021001</v>
      </c>
      <c r="B1475" s="1088">
        <v>70760</v>
      </c>
      <c r="C1475" s="1088"/>
      <c r="D1475" s="728" t="s">
        <v>561</v>
      </c>
      <c r="E1475" s="1088">
        <v>5060801</v>
      </c>
      <c r="F1475" s="324" t="s">
        <v>174</v>
      </c>
      <c r="G1475" s="842">
        <v>10000000</v>
      </c>
      <c r="H1475" s="842">
        <v>10000000</v>
      </c>
      <c r="I1475" s="842">
        <v>10000000</v>
      </c>
      <c r="J1475" s="842"/>
      <c r="K1475" s="842">
        <v>30000000</v>
      </c>
      <c r="L1475" s="842">
        <v>1000000</v>
      </c>
      <c r="M1475" s="842"/>
    </row>
    <row r="1476" spans="1:13" ht="25.5">
      <c r="A1476" s="1088">
        <v>22021002</v>
      </c>
      <c r="B1476" s="1088">
        <v>70760</v>
      </c>
      <c r="C1476" s="1088"/>
      <c r="D1476" s="728" t="s">
        <v>561</v>
      </c>
      <c r="E1476" s="1088">
        <v>5060801</v>
      </c>
      <c r="F1476" s="324" t="s">
        <v>175</v>
      </c>
      <c r="G1476" s="842">
        <v>10000000</v>
      </c>
      <c r="H1476" s="842">
        <v>10000000</v>
      </c>
      <c r="I1476" s="842">
        <v>10000000</v>
      </c>
      <c r="J1476" s="842"/>
      <c r="K1476" s="842">
        <v>30000000</v>
      </c>
      <c r="L1476" s="842">
        <v>1000000</v>
      </c>
      <c r="M1476" s="842"/>
    </row>
    <row r="1477" spans="1:13" ht="25.5" customHeight="1">
      <c r="A1477" s="1088">
        <v>22021003</v>
      </c>
      <c r="B1477" s="1088">
        <v>70760</v>
      </c>
      <c r="C1477" s="1088"/>
      <c r="D1477" s="728" t="s">
        <v>561</v>
      </c>
      <c r="E1477" s="1088">
        <v>5060801</v>
      </c>
      <c r="F1477" s="324" t="s">
        <v>176</v>
      </c>
      <c r="G1477" s="842">
        <v>1500000</v>
      </c>
      <c r="H1477" s="842">
        <v>1500000</v>
      </c>
      <c r="I1477" s="842">
        <v>1500000</v>
      </c>
      <c r="J1477" s="842"/>
      <c r="K1477" s="842">
        <v>4500000</v>
      </c>
      <c r="L1477" s="842">
        <v>1000000</v>
      </c>
      <c r="M1477" s="842"/>
    </row>
    <row r="1478" spans="1:13" ht="14.25">
      <c r="A1478" s="1088">
        <v>22021004</v>
      </c>
      <c r="B1478" s="1088">
        <v>70760</v>
      </c>
      <c r="C1478" s="1088"/>
      <c r="D1478" s="728" t="s">
        <v>561</v>
      </c>
      <c r="E1478" s="1088">
        <v>5060801</v>
      </c>
      <c r="F1478" s="324" t="s">
        <v>177</v>
      </c>
      <c r="G1478" s="842">
        <v>70000000</v>
      </c>
      <c r="H1478" s="842">
        <v>20000000</v>
      </c>
      <c r="I1478" s="842">
        <v>20000000</v>
      </c>
      <c r="J1478" s="842"/>
      <c r="K1478" s="842">
        <v>60000000</v>
      </c>
      <c r="L1478" s="842">
        <v>19000000</v>
      </c>
      <c r="M1478" s="842">
        <v>29500000</v>
      </c>
    </row>
    <row r="1479" spans="1:13" ht="25.5">
      <c r="A1479" s="1088">
        <v>22021006</v>
      </c>
      <c r="B1479" s="1088"/>
      <c r="C1479" s="1088"/>
      <c r="D1479" s="1088"/>
      <c r="E1479" s="1088"/>
      <c r="F1479" s="324" t="s">
        <v>178</v>
      </c>
      <c r="G1479" s="842"/>
      <c r="H1479" s="842"/>
      <c r="I1479" s="842"/>
      <c r="J1479" s="842"/>
      <c r="K1479" s="842"/>
      <c r="L1479" s="842"/>
      <c r="M1479" s="842"/>
    </row>
    <row r="1480" spans="1:13" ht="31.5" customHeight="1">
      <c r="A1480" s="1088">
        <v>22021007</v>
      </c>
      <c r="B1480" s="1088">
        <v>70760</v>
      </c>
      <c r="C1480" s="1088"/>
      <c r="D1480" s="728" t="s">
        <v>561</v>
      </c>
      <c r="E1480" s="1088">
        <v>5060801</v>
      </c>
      <c r="F1480" s="324" t="s">
        <v>179</v>
      </c>
      <c r="G1480" s="842">
        <v>1000000</v>
      </c>
      <c r="H1480" s="842">
        <v>1000000</v>
      </c>
      <c r="I1480" s="842">
        <v>1000000</v>
      </c>
      <c r="J1480" s="842"/>
      <c r="K1480" s="842">
        <v>3000000</v>
      </c>
      <c r="L1480" s="842">
        <v>1000000</v>
      </c>
      <c r="M1480" s="842"/>
    </row>
    <row r="1481" spans="1:13" ht="25.5">
      <c r="A1481" s="1088">
        <v>22021014</v>
      </c>
      <c r="B1481" s="1088">
        <v>70760</v>
      </c>
      <c r="C1481" s="1088"/>
      <c r="D1481" s="728" t="s">
        <v>561</v>
      </c>
      <c r="E1481" s="1088">
        <v>5060801</v>
      </c>
      <c r="F1481" s="324" t="s">
        <v>668</v>
      </c>
      <c r="G1481" s="842">
        <v>900000</v>
      </c>
      <c r="H1481" s="842">
        <v>900000</v>
      </c>
      <c r="I1481" s="842">
        <v>900000</v>
      </c>
      <c r="J1481" s="842"/>
      <c r="K1481" s="842">
        <v>2700000</v>
      </c>
      <c r="L1481" s="842">
        <v>1000000</v>
      </c>
      <c r="M1481" s="842"/>
    </row>
    <row r="1482" spans="1:13" ht="25.5">
      <c r="A1482" s="1088">
        <v>22021019</v>
      </c>
      <c r="B1482" s="1088">
        <v>70760</v>
      </c>
      <c r="C1482" s="1088"/>
      <c r="D1482" s="728" t="s">
        <v>561</v>
      </c>
      <c r="E1482" s="1088">
        <v>5060801</v>
      </c>
      <c r="F1482" s="324" t="s">
        <v>183</v>
      </c>
      <c r="G1482" s="842">
        <v>60000000</v>
      </c>
      <c r="H1482" s="842">
        <v>60000000</v>
      </c>
      <c r="I1482" s="842">
        <v>60000000</v>
      </c>
      <c r="J1482" s="842"/>
      <c r="K1482" s="842">
        <v>180000000</v>
      </c>
      <c r="L1482" s="842">
        <v>100000000</v>
      </c>
      <c r="M1482" s="842">
        <v>209450000</v>
      </c>
    </row>
    <row r="1483" spans="1:13" ht="25.5">
      <c r="A1483" s="1088">
        <v>22021021</v>
      </c>
      <c r="B1483" s="1088">
        <v>70760</v>
      </c>
      <c r="C1483" s="1088"/>
      <c r="D1483" s="728" t="s">
        <v>561</v>
      </c>
      <c r="E1483" s="1088">
        <v>5060801</v>
      </c>
      <c r="F1483" s="324" t="s">
        <v>185</v>
      </c>
      <c r="G1483" s="842">
        <v>5000000</v>
      </c>
      <c r="H1483" s="842">
        <v>20000000</v>
      </c>
      <c r="I1483" s="842">
        <v>20000000</v>
      </c>
      <c r="J1483" s="842"/>
      <c r="K1483" s="842">
        <v>60000000</v>
      </c>
      <c r="L1483" s="842">
        <v>20000000</v>
      </c>
      <c r="M1483" s="842">
        <v>7500000</v>
      </c>
    </row>
    <row r="1484" spans="1:13" ht="25.5" customHeight="1">
      <c r="A1484" s="1289">
        <v>22021039</v>
      </c>
      <c r="B1484" s="1289"/>
      <c r="C1484" s="1289"/>
      <c r="D1484" s="728" t="s">
        <v>561</v>
      </c>
      <c r="E1484" s="1289">
        <v>5060801</v>
      </c>
      <c r="F1484" s="324" t="s">
        <v>1348</v>
      </c>
      <c r="G1484" s="842">
        <v>10000000</v>
      </c>
      <c r="H1484" s="842">
        <v>20000000</v>
      </c>
      <c r="I1484" s="842">
        <v>20000000</v>
      </c>
      <c r="J1484" s="842"/>
      <c r="K1484" s="842">
        <v>60000000</v>
      </c>
      <c r="L1484" s="842"/>
      <c r="M1484" s="842"/>
    </row>
    <row r="1485" spans="1:13" ht="25.5" customHeight="1">
      <c r="A1485" s="1088">
        <v>22021044</v>
      </c>
      <c r="B1485" s="1088"/>
      <c r="C1485" s="1088"/>
      <c r="D1485" s="728" t="s">
        <v>561</v>
      </c>
      <c r="E1485" s="1088">
        <v>5060801</v>
      </c>
      <c r="F1485" s="324" t="s">
        <v>1283</v>
      </c>
      <c r="G1485" s="842">
        <v>5000000</v>
      </c>
      <c r="H1485" s="842">
        <v>20000000</v>
      </c>
      <c r="I1485" s="842">
        <v>20000000</v>
      </c>
      <c r="J1485" s="842"/>
      <c r="K1485" s="842">
        <v>60000000</v>
      </c>
      <c r="L1485" s="842"/>
      <c r="M1485" s="842"/>
    </row>
    <row r="1486" spans="1:13" ht="38.25">
      <c r="A1486" s="1088">
        <v>22021045</v>
      </c>
      <c r="B1486" s="1088"/>
      <c r="C1486" s="1088"/>
      <c r="D1486" s="728" t="s">
        <v>561</v>
      </c>
      <c r="E1486" s="1088">
        <v>5060801</v>
      </c>
      <c r="F1486" s="324" t="s">
        <v>1284</v>
      </c>
      <c r="G1486" s="842">
        <v>25000000</v>
      </c>
      <c r="H1486" s="842">
        <v>10000000</v>
      </c>
      <c r="I1486" s="842">
        <v>10000000</v>
      </c>
      <c r="J1486" s="842"/>
      <c r="K1486" s="842">
        <v>30000000</v>
      </c>
      <c r="L1486" s="842"/>
      <c r="M1486" s="842"/>
    </row>
    <row r="1487" spans="1:13" ht="38.25">
      <c r="A1487" s="1088">
        <v>22021046</v>
      </c>
      <c r="B1487" s="1088"/>
      <c r="C1487" s="1088"/>
      <c r="D1487" s="728" t="s">
        <v>561</v>
      </c>
      <c r="E1487" s="1088">
        <v>5060801</v>
      </c>
      <c r="F1487" s="324" t="s">
        <v>1285</v>
      </c>
      <c r="G1487" s="842">
        <v>5000000</v>
      </c>
      <c r="H1487" s="842">
        <v>10000000</v>
      </c>
      <c r="I1487" s="842">
        <v>10000000</v>
      </c>
      <c r="J1487" s="842"/>
      <c r="K1487" s="842">
        <v>30000000</v>
      </c>
      <c r="L1487" s="842"/>
      <c r="M1487" s="842"/>
    </row>
    <row r="1488" spans="1:13" ht="14.25">
      <c r="A1488" s="442">
        <v>23</v>
      </c>
      <c r="B1488" s="442"/>
      <c r="C1488" s="442"/>
      <c r="D1488" s="442"/>
      <c r="E1488" s="442"/>
      <c r="F1488" s="443" t="s">
        <v>198</v>
      </c>
      <c r="G1488" s="842">
        <f>SUM(G1489,G1495,G1501,G1504)</f>
        <v>1502000000</v>
      </c>
      <c r="H1488" s="842">
        <f>SUM(H1489,H1495,H1501,H1504)</f>
        <v>2280000000</v>
      </c>
      <c r="I1488" s="842">
        <f>SUM(I1489,I1495,I1501,I1504)</f>
        <v>3000000000</v>
      </c>
      <c r="J1488" s="842"/>
      <c r="K1488" s="842">
        <f>SUM(K1489,K1495,K1501,K1504)</f>
        <v>6854000000.4499998</v>
      </c>
      <c r="L1488" s="842">
        <f>SUM(L1489,L1495,L1501,L1504)</f>
        <v>421625000</v>
      </c>
      <c r="M1488" s="842">
        <f>SUM(M1489,M1495,M1501,91)</f>
        <v>254500091</v>
      </c>
    </row>
    <row r="1489" spans="1:13" ht="14.25">
      <c r="A1489" s="442">
        <v>2301</v>
      </c>
      <c r="B1489" s="442"/>
      <c r="C1489" s="442"/>
      <c r="D1489" s="442"/>
      <c r="E1489" s="442"/>
      <c r="F1489" s="443" t="s">
        <v>199</v>
      </c>
      <c r="G1489" s="842">
        <f>G1490</f>
        <v>291000000</v>
      </c>
      <c r="H1489" s="842">
        <f t="shared" ref="H1489:M1489" si="222">H1490</f>
        <v>904892825</v>
      </c>
      <c r="I1489" s="842">
        <f t="shared" si="222"/>
        <v>1540000000</v>
      </c>
      <c r="J1489" s="842"/>
      <c r="K1489" s="842">
        <f t="shared" si="222"/>
        <v>2810892825</v>
      </c>
      <c r="L1489" s="842">
        <f t="shared" si="222"/>
        <v>26000000</v>
      </c>
      <c r="M1489" s="842">
        <f t="shared" si="222"/>
        <v>122000000</v>
      </c>
    </row>
    <row r="1490" spans="1:13" ht="25.5">
      <c r="A1490" s="442">
        <v>230101</v>
      </c>
      <c r="B1490" s="442"/>
      <c r="C1490" s="442"/>
      <c r="D1490" s="442"/>
      <c r="E1490" s="442"/>
      <c r="F1490" s="443" t="s">
        <v>200</v>
      </c>
      <c r="G1490" s="842">
        <f t="shared" ref="G1490:M1490" si="223">SUM(G1491:G1494)</f>
        <v>291000000</v>
      </c>
      <c r="H1490" s="842">
        <f t="shared" si="223"/>
        <v>904892825</v>
      </c>
      <c r="I1490" s="842">
        <f t="shared" si="223"/>
        <v>1540000000</v>
      </c>
      <c r="J1490" s="842"/>
      <c r="K1490" s="842">
        <f t="shared" si="223"/>
        <v>2810892825</v>
      </c>
      <c r="L1490" s="842">
        <f t="shared" si="223"/>
        <v>26000000</v>
      </c>
      <c r="M1490" s="842">
        <f t="shared" si="223"/>
        <v>122000000</v>
      </c>
    </row>
    <row r="1491" spans="1:13" ht="25.5">
      <c r="A1491" s="1088">
        <v>23010105</v>
      </c>
      <c r="B1491" s="1088"/>
      <c r="C1491" s="728" t="s">
        <v>1286</v>
      </c>
      <c r="D1491" s="1088"/>
      <c r="E1491" s="1088"/>
      <c r="F1491" s="324" t="s">
        <v>203</v>
      </c>
      <c r="G1491" s="842">
        <v>25000000</v>
      </c>
      <c r="H1491" s="842">
        <v>25000000</v>
      </c>
      <c r="I1491" s="842"/>
      <c r="J1491" s="842"/>
      <c r="K1491" s="842">
        <v>50000000</v>
      </c>
      <c r="L1491" s="842"/>
      <c r="M1491" s="842"/>
    </row>
    <row r="1492" spans="1:13" ht="14.25">
      <c r="A1492" s="1088">
        <v>23010108</v>
      </c>
      <c r="B1492" s="1088"/>
      <c r="C1492" s="728" t="s">
        <v>1286</v>
      </c>
      <c r="D1492" s="1088"/>
      <c r="E1492" s="1088"/>
      <c r="F1492" s="324" t="s">
        <v>206</v>
      </c>
      <c r="G1492" s="842">
        <v>15000000</v>
      </c>
      <c r="H1492" s="842"/>
      <c r="I1492" s="842"/>
      <c r="J1492" s="842"/>
      <c r="K1492" s="842">
        <v>15000000</v>
      </c>
      <c r="L1492" s="842"/>
      <c r="M1492" s="842"/>
    </row>
    <row r="1493" spans="1:13" ht="25.5">
      <c r="A1493" s="1088">
        <v>23010112</v>
      </c>
      <c r="B1493" s="1088"/>
      <c r="C1493" s="728" t="s">
        <v>1286</v>
      </c>
      <c r="D1493" s="1088"/>
      <c r="E1493" s="1088"/>
      <c r="F1493" s="324" t="s">
        <v>208</v>
      </c>
      <c r="G1493" s="842">
        <v>80000000</v>
      </c>
      <c r="H1493" s="842">
        <v>270000000</v>
      </c>
      <c r="I1493" s="842">
        <v>340000000</v>
      </c>
      <c r="J1493" s="842"/>
      <c r="K1493" s="842">
        <v>690000000</v>
      </c>
      <c r="L1493" s="842"/>
      <c r="M1493" s="842"/>
    </row>
    <row r="1494" spans="1:13" ht="25.5" customHeight="1">
      <c r="A1494" s="1088">
        <v>23010122</v>
      </c>
      <c r="B1494" s="1088">
        <v>70760</v>
      </c>
      <c r="C1494" s="728" t="s">
        <v>1286</v>
      </c>
      <c r="D1494" s="728" t="s">
        <v>561</v>
      </c>
      <c r="E1494" s="1088">
        <v>50610801</v>
      </c>
      <c r="F1494" s="324" t="s">
        <v>218</v>
      </c>
      <c r="G1494" s="842">
        <v>171000000</v>
      </c>
      <c r="H1494" s="842">
        <v>609892825</v>
      </c>
      <c r="I1494" s="842">
        <v>1200000000</v>
      </c>
      <c r="J1494" s="842"/>
      <c r="K1494" s="842">
        <v>2055892825</v>
      </c>
      <c r="L1494" s="842">
        <v>26000000</v>
      </c>
      <c r="M1494" s="842">
        <v>122000000</v>
      </c>
    </row>
    <row r="1495" spans="1:13" ht="38.25" customHeight="1">
      <c r="A1495" s="442">
        <v>2302</v>
      </c>
      <c r="B1495" s="442"/>
      <c r="C1495" s="442"/>
      <c r="D1495" s="442"/>
      <c r="E1495" s="442"/>
      <c r="F1495" s="325" t="s">
        <v>229</v>
      </c>
      <c r="G1495" s="842">
        <f>G1496</f>
        <v>803368428</v>
      </c>
      <c r="H1495" s="842">
        <f t="shared" ref="H1495:M1495" si="224">H1496</f>
        <v>855000000</v>
      </c>
      <c r="I1495" s="842">
        <f t="shared" si="224"/>
        <v>945000000</v>
      </c>
      <c r="J1495" s="842"/>
      <c r="K1495" s="842">
        <f t="shared" si="224"/>
        <v>2603368428</v>
      </c>
      <c r="L1495" s="842">
        <f t="shared" si="224"/>
        <v>55000000</v>
      </c>
      <c r="M1495" s="842">
        <f t="shared" si="224"/>
        <v>95000000</v>
      </c>
    </row>
    <row r="1496" spans="1:13" ht="38.25" customHeight="1">
      <c r="A1496" s="442">
        <v>230201</v>
      </c>
      <c r="B1496" s="442"/>
      <c r="C1496" s="442"/>
      <c r="D1496" s="442"/>
      <c r="E1496" s="442"/>
      <c r="F1496" s="325" t="s">
        <v>230</v>
      </c>
      <c r="G1496" s="842">
        <f t="shared" ref="G1496:M1496" si="225">SUM(G1497:G1500)</f>
        <v>803368428</v>
      </c>
      <c r="H1496" s="842">
        <f t="shared" si="225"/>
        <v>855000000</v>
      </c>
      <c r="I1496" s="842">
        <f t="shared" si="225"/>
        <v>945000000</v>
      </c>
      <c r="J1496" s="842"/>
      <c r="K1496" s="842">
        <f t="shared" si="225"/>
        <v>2603368428</v>
      </c>
      <c r="L1496" s="842">
        <f t="shared" si="225"/>
        <v>55000000</v>
      </c>
      <c r="M1496" s="842">
        <f t="shared" si="225"/>
        <v>95000000</v>
      </c>
    </row>
    <row r="1497" spans="1:13" ht="38.25" customHeight="1">
      <c r="A1497" s="1088">
        <v>23020101</v>
      </c>
      <c r="B1497" s="1088"/>
      <c r="C1497" s="728" t="s">
        <v>583</v>
      </c>
      <c r="D1497" s="1088"/>
      <c r="E1497" s="1088"/>
      <c r="F1497" s="326" t="s">
        <v>231</v>
      </c>
      <c r="G1497" s="842">
        <v>169368428</v>
      </c>
      <c r="H1497" s="842">
        <v>265000000</v>
      </c>
      <c r="I1497" s="842">
        <v>305000000</v>
      </c>
      <c r="J1497" s="842"/>
      <c r="K1497" s="842">
        <f>SUM(G1497,H1497,I1497)</f>
        <v>739368428</v>
      </c>
      <c r="L1497" s="842"/>
      <c r="M1497" s="842"/>
    </row>
    <row r="1498" spans="1:13" ht="38.25" customHeight="1">
      <c r="A1498" s="1088">
        <v>23020102</v>
      </c>
      <c r="B1498" s="1088"/>
      <c r="C1498" s="1088"/>
      <c r="D1498" s="1088"/>
      <c r="E1498" s="1088"/>
      <c r="F1498" s="326" t="s">
        <v>232</v>
      </c>
      <c r="G1498" s="843">
        <v>60000000</v>
      </c>
      <c r="H1498" s="843"/>
      <c r="I1498" s="843"/>
      <c r="J1498" s="843"/>
      <c r="K1498" s="842">
        <f>SUM(G1498,H1498,I1498)</f>
        <v>60000000</v>
      </c>
      <c r="L1498" s="843"/>
      <c r="M1498" s="843"/>
    </row>
    <row r="1499" spans="1:13" ht="38.25">
      <c r="A1499" s="1088">
        <v>23020105</v>
      </c>
      <c r="B1499" s="1088">
        <v>70760</v>
      </c>
      <c r="C1499" s="728" t="s">
        <v>1286</v>
      </c>
      <c r="D1499" s="728" t="s">
        <v>561</v>
      </c>
      <c r="E1499" s="1088">
        <v>50610801</v>
      </c>
      <c r="F1499" s="326" t="s">
        <v>235</v>
      </c>
      <c r="G1499" s="843">
        <v>105000000</v>
      </c>
      <c r="H1499" s="843"/>
      <c r="I1499" s="843"/>
      <c r="J1499" s="843"/>
      <c r="K1499" s="842">
        <f>SUM(G1499,H1499,I1499)</f>
        <v>105000000</v>
      </c>
      <c r="L1499" s="843"/>
      <c r="M1499" s="843"/>
    </row>
    <row r="1500" spans="1:13" ht="38.25" customHeight="1">
      <c r="A1500" s="1088">
        <v>23020106</v>
      </c>
      <c r="B1500" s="1088">
        <v>70760</v>
      </c>
      <c r="C1500" s="728" t="s">
        <v>1286</v>
      </c>
      <c r="D1500" s="728" t="s">
        <v>561</v>
      </c>
      <c r="E1500" s="1088">
        <v>50610801</v>
      </c>
      <c r="F1500" s="326" t="s">
        <v>236</v>
      </c>
      <c r="G1500" s="843">
        <v>469000000</v>
      </c>
      <c r="H1500" s="843">
        <v>590000000</v>
      </c>
      <c r="I1500" s="843">
        <v>640000000</v>
      </c>
      <c r="J1500" s="843"/>
      <c r="K1500" s="842">
        <f>SUM(G1500,H1500,I1500)</f>
        <v>1699000000</v>
      </c>
      <c r="L1500" s="843">
        <v>55000000</v>
      </c>
      <c r="M1500" s="843">
        <v>95000000</v>
      </c>
    </row>
    <row r="1501" spans="1:13" ht="14.25">
      <c r="A1501" s="442">
        <v>2303</v>
      </c>
      <c r="B1501" s="442"/>
      <c r="C1501" s="442"/>
      <c r="D1501" s="442"/>
      <c r="E1501" s="442"/>
      <c r="F1501" s="443" t="s">
        <v>252</v>
      </c>
      <c r="G1501" s="322">
        <f>G1502</f>
        <v>354631572</v>
      </c>
      <c r="H1501" s="322">
        <f t="shared" ref="H1501:M1501" si="226">H1502</f>
        <v>445107175</v>
      </c>
      <c r="I1501" s="322">
        <f t="shared" si="226"/>
        <v>475000000</v>
      </c>
      <c r="J1501" s="322"/>
      <c r="K1501" s="322">
        <f t="shared" si="226"/>
        <v>1274738747.45</v>
      </c>
      <c r="L1501" s="322">
        <f t="shared" si="226"/>
        <v>55625000</v>
      </c>
      <c r="M1501" s="322">
        <f t="shared" si="226"/>
        <v>37500000</v>
      </c>
    </row>
    <row r="1502" spans="1:13" ht="38.25">
      <c r="A1502" s="442">
        <v>230301</v>
      </c>
      <c r="B1502" s="442"/>
      <c r="C1502" s="442"/>
      <c r="D1502" s="442"/>
      <c r="E1502" s="442"/>
      <c r="F1502" s="443" t="s">
        <v>253</v>
      </c>
      <c r="G1502" s="322">
        <f t="shared" ref="G1502:M1502" si="227">SUM(G1503:G1503)</f>
        <v>354631572</v>
      </c>
      <c r="H1502" s="322">
        <f t="shared" si="227"/>
        <v>445107175</v>
      </c>
      <c r="I1502" s="322">
        <f t="shared" si="227"/>
        <v>475000000</v>
      </c>
      <c r="J1502" s="322"/>
      <c r="K1502" s="322">
        <f t="shared" si="227"/>
        <v>1274738747.45</v>
      </c>
      <c r="L1502" s="322">
        <f t="shared" si="227"/>
        <v>55625000</v>
      </c>
      <c r="M1502" s="322">
        <f t="shared" si="227"/>
        <v>37500000</v>
      </c>
    </row>
    <row r="1503" spans="1:13" ht="38.25">
      <c r="A1503" s="1088">
        <v>23030105</v>
      </c>
      <c r="B1503" s="1088">
        <v>70760</v>
      </c>
      <c r="C1503" s="728" t="s">
        <v>1286</v>
      </c>
      <c r="D1503" s="728" t="s">
        <v>561</v>
      </c>
      <c r="E1503" s="1088">
        <v>50610801</v>
      </c>
      <c r="F1503" s="326" t="s">
        <v>258</v>
      </c>
      <c r="G1503" s="725">
        <v>354631572</v>
      </c>
      <c r="H1503" s="725">
        <v>445107175</v>
      </c>
      <c r="I1503" s="725">
        <v>475000000</v>
      </c>
      <c r="J1503" s="725"/>
      <c r="K1503" s="725">
        <v>1274738747.45</v>
      </c>
      <c r="L1503" s="725">
        <v>55625000</v>
      </c>
      <c r="M1503" s="725">
        <v>37500000</v>
      </c>
    </row>
    <row r="1504" spans="1:13" ht="38.25" customHeight="1">
      <c r="A1504" s="442">
        <v>2305</v>
      </c>
      <c r="B1504" s="442"/>
      <c r="C1504" s="442"/>
      <c r="D1504" s="442"/>
      <c r="E1504" s="442"/>
      <c r="F1504" s="443" t="s">
        <v>274</v>
      </c>
      <c r="G1504" s="842">
        <f>G1505</f>
        <v>53000000</v>
      </c>
      <c r="H1504" s="842">
        <f t="shared" ref="H1504:M1504" si="228">H1505</f>
        <v>75000000</v>
      </c>
      <c r="I1504" s="842">
        <f t="shared" si="228"/>
        <v>40000000</v>
      </c>
      <c r="J1504" s="842"/>
      <c r="K1504" s="842">
        <f t="shared" si="228"/>
        <v>165000000</v>
      </c>
      <c r="L1504" s="842">
        <f t="shared" si="228"/>
        <v>285000000</v>
      </c>
      <c r="M1504" s="842">
        <f t="shared" si="228"/>
        <v>240000000</v>
      </c>
    </row>
    <row r="1505" spans="1:13" ht="25.5">
      <c r="A1505" s="442">
        <v>230501</v>
      </c>
      <c r="B1505" s="442"/>
      <c r="C1505" s="442"/>
      <c r="D1505" s="442"/>
      <c r="E1505" s="442"/>
      <c r="F1505" s="443" t="s">
        <v>275</v>
      </c>
      <c r="G1505" s="842">
        <f>SUM(G1506:G1507)</f>
        <v>53000000</v>
      </c>
      <c r="H1505" s="842">
        <f t="shared" ref="H1505:M1505" si="229">SUM(H1506:H1506)</f>
        <v>75000000</v>
      </c>
      <c r="I1505" s="842">
        <f t="shared" si="229"/>
        <v>40000000</v>
      </c>
      <c r="J1505" s="842"/>
      <c r="K1505" s="842">
        <f t="shared" si="229"/>
        <v>165000000</v>
      </c>
      <c r="L1505" s="842">
        <f t="shared" si="229"/>
        <v>285000000</v>
      </c>
      <c r="M1505" s="842">
        <f t="shared" si="229"/>
        <v>240000000</v>
      </c>
    </row>
    <row r="1506" spans="1:13" ht="25.5">
      <c r="A1506" s="1088">
        <v>23050103</v>
      </c>
      <c r="B1506" s="1088">
        <v>70750</v>
      </c>
      <c r="C1506" s="728" t="s">
        <v>1286</v>
      </c>
      <c r="D1506" s="728" t="s">
        <v>561</v>
      </c>
      <c r="E1506" s="1088">
        <v>50610801</v>
      </c>
      <c r="F1506" s="324" t="s">
        <v>278</v>
      </c>
      <c r="G1506" s="845">
        <v>50000000</v>
      </c>
      <c r="H1506" s="845">
        <v>75000000</v>
      </c>
      <c r="I1506" s="845">
        <v>40000000</v>
      </c>
      <c r="J1506" s="845"/>
      <c r="K1506" s="845">
        <v>165000000</v>
      </c>
      <c r="L1506" s="845">
        <v>285000000</v>
      </c>
      <c r="M1506" s="845">
        <v>240000000</v>
      </c>
    </row>
    <row r="1507" spans="1:13" ht="25.5">
      <c r="A1507" s="329">
        <v>23050111</v>
      </c>
      <c r="B1507" s="329"/>
      <c r="C1507" s="329"/>
      <c r="D1507" s="1172"/>
      <c r="E1507" s="329"/>
      <c r="F1507" s="330" t="s">
        <v>1287</v>
      </c>
      <c r="G1507" s="326">
        <v>3000000</v>
      </c>
      <c r="H1507" s="326"/>
      <c r="I1507" s="326"/>
      <c r="J1507" s="326"/>
      <c r="K1507" s="326"/>
      <c r="L1507" s="419"/>
      <c r="M1507" s="419"/>
    </row>
    <row r="1508" spans="1:13" ht="14.25">
      <c r="A1508" s="486"/>
      <c r="B1508" s="486"/>
      <c r="C1508" s="486"/>
      <c r="D1508" s="486"/>
      <c r="E1508" s="486"/>
      <c r="F1508" s="775" t="s">
        <v>570</v>
      </c>
      <c r="G1508" s="775"/>
      <c r="H1508" s="775"/>
      <c r="I1508" s="775"/>
      <c r="J1508" s="775"/>
      <c r="K1508" s="775"/>
      <c r="L1508" s="775"/>
      <c r="M1508" s="775"/>
    </row>
    <row r="1509" spans="1:13" ht="25.5" customHeight="1">
      <c r="A1509" s="486"/>
      <c r="B1509" s="486"/>
      <c r="C1509" s="486"/>
      <c r="D1509" s="486"/>
      <c r="E1509" s="486"/>
      <c r="F1509" s="571"/>
      <c r="G1509" s="1003"/>
      <c r="H1509" s="1003"/>
      <c r="I1509" s="1003"/>
      <c r="J1509" s="1003"/>
      <c r="K1509" s="1003"/>
      <c r="L1509" s="1003"/>
      <c r="M1509" s="527"/>
    </row>
    <row r="1510" spans="1:13" ht="14.25">
      <c r="A1510" s="486"/>
      <c r="B1510" s="486"/>
      <c r="C1510" s="486"/>
      <c r="D1510" s="486"/>
      <c r="E1510" s="486"/>
      <c r="F1510" s="571" t="s">
        <v>519</v>
      </c>
      <c r="G1510" s="590">
        <f>G1428</f>
        <v>3843068693</v>
      </c>
      <c r="H1510" s="590">
        <f>H1428</f>
        <v>3843068693</v>
      </c>
      <c r="I1510" s="590">
        <f>I1428</f>
        <v>3843068693</v>
      </c>
      <c r="J1510" s="590"/>
      <c r="K1510" s="590">
        <f>SUM(G1510:I1510)</f>
        <v>11529206079</v>
      </c>
      <c r="L1510" s="590">
        <f>L1428</f>
        <v>0</v>
      </c>
      <c r="M1510" s="590">
        <f>M1474</f>
        <v>246450000</v>
      </c>
    </row>
    <row r="1511" spans="1:13" ht="14.25">
      <c r="A1511" s="486"/>
      <c r="B1511" s="486"/>
      <c r="C1511" s="486"/>
      <c r="D1511" s="486"/>
      <c r="E1511" s="486"/>
      <c r="F1511" s="571" t="s">
        <v>520</v>
      </c>
      <c r="G1511" s="590">
        <f>G1434</f>
        <v>380000000</v>
      </c>
      <c r="H1511" s="590">
        <f>H1434</f>
        <v>400000000</v>
      </c>
      <c r="I1511" s="590">
        <f>I1434</f>
        <v>400000000</v>
      </c>
      <c r="J1511" s="590"/>
      <c r="K1511" s="590">
        <f>SUM(G1511:I1511)</f>
        <v>1180000000</v>
      </c>
      <c r="L1511" s="590">
        <f>L1434</f>
        <v>243000000</v>
      </c>
      <c r="M1511" s="590">
        <f>M1483</f>
        <v>7500000</v>
      </c>
    </row>
    <row r="1512" spans="1:13" ht="14.25">
      <c r="A1512" s="486"/>
      <c r="B1512" s="486"/>
      <c r="C1512" s="486"/>
      <c r="D1512" s="486"/>
      <c r="E1512" s="486"/>
      <c r="F1512" s="571" t="s">
        <v>198</v>
      </c>
      <c r="G1512" s="590">
        <f>G1488</f>
        <v>1502000000</v>
      </c>
      <c r="H1512" s="590">
        <f>H1488</f>
        <v>2280000000</v>
      </c>
      <c r="I1512" s="590">
        <f>I1488</f>
        <v>3000000000</v>
      </c>
      <c r="J1512" s="590"/>
      <c r="K1512" s="590">
        <f>SUM(G1512:I1512)</f>
        <v>6782000000</v>
      </c>
      <c r="L1512" s="590">
        <f>L1488</f>
        <v>421625000</v>
      </c>
      <c r="M1512" s="590"/>
    </row>
    <row r="1513" spans="1:13" ht="14.25">
      <c r="A1513" s="486"/>
      <c r="B1513" s="486"/>
      <c r="C1513" s="486"/>
      <c r="D1513" s="486"/>
      <c r="E1513" s="486"/>
      <c r="F1513" s="571"/>
      <c r="G1513" s="590"/>
      <c r="H1513" s="590"/>
      <c r="I1513" s="590"/>
      <c r="J1513" s="590"/>
      <c r="K1513" s="590"/>
      <c r="L1513" s="590"/>
      <c r="M1513" s="590"/>
    </row>
    <row r="1514" spans="1:13" ht="14.25">
      <c r="A1514" s="486"/>
      <c r="B1514" s="486"/>
      <c r="C1514" s="486"/>
      <c r="D1514" s="486"/>
      <c r="E1514" s="486"/>
      <c r="F1514" s="571" t="s">
        <v>3</v>
      </c>
      <c r="G1514" s="590">
        <f t="shared" ref="G1514:M1514" si="230">SUM(G1510:G1513)</f>
        <v>5725068693</v>
      </c>
      <c r="H1514" s="590">
        <f t="shared" si="230"/>
        <v>6523068693</v>
      </c>
      <c r="I1514" s="590">
        <f t="shared" si="230"/>
        <v>7243068693</v>
      </c>
      <c r="J1514" s="590"/>
      <c r="K1514" s="590">
        <f t="shared" si="230"/>
        <v>19491206079</v>
      </c>
      <c r="L1514" s="590">
        <f t="shared" si="230"/>
        <v>664625000</v>
      </c>
      <c r="M1514" s="590">
        <f t="shared" si="230"/>
        <v>253950000</v>
      </c>
    </row>
    <row r="1515" spans="1:13" ht="14.25">
      <c r="A1515" s="117"/>
      <c r="B1515" s="117"/>
      <c r="C1515" s="117"/>
      <c r="D1515" s="117"/>
      <c r="E1515" s="117"/>
      <c r="F1515" s="117"/>
      <c r="G1515" s="293"/>
      <c r="H1515" s="293"/>
      <c r="I1515" s="293"/>
      <c r="J1515" s="293"/>
      <c r="K1515" s="293"/>
      <c r="L1515" s="293"/>
      <c r="M1515" s="293"/>
    </row>
    <row r="1516" spans="1:13" ht="14.25">
      <c r="A1516" s="117"/>
      <c r="B1516" s="117"/>
      <c r="C1516" s="117"/>
      <c r="D1516" s="117"/>
      <c r="E1516" s="117"/>
      <c r="F1516" s="292"/>
      <c r="G1516" s="286"/>
      <c r="H1516" s="286"/>
      <c r="I1516" s="286"/>
      <c r="J1516" s="286"/>
      <c r="K1516" s="286"/>
      <c r="L1516" s="286"/>
      <c r="M1516" s="286"/>
    </row>
    <row r="1517" spans="1:13" ht="14.25">
      <c r="A1517" s="117"/>
      <c r="B1517" s="117"/>
      <c r="C1517" s="117"/>
      <c r="D1517" s="117"/>
      <c r="E1517" s="117"/>
      <c r="F1517" s="292"/>
      <c r="G1517" s="286"/>
      <c r="H1517" s="286"/>
      <c r="I1517" s="286"/>
      <c r="J1517" s="286"/>
      <c r="K1517" s="286"/>
      <c r="L1517" s="286"/>
      <c r="M1517" s="286"/>
    </row>
    <row r="1518" spans="1:13" ht="14.25">
      <c r="A1518" s="117"/>
      <c r="B1518" s="117"/>
      <c r="C1518" s="117"/>
      <c r="D1518" s="117"/>
      <c r="E1518" s="117"/>
      <c r="F1518" s="292"/>
      <c r="G1518" s="286"/>
      <c r="H1518" s="286"/>
      <c r="I1518" s="286"/>
      <c r="J1518" s="286"/>
      <c r="K1518" s="286"/>
      <c r="L1518" s="286"/>
      <c r="M1518" s="286"/>
    </row>
    <row r="1519" spans="1:13" ht="18">
      <c r="A1519" s="1442" t="s">
        <v>0</v>
      </c>
      <c r="B1519" s="1442"/>
      <c r="C1519" s="1442"/>
      <c r="D1519" s="1442"/>
      <c r="E1519" s="1442"/>
      <c r="F1519" s="1442"/>
      <c r="G1519" s="1442"/>
      <c r="H1519" s="1442"/>
      <c r="I1519" s="1442"/>
      <c r="J1519" s="1442"/>
      <c r="K1519" s="1442"/>
      <c r="L1519" s="863"/>
      <c r="M1519" s="864"/>
    </row>
    <row r="1520" spans="1:13" ht="18">
      <c r="A1520" s="1442" t="s">
        <v>624</v>
      </c>
      <c r="B1520" s="1442"/>
      <c r="C1520" s="1442"/>
      <c r="D1520" s="1442"/>
      <c r="E1520" s="1442"/>
      <c r="F1520" s="1442"/>
      <c r="G1520" s="1442"/>
      <c r="H1520" s="1442"/>
      <c r="I1520" s="1442"/>
      <c r="J1520" s="1442"/>
      <c r="K1520" s="1442"/>
      <c r="L1520" s="863"/>
      <c r="M1520" s="864"/>
    </row>
    <row r="1521" spans="1:13" ht="54">
      <c r="A1521" s="865" t="s">
        <v>6</v>
      </c>
      <c r="B1521" s="866" t="s">
        <v>514</v>
      </c>
      <c r="C1521" s="866" t="s">
        <v>559</v>
      </c>
      <c r="D1521" s="866" t="s">
        <v>560</v>
      </c>
      <c r="E1521" s="865" t="s">
        <v>515</v>
      </c>
      <c r="F1521" s="865" t="s">
        <v>7</v>
      </c>
      <c r="G1521" s="866" t="s">
        <v>1061</v>
      </c>
      <c r="H1521" s="866" t="s">
        <v>1062</v>
      </c>
      <c r="I1521" s="866" t="s">
        <v>1063</v>
      </c>
      <c r="J1521" s="866"/>
      <c r="K1521" s="864" t="s">
        <v>658</v>
      </c>
      <c r="L1521" s="863" t="s">
        <v>970</v>
      </c>
      <c r="M1521" s="864" t="s">
        <v>999</v>
      </c>
    </row>
    <row r="1522" spans="1:13" ht="18">
      <c r="A1522" s="867">
        <v>1</v>
      </c>
      <c r="B1522" s="867"/>
      <c r="C1522" s="867"/>
      <c r="D1522" s="867"/>
      <c r="E1522" s="867"/>
      <c r="F1522" s="867" t="s">
        <v>8</v>
      </c>
      <c r="G1522" s="868">
        <f>G1523</f>
        <v>1405427219.5999999</v>
      </c>
      <c r="H1522" s="868">
        <v>1405427219.5999999</v>
      </c>
      <c r="I1522" s="868">
        <v>1405427220</v>
      </c>
      <c r="J1522" s="868"/>
      <c r="K1522" s="869">
        <f>SUM(G1522,H1522,I1522)</f>
        <v>4216281659.1999998</v>
      </c>
      <c r="L1522" s="870">
        <v>1802634630.1199999</v>
      </c>
      <c r="M1522" s="864"/>
    </row>
    <row r="1523" spans="1:13" ht="18">
      <c r="A1523" s="865">
        <v>12</v>
      </c>
      <c r="B1523" s="865"/>
      <c r="C1523" s="865"/>
      <c r="D1523" s="865"/>
      <c r="E1523" s="865"/>
      <c r="F1523" s="865" t="s">
        <v>14</v>
      </c>
      <c r="G1523" s="871">
        <f>G1525</f>
        <v>1405427219.5999999</v>
      </c>
      <c r="H1523" s="871">
        <v>1405427220</v>
      </c>
      <c r="I1523" s="871">
        <v>1405427220</v>
      </c>
      <c r="J1523" s="871"/>
      <c r="K1523" s="864"/>
      <c r="L1523" s="863"/>
      <c r="M1523" s="864"/>
    </row>
    <row r="1524" spans="1:13" ht="18">
      <c r="A1524" s="865"/>
      <c r="B1524" s="865"/>
      <c r="C1524" s="865"/>
      <c r="D1524" s="865"/>
      <c r="E1524" s="865"/>
      <c r="F1524" s="865"/>
      <c r="G1524" s="871"/>
      <c r="H1524" s="871"/>
      <c r="I1524" s="871"/>
      <c r="J1524" s="871"/>
      <c r="K1524" s="864"/>
      <c r="L1524" s="863"/>
      <c r="M1524" s="864"/>
    </row>
    <row r="1525" spans="1:13" ht="18">
      <c r="A1525" s="865">
        <v>14</v>
      </c>
      <c r="B1525" s="865"/>
      <c r="C1525" s="865"/>
      <c r="D1525" s="865"/>
      <c r="E1525" s="865"/>
      <c r="F1525" s="865" t="s">
        <v>66</v>
      </c>
      <c r="G1525" s="871">
        <f>G1526</f>
        <v>1405427219.5999999</v>
      </c>
      <c r="H1525" s="871">
        <f>H1526</f>
        <v>1405427220</v>
      </c>
      <c r="I1525" s="871">
        <f>I1526</f>
        <v>1405427220</v>
      </c>
      <c r="J1525" s="871"/>
      <c r="K1525" s="869">
        <f>SUM(G1525,H1525,I1525)</f>
        <v>4216281659.5999999</v>
      </c>
      <c r="L1525" s="870">
        <v>1802634630.1199999</v>
      </c>
      <c r="M1525" s="864"/>
    </row>
    <row r="1526" spans="1:13" ht="18">
      <c r="A1526" s="865">
        <v>1407</v>
      </c>
      <c r="B1526" s="865"/>
      <c r="C1526" s="865"/>
      <c r="D1526" s="865"/>
      <c r="E1526" s="865"/>
      <c r="F1526" s="865" t="s">
        <v>88</v>
      </c>
      <c r="G1526" s="872">
        <f>SUM(G1527:G1528)</f>
        <v>1405427219.5999999</v>
      </c>
      <c r="H1526" s="871">
        <f>H1527</f>
        <v>1405427220</v>
      </c>
      <c r="I1526" s="871">
        <f>I1527</f>
        <v>1405427220</v>
      </c>
      <c r="J1526" s="871"/>
      <c r="K1526" s="869">
        <f>SUM(G1526,H1526,I1526)</f>
        <v>4216281659.5999999</v>
      </c>
      <c r="L1526" s="870">
        <v>1802634630.1199999</v>
      </c>
      <c r="M1526" s="864"/>
    </row>
    <row r="1527" spans="1:13" ht="162">
      <c r="A1527" s="833">
        <v>14070101</v>
      </c>
      <c r="B1527" s="865"/>
      <c r="C1527" s="865"/>
      <c r="D1527" s="865"/>
      <c r="E1527" s="865"/>
      <c r="F1527" s="866" t="s">
        <v>648</v>
      </c>
      <c r="G1527" s="872">
        <v>1405427219.5999999</v>
      </c>
      <c r="H1527" s="871">
        <v>1405427220</v>
      </c>
      <c r="I1527" s="871">
        <v>1405427220</v>
      </c>
      <c r="J1527" s="871"/>
      <c r="K1527" s="869">
        <f>SUM(G1527,H1527,I1527)</f>
        <v>4216281659.5999999</v>
      </c>
      <c r="L1527" s="870">
        <v>1802634630.1199999</v>
      </c>
      <c r="M1527" s="864"/>
    </row>
    <row r="1528" spans="1:13" ht="162">
      <c r="A1528" s="833">
        <v>14070102</v>
      </c>
      <c r="B1528" s="833">
        <v>70740</v>
      </c>
      <c r="C1528" s="873"/>
      <c r="D1528" s="873"/>
      <c r="E1528" s="873">
        <v>50610801</v>
      </c>
      <c r="F1528" s="874" t="s">
        <v>647</v>
      </c>
      <c r="G1528" s="875"/>
      <c r="H1528" s="875"/>
      <c r="I1528" s="875"/>
      <c r="J1528" s="875"/>
      <c r="K1528" s="864"/>
      <c r="L1528" s="863"/>
      <c r="M1528" s="864"/>
    </row>
    <row r="1529" spans="1:13" ht="18">
      <c r="A1529" s="865">
        <v>2</v>
      </c>
      <c r="B1529" s="865"/>
      <c r="C1529" s="865"/>
      <c r="D1529" s="865"/>
      <c r="E1529" s="865"/>
      <c r="F1529" s="867" t="s">
        <v>90</v>
      </c>
      <c r="G1529" s="872">
        <f>G1530+G1537</f>
        <v>1838287722.3599999</v>
      </c>
      <c r="H1529" s="872">
        <f>H1530+H1537</f>
        <v>1838287722.3599999</v>
      </c>
      <c r="I1529" s="872">
        <f>I1530+I1537</f>
        <v>1838287722.3599999</v>
      </c>
      <c r="J1529" s="872"/>
      <c r="K1529" s="876">
        <f>SUM(G1529,H1529,I1529)</f>
        <v>5514863167.0799999</v>
      </c>
      <c r="L1529" s="863"/>
      <c r="M1529" s="864"/>
    </row>
    <row r="1530" spans="1:13" ht="18">
      <c r="A1530" s="873">
        <v>21</v>
      </c>
      <c r="B1530" s="873"/>
      <c r="C1530" s="873"/>
      <c r="D1530" s="873"/>
      <c r="E1530" s="873"/>
      <c r="F1530" s="877" t="s">
        <v>4</v>
      </c>
      <c r="G1530" s="878">
        <f>SUM(G1531,G1598)</f>
        <v>50464995</v>
      </c>
      <c r="H1530" s="878">
        <f>SUM(H1531,H1598)</f>
        <v>50464995</v>
      </c>
      <c r="I1530" s="878">
        <f>SUM(I1531,I1598)</f>
        <v>50464995</v>
      </c>
      <c r="J1530" s="878"/>
      <c r="K1530" s="876">
        <f>SUM(G1530,H1530,I1530)</f>
        <v>151394985</v>
      </c>
      <c r="L1530" s="863"/>
      <c r="M1530" s="864"/>
    </row>
    <row r="1531" spans="1:13" ht="18">
      <c r="A1531" s="833">
        <v>21010101</v>
      </c>
      <c r="B1531" s="833"/>
      <c r="C1531" s="833"/>
      <c r="D1531" s="833"/>
      <c r="E1531" s="833"/>
      <c r="F1531" s="874" t="s">
        <v>91</v>
      </c>
      <c r="G1531" s="879">
        <v>41425758</v>
      </c>
      <c r="H1531" s="879">
        <v>41425758</v>
      </c>
      <c r="I1531" s="879">
        <v>41425758</v>
      </c>
      <c r="J1531" s="879"/>
      <c r="K1531" s="876">
        <f>SUM(G1531,H1531,I1531)</f>
        <v>124277274</v>
      </c>
      <c r="L1531" s="863"/>
      <c r="M1531" s="864"/>
    </row>
    <row r="1532" spans="1:13" ht="36">
      <c r="A1532" s="833">
        <v>21010102</v>
      </c>
      <c r="B1532" s="833"/>
      <c r="C1532" s="833"/>
      <c r="D1532" s="833"/>
      <c r="E1532" s="833"/>
      <c r="F1532" s="874" t="s">
        <v>92</v>
      </c>
      <c r="G1532" s="879"/>
      <c r="H1532" s="879"/>
      <c r="I1532" s="879"/>
      <c r="J1532" s="879"/>
      <c r="K1532" s="864"/>
      <c r="L1532" s="863"/>
      <c r="M1532" s="864"/>
    </row>
    <row r="1533" spans="1:13" ht="23.25" hidden="1" customHeight="1">
      <c r="A1533" s="833">
        <v>2102</v>
      </c>
      <c r="B1533" s="833"/>
      <c r="C1533" s="833"/>
      <c r="D1533" s="833"/>
      <c r="E1533" s="833"/>
      <c r="F1533" s="880" t="s">
        <v>94</v>
      </c>
      <c r="G1533" s="879">
        <f>SUM(G1534)</f>
        <v>0</v>
      </c>
      <c r="H1533" s="879">
        <f>SUM(H1534)</f>
        <v>0</v>
      </c>
      <c r="I1533" s="879">
        <f>SUM(I1534)</f>
        <v>0</v>
      </c>
      <c r="J1533" s="879"/>
      <c r="K1533" s="876">
        <f t="shared" ref="K1533:K1546" si="231">SUM(G1533,H1533,I1533)</f>
        <v>0</v>
      </c>
      <c r="L1533" s="863"/>
      <c r="M1533" s="864"/>
    </row>
    <row r="1534" spans="1:13" ht="22.5" hidden="1" customHeight="1">
      <c r="A1534" s="833">
        <v>210201</v>
      </c>
      <c r="B1534" s="833"/>
      <c r="C1534" s="833"/>
      <c r="D1534" s="833"/>
      <c r="E1534" s="833"/>
      <c r="F1534" s="880" t="s">
        <v>95</v>
      </c>
      <c r="G1534" s="879">
        <f>SUM(G1535:G1536)</f>
        <v>0</v>
      </c>
      <c r="H1534" s="879">
        <f>SUM(H1535:H1536)</f>
        <v>0</v>
      </c>
      <c r="I1534" s="879">
        <f>SUM(I1535:I1536)</f>
        <v>0</v>
      </c>
      <c r="J1534" s="879"/>
      <c r="K1534" s="876">
        <f t="shared" si="231"/>
        <v>0</v>
      </c>
      <c r="L1534" s="863"/>
      <c r="M1534" s="864"/>
    </row>
    <row r="1535" spans="1:13" ht="57.75" hidden="1" customHeight="1">
      <c r="A1535" s="833">
        <v>21020101</v>
      </c>
      <c r="B1535" s="833"/>
      <c r="C1535" s="833"/>
      <c r="D1535" s="833"/>
      <c r="E1535" s="833"/>
      <c r="F1535" s="880" t="s">
        <v>96</v>
      </c>
      <c r="G1535" s="879">
        <f>'[2]SOCIAL SECTOR PERSONNEL COST'!K2082</f>
        <v>0</v>
      </c>
      <c r="H1535" s="879">
        <f>'[2]SOCIAL SECTOR PERSONNEL COST'!L2082</f>
        <v>0</v>
      </c>
      <c r="I1535" s="879">
        <f>'[2]SOCIAL SECTOR PERSONNEL COST'!M2082</f>
        <v>0</v>
      </c>
      <c r="J1535" s="879"/>
      <c r="K1535" s="876">
        <f t="shared" si="231"/>
        <v>0</v>
      </c>
      <c r="L1535" s="863"/>
      <c r="M1535" s="864"/>
    </row>
    <row r="1536" spans="1:13" ht="16.5" hidden="1" customHeight="1">
      <c r="A1536" s="833">
        <v>21020103</v>
      </c>
      <c r="B1536" s="833"/>
      <c r="C1536" s="833"/>
      <c r="D1536" s="833"/>
      <c r="E1536" s="833"/>
      <c r="F1536" s="874" t="s">
        <v>528</v>
      </c>
      <c r="G1536" s="879">
        <f>'[2]SOCIAL SECTOR PERSONNEL COST'!J2082</f>
        <v>0</v>
      </c>
      <c r="H1536" s="879">
        <f>'[2]SOCIAL SECTOR PERSONNEL COST'!K2082</f>
        <v>0</v>
      </c>
      <c r="I1536" s="879">
        <f>'[2]SOCIAL SECTOR PERSONNEL COST'!L2082</f>
        <v>0</v>
      </c>
      <c r="J1536" s="879"/>
      <c r="K1536" s="876">
        <f t="shared" si="231"/>
        <v>0</v>
      </c>
      <c r="L1536" s="863"/>
      <c r="M1536" s="864"/>
    </row>
    <row r="1537" spans="1:13" ht="33" hidden="1" customHeight="1">
      <c r="A1537" s="873">
        <v>2202</v>
      </c>
      <c r="B1537" s="873"/>
      <c r="C1537" s="873"/>
      <c r="D1537" s="873"/>
      <c r="E1537" s="873"/>
      <c r="F1537" s="881" t="s">
        <v>5</v>
      </c>
      <c r="G1537" s="882">
        <f>SUM(G1538,G1542,G1551,G1559,G1567,G1570,G1573,G1577,G1580,G1583)</f>
        <v>1787822727.3599999</v>
      </c>
      <c r="H1537" s="882">
        <f>SUM(H1538,H1542,H1551,H1559,H1567,H1570,H1573,H1577,H1580,H1583)</f>
        <v>1787822727.3599999</v>
      </c>
      <c r="I1537" s="882">
        <f>SUM(I1538,I1542,I1551,I1559,I1567,I1570,I1573,I1577,I1580,I1583)</f>
        <v>1787822727.3599999</v>
      </c>
      <c r="J1537" s="882"/>
      <c r="K1537" s="876">
        <f t="shared" si="231"/>
        <v>5363468182.0799999</v>
      </c>
      <c r="L1537" s="864"/>
      <c r="M1537" s="864"/>
    </row>
    <row r="1538" spans="1:13" ht="49.5" hidden="1" customHeight="1">
      <c r="A1538" s="873">
        <v>220201</v>
      </c>
      <c r="B1538" s="873"/>
      <c r="C1538" s="873"/>
      <c r="D1538" s="873"/>
      <c r="E1538" s="873"/>
      <c r="F1538" s="881" t="s">
        <v>107</v>
      </c>
      <c r="G1538" s="882">
        <f>SUM(G1539:G1541)</f>
        <v>99410000</v>
      </c>
      <c r="H1538" s="882">
        <f>SUM(H1539:H1541)</f>
        <v>99410000</v>
      </c>
      <c r="I1538" s="882">
        <f>SUM(I1539:I1541)</f>
        <v>99410000</v>
      </c>
      <c r="J1538" s="882"/>
      <c r="K1538" s="876">
        <f t="shared" si="231"/>
        <v>298230000</v>
      </c>
      <c r="L1538" s="864"/>
      <c r="M1538" s="864"/>
    </row>
    <row r="1539" spans="1:13" ht="66" hidden="1" customHeight="1">
      <c r="A1539" s="833">
        <v>22020101</v>
      </c>
      <c r="B1539" s="833">
        <v>70740</v>
      </c>
      <c r="C1539" s="833"/>
      <c r="D1539" s="883" t="s">
        <v>561</v>
      </c>
      <c r="E1539" s="833">
        <v>50610801</v>
      </c>
      <c r="F1539" s="874" t="s">
        <v>108</v>
      </c>
      <c r="G1539" s="884">
        <v>59520000</v>
      </c>
      <c r="H1539" s="884">
        <v>59520000</v>
      </c>
      <c r="I1539" s="884">
        <v>59520000</v>
      </c>
      <c r="J1539" s="884"/>
      <c r="K1539" s="876">
        <f t="shared" si="231"/>
        <v>178560000</v>
      </c>
      <c r="L1539" s="864"/>
      <c r="M1539" s="864"/>
    </row>
    <row r="1540" spans="1:13" ht="33" hidden="1" customHeight="1">
      <c r="A1540" s="833">
        <v>22020102</v>
      </c>
      <c r="B1540" s="833">
        <v>70740</v>
      </c>
      <c r="C1540" s="833"/>
      <c r="D1540" s="883" t="s">
        <v>561</v>
      </c>
      <c r="E1540" s="833">
        <v>50610801</v>
      </c>
      <c r="F1540" s="874" t="s">
        <v>109</v>
      </c>
      <c r="G1540" s="884">
        <v>24260000</v>
      </c>
      <c r="H1540" s="884">
        <v>24260000</v>
      </c>
      <c r="I1540" s="884">
        <v>24260000</v>
      </c>
      <c r="J1540" s="884"/>
      <c r="K1540" s="876">
        <f t="shared" si="231"/>
        <v>72780000</v>
      </c>
      <c r="L1540" s="864"/>
      <c r="M1540" s="864"/>
    </row>
    <row r="1541" spans="1:13" ht="33" hidden="1" customHeight="1">
      <c r="A1541" s="833">
        <v>22020104</v>
      </c>
      <c r="B1541" s="833">
        <v>70740</v>
      </c>
      <c r="C1541" s="833"/>
      <c r="D1541" s="883" t="s">
        <v>561</v>
      </c>
      <c r="E1541" s="833">
        <v>50610801</v>
      </c>
      <c r="F1541" s="874" t="s">
        <v>111</v>
      </c>
      <c r="G1541" s="884">
        <v>15630000</v>
      </c>
      <c r="H1541" s="884">
        <v>15630000</v>
      </c>
      <c r="I1541" s="884">
        <v>15630000</v>
      </c>
      <c r="J1541" s="884"/>
      <c r="K1541" s="876">
        <f t="shared" si="231"/>
        <v>46890000</v>
      </c>
      <c r="L1541" s="864"/>
      <c r="M1541" s="864"/>
    </row>
    <row r="1542" spans="1:13" ht="33" hidden="1" customHeight="1">
      <c r="A1542" s="873">
        <v>220202</v>
      </c>
      <c r="B1542" s="833">
        <v>70740</v>
      </c>
      <c r="C1542" s="873"/>
      <c r="D1542" s="873"/>
      <c r="E1542" s="873"/>
      <c r="F1542" s="881" t="s">
        <v>112</v>
      </c>
      <c r="G1542" s="882">
        <f>SUM(G1543:G1550)</f>
        <v>27950000</v>
      </c>
      <c r="H1542" s="882">
        <f>SUM(H1543:H1550)</f>
        <v>27950000</v>
      </c>
      <c r="I1542" s="882">
        <f>SUM(I1543:I1550)</f>
        <v>27950000</v>
      </c>
      <c r="J1542" s="882"/>
      <c r="K1542" s="876">
        <f t="shared" si="231"/>
        <v>83850000</v>
      </c>
      <c r="L1542" s="864"/>
      <c r="M1542" s="864"/>
    </row>
    <row r="1543" spans="1:13" ht="49.5" hidden="1" customHeight="1">
      <c r="A1543" s="833">
        <v>22020201</v>
      </c>
      <c r="B1543" s="833">
        <v>70740</v>
      </c>
      <c r="C1543" s="833"/>
      <c r="D1543" s="833"/>
      <c r="E1543" s="833"/>
      <c r="F1543" s="874" t="s">
        <v>113</v>
      </c>
      <c r="G1543" s="884">
        <v>2000000</v>
      </c>
      <c r="H1543" s="884">
        <v>2000000</v>
      </c>
      <c r="I1543" s="884">
        <v>2000000</v>
      </c>
      <c r="J1543" s="884"/>
      <c r="K1543" s="876">
        <f t="shared" si="231"/>
        <v>6000000</v>
      </c>
      <c r="L1543" s="864"/>
      <c r="M1543" s="864"/>
    </row>
    <row r="1544" spans="1:13" ht="33" hidden="1" customHeight="1">
      <c r="A1544" s="833">
        <v>22020202</v>
      </c>
      <c r="B1544" s="833">
        <v>70740</v>
      </c>
      <c r="C1544" s="833"/>
      <c r="D1544" s="833"/>
      <c r="E1544" s="833"/>
      <c r="F1544" s="874" t="s">
        <v>114</v>
      </c>
      <c r="G1544" s="884">
        <v>1560000</v>
      </c>
      <c r="H1544" s="884">
        <v>1560000</v>
      </c>
      <c r="I1544" s="884">
        <v>1560000</v>
      </c>
      <c r="J1544" s="884"/>
      <c r="K1544" s="876">
        <f t="shared" si="231"/>
        <v>4680000</v>
      </c>
      <c r="L1544" s="864"/>
      <c r="M1544" s="864"/>
    </row>
    <row r="1545" spans="1:13" ht="49.5" hidden="1" customHeight="1">
      <c r="A1545" s="833">
        <v>22020203</v>
      </c>
      <c r="B1545" s="833">
        <v>70740</v>
      </c>
      <c r="C1545" s="833"/>
      <c r="D1545" s="833"/>
      <c r="E1545" s="833"/>
      <c r="F1545" s="874" t="s">
        <v>115</v>
      </c>
      <c r="G1545" s="884">
        <v>8760000</v>
      </c>
      <c r="H1545" s="884">
        <v>8760000</v>
      </c>
      <c r="I1545" s="884">
        <v>8760000</v>
      </c>
      <c r="J1545" s="884"/>
      <c r="K1545" s="876">
        <f t="shared" si="231"/>
        <v>26280000</v>
      </c>
      <c r="L1545" s="864"/>
      <c r="M1545" s="864"/>
    </row>
    <row r="1546" spans="1:13" ht="99" hidden="1" customHeight="1">
      <c r="A1546" s="833">
        <v>22020204</v>
      </c>
      <c r="B1546" s="833">
        <v>70740</v>
      </c>
      <c r="C1546" s="833"/>
      <c r="D1546" s="883" t="s">
        <v>561</v>
      </c>
      <c r="E1546" s="833">
        <v>50610801</v>
      </c>
      <c r="F1546" s="874" t="s">
        <v>116</v>
      </c>
      <c r="G1546" s="884">
        <v>500000</v>
      </c>
      <c r="H1546" s="884">
        <v>500000</v>
      </c>
      <c r="I1546" s="884">
        <v>500000</v>
      </c>
      <c r="J1546" s="884"/>
      <c r="K1546" s="876">
        <f t="shared" si="231"/>
        <v>1500000</v>
      </c>
      <c r="L1546" s="864"/>
      <c r="M1546" s="864"/>
    </row>
    <row r="1547" spans="1:13" ht="33" hidden="1" customHeight="1">
      <c r="A1547" s="885">
        <v>22020205</v>
      </c>
      <c r="B1547" s="833">
        <v>70740</v>
      </c>
      <c r="C1547" s="885"/>
      <c r="D1547" s="885"/>
      <c r="E1547" s="885"/>
      <c r="F1547" s="886" t="s">
        <v>117</v>
      </c>
      <c r="G1547" s="884"/>
      <c r="H1547" s="884"/>
      <c r="I1547" s="884"/>
      <c r="J1547" s="884"/>
      <c r="K1547" s="864"/>
      <c r="L1547" s="864"/>
      <c r="M1547" s="864"/>
    </row>
    <row r="1548" spans="1:13" ht="49.5" hidden="1" customHeight="1">
      <c r="A1548" s="885">
        <v>22020206</v>
      </c>
      <c r="B1548" s="833">
        <v>70740</v>
      </c>
      <c r="C1548" s="885"/>
      <c r="D1548" s="885"/>
      <c r="E1548" s="885"/>
      <c r="F1548" s="886" t="s">
        <v>118</v>
      </c>
      <c r="G1548" s="884">
        <v>130000</v>
      </c>
      <c r="H1548" s="884">
        <v>130000</v>
      </c>
      <c r="I1548" s="884">
        <v>130000</v>
      </c>
      <c r="J1548" s="884"/>
      <c r="K1548" s="876">
        <f t="shared" ref="K1548:K1553" si="232">SUM(G1548,H1548,I1548)</f>
        <v>390000</v>
      </c>
      <c r="L1548" s="864"/>
      <c r="M1548" s="864"/>
    </row>
    <row r="1549" spans="1:13" ht="82.5" hidden="1" customHeight="1">
      <c r="A1549" s="833">
        <v>22020208</v>
      </c>
      <c r="B1549" s="833">
        <v>70740</v>
      </c>
      <c r="C1549" s="833"/>
      <c r="D1549" s="833"/>
      <c r="E1549" s="833"/>
      <c r="F1549" s="874" t="s">
        <v>120</v>
      </c>
      <c r="G1549" s="884">
        <v>5000000</v>
      </c>
      <c r="H1549" s="884">
        <v>5000000</v>
      </c>
      <c r="I1549" s="884">
        <v>5000000</v>
      </c>
      <c r="J1549" s="884"/>
      <c r="K1549" s="876">
        <f t="shared" si="232"/>
        <v>15000000</v>
      </c>
      <c r="L1549" s="864"/>
      <c r="M1549" s="864"/>
    </row>
    <row r="1550" spans="1:13" ht="66" hidden="1" customHeight="1">
      <c r="A1550" s="833">
        <v>22020209</v>
      </c>
      <c r="B1550" s="833">
        <v>70740</v>
      </c>
      <c r="C1550" s="833"/>
      <c r="D1550" s="833"/>
      <c r="E1550" s="833"/>
      <c r="F1550" s="874" t="s">
        <v>1288</v>
      </c>
      <c r="G1550" s="884">
        <v>10000000</v>
      </c>
      <c r="H1550" s="884">
        <v>10000000</v>
      </c>
      <c r="I1550" s="884">
        <v>10000000</v>
      </c>
      <c r="J1550" s="884"/>
      <c r="K1550" s="876">
        <f t="shared" si="232"/>
        <v>30000000</v>
      </c>
      <c r="L1550" s="864"/>
      <c r="M1550" s="864"/>
    </row>
    <row r="1551" spans="1:13" ht="66" hidden="1" customHeight="1">
      <c r="A1551" s="873">
        <v>220203</v>
      </c>
      <c r="B1551" s="833">
        <v>70740</v>
      </c>
      <c r="C1551" s="873"/>
      <c r="D1551" s="873"/>
      <c r="E1551" s="873"/>
      <c r="F1551" s="881" t="s">
        <v>121</v>
      </c>
      <c r="G1551" s="882">
        <f>SUM(G1552:G1558)</f>
        <v>28050000</v>
      </c>
      <c r="H1551" s="882">
        <f>SUM(H1552:H1558)</f>
        <v>28050000</v>
      </c>
      <c r="I1551" s="882">
        <f>SUM(I1552:I1558)</f>
        <v>28050000</v>
      </c>
      <c r="J1551" s="882"/>
      <c r="K1551" s="876">
        <f t="shared" si="232"/>
        <v>84150000</v>
      </c>
      <c r="L1551" s="864"/>
      <c r="M1551" s="864"/>
    </row>
    <row r="1552" spans="1:13" ht="49.5" hidden="1" customHeight="1">
      <c r="A1552" s="833">
        <v>22020301</v>
      </c>
      <c r="B1552" s="833">
        <v>70740</v>
      </c>
      <c r="C1552" s="833"/>
      <c r="D1552" s="883" t="s">
        <v>561</v>
      </c>
      <c r="E1552" s="833">
        <v>50610801</v>
      </c>
      <c r="F1552" s="874" t="s">
        <v>122</v>
      </c>
      <c r="G1552" s="884">
        <v>3000000</v>
      </c>
      <c r="H1552" s="884">
        <v>3000000</v>
      </c>
      <c r="I1552" s="884">
        <v>3000000</v>
      </c>
      <c r="J1552" s="884"/>
      <c r="K1552" s="876">
        <f t="shared" si="232"/>
        <v>9000000</v>
      </c>
      <c r="L1552" s="864"/>
      <c r="M1552" s="864"/>
    </row>
    <row r="1553" spans="1:13" ht="49.5" hidden="1" customHeight="1">
      <c r="A1553" s="833">
        <v>22020303</v>
      </c>
      <c r="B1553" s="833">
        <v>70740</v>
      </c>
      <c r="C1553" s="833"/>
      <c r="D1553" s="833"/>
      <c r="E1553" s="833"/>
      <c r="F1553" s="874" t="s">
        <v>124</v>
      </c>
      <c r="G1553" s="884">
        <v>50000</v>
      </c>
      <c r="H1553" s="884">
        <v>50000</v>
      </c>
      <c r="I1553" s="884">
        <v>50000</v>
      </c>
      <c r="J1553" s="884"/>
      <c r="K1553" s="876">
        <f t="shared" si="232"/>
        <v>150000</v>
      </c>
      <c r="L1553" s="864"/>
      <c r="M1553" s="864"/>
    </row>
    <row r="1554" spans="1:13" ht="49.5" hidden="1" customHeight="1">
      <c r="A1554" s="833">
        <v>22020304</v>
      </c>
      <c r="B1554" s="833">
        <v>70740</v>
      </c>
      <c r="C1554" s="833"/>
      <c r="D1554" s="833"/>
      <c r="E1554" s="833"/>
      <c r="F1554" s="874" t="s">
        <v>125</v>
      </c>
      <c r="G1554" s="884"/>
      <c r="H1554" s="884"/>
      <c r="I1554" s="884"/>
      <c r="J1554" s="884"/>
      <c r="K1554" s="864"/>
      <c r="L1554" s="864"/>
      <c r="M1554" s="864"/>
    </row>
    <row r="1555" spans="1:13" ht="49.5" hidden="1" customHeight="1">
      <c r="A1555" s="885">
        <v>22020305</v>
      </c>
      <c r="B1555" s="833">
        <v>70740</v>
      </c>
      <c r="C1555" s="885"/>
      <c r="D1555" s="885"/>
      <c r="E1555" s="885"/>
      <c r="F1555" s="886" t="s">
        <v>126</v>
      </c>
      <c r="G1555" s="884">
        <v>15000000</v>
      </c>
      <c r="H1555" s="884">
        <v>15000000</v>
      </c>
      <c r="I1555" s="884">
        <v>15000000</v>
      </c>
      <c r="J1555" s="884"/>
      <c r="K1555" s="876">
        <f>SUM(G1555,H1555,I1555)</f>
        <v>45000000</v>
      </c>
      <c r="L1555" s="864"/>
      <c r="M1555" s="864"/>
    </row>
    <row r="1556" spans="1:13" ht="18.75" hidden="1" customHeight="1">
      <c r="A1556" s="885">
        <v>22020306</v>
      </c>
      <c r="B1556" s="833">
        <v>70740</v>
      </c>
      <c r="C1556" s="885"/>
      <c r="D1556" s="885"/>
      <c r="E1556" s="885"/>
      <c r="F1556" s="886" t="s">
        <v>127</v>
      </c>
      <c r="G1556" s="884">
        <v>10000000</v>
      </c>
      <c r="H1556" s="884">
        <v>10000000</v>
      </c>
      <c r="I1556" s="884">
        <v>10000000</v>
      </c>
      <c r="J1556" s="884"/>
      <c r="K1556" s="876">
        <f>SUM(G1556,H1556,I1556)</f>
        <v>30000000</v>
      </c>
      <c r="L1556" s="864"/>
      <c r="M1556" s="864"/>
    </row>
    <row r="1557" spans="1:13" ht="17.25" hidden="1" customHeight="1">
      <c r="A1557" s="885">
        <v>22020307</v>
      </c>
      <c r="B1557" s="833">
        <v>70740</v>
      </c>
      <c r="C1557" s="885"/>
      <c r="D1557" s="885"/>
      <c r="E1557" s="885"/>
      <c r="F1557" s="886" t="s">
        <v>128</v>
      </c>
      <c r="G1557" s="884"/>
      <c r="H1557" s="884"/>
      <c r="I1557" s="884"/>
      <c r="J1557" s="884"/>
      <c r="K1557" s="864"/>
      <c r="L1557" s="864"/>
      <c r="M1557" s="864"/>
    </row>
    <row r="1558" spans="1:13" ht="33" hidden="1" customHeight="1">
      <c r="A1558" s="885">
        <v>22020310</v>
      </c>
      <c r="B1558" s="833">
        <v>70740</v>
      </c>
      <c r="C1558" s="885"/>
      <c r="D1558" s="885"/>
      <c r="E1558" s="885"/>
      <c r="F1558" s="886" t="s">
        <v>131</v>
      </c>
      <c r="G1558" s="884"/>
      <c r="H1558" s="884"/>
      <c r="I1558" s="884"/>
      <c r="J1558" s="884"/>
      <c r="K1558" s="864"/>
      <c r="L1558" s="864"/>
      <c r="M1558" s="864"/>
    </row>
    <row r="1559" spans="1:13" ht="16.5" hidden="1" customHeight="1">
      <c r="A1559" s="873">
        <v>220204</v>
      </c>
      <c r="B1559" s="833">
        <v>70740</v>
      </c>
      <c r="C1559" s="873"/>
      <c r="D1559" s="873"/>
      <c r="E1559" s="873"/>
      <c r="F1559" s="881" t="s">
        <v>133</v>
      </c>
      <c r="G1559" s="882">
        <f>SUM(G1560:G1566)</f>
        <v>24220000</v>
      </c>
      <c r="H1559" s="882">
        <f>SUM(H1560:H1566)</f>
        <v>24220000</v>
      </c>
      <c r="I1559" s="882">
        <f>SUM(I1560:I1566)</f>
        <v>24220000</v>
      </c>
      <c r="J1559" s="882"/>
      <c r="K1559" s="876">
        <f t="shared" ref="K1559:K1564" si="233">SUM(G1559,H1559,I1559)</f>
        <v>72660000</v>
      </c>
      <c r="L1559" s="864"/>
      <c r="M1559" s="864"/>
    </row>
    <row r="1560" spans="1:13" ht="15" hidden="1" customHeight="1">
      <c r="A1560" s="833">
        <v>22020401</v>
      </c>
      <c r="B1560" s="833">
        <v>70740</v>
      </c>
      <c r="C1560" s="833"/>
      <c r="D1560" s="883" t="s">
        <v>561</v>
      </c>
      <c r="E1560" s="833">
        <v>50610801</v>
      </c>
      <c r="F1560" s="874" t="s">
        <v>134</v>
      </c>
      <c r="G1560" s="884">
        <v>1000000</v>
      </c>
      <c r="H1560" s="884">
        <v>1000000</v>
      </c>
      <c r="I1560" s="884">
        <v>1000000</v>
      </c>
      <c r="J1560" s="884"/>
      <c r="K1560" s="876">
        <f t="shared" si="233"/>
        <v>3000000</v>
      </c>
      <c r="L1560" s="864"/>
      <c r="M1560" s="864"/>
    </row>
    <row r="1561" spans="1:13" ht="16.5" hidden="1" customHeight="1">
      <c r="A1561" s="833">
        <v>22020402</v>
      </c>
      <c r="B1561" s="833">
        <v>70740</v>
      </c>
      <c r="C1561" s="833"/>
      <c r="D1561" s="833"/>
      <c r="E1561" s="833">
        <v>50610801</v>
      </c>
      <c r="F1561" s="874" t="s">
        <v>135</v>
      </c>
      <c r="G1561" s="884">
        <v>1000000</v>
      </c>
      <c r="H1561" s="884">
        <v>1000000</v>
      </c>
      <c r="I1561" s="884">
        <v>1000000</v>
      </c>
      <c r="J1561" s="884"/>
      <c r="K1561" s="876">
        <f t="shared" si="233"/>
        <v>3000000</v>
      </c>
      <c r="L1561" s="864"/>
      <c r="M1561" s="864"/>
    </row>
    <row r="1562" spans="1:13" ht="16.5" hidden="1" customHeight="1">
      <c r="A1562" s="833">
        <v>22020403</v>
      </c>
      <c r="B1562" s="833">
        <v>70740</v>
      </c>
      <c r="C1562" s="887"/>
      <c r="D1562" s="887"/>
      <c r="E1562" s="833"/>
      <c r="F1562" s="874" t="s">
        <v>136</v>
      </c>
      <c r="G1562" s="884">
        <v>12720000</v>
      </c>
      <c r="H1562" s="884">
        <v>12720000</v>
      </c>
      <c r="I1562" s="884">
        <v>12720000</v>
      </c>
      <c r="J1562" s="884"/>
      <c r="K1562" s="876">
        <f t="shared" si="233"/>
        <v>38160000</v>
      </c>
      <c r="L1562" s="864"/>
      <c r="M1562" s="864"/>
    </row>
    <row r="1563" spans="1:13" ht="16.5" hidden="1" customHeight="1">
      <c r="A1563" s="833">
        <v>22020404</v>
      </c>
      <c r="B1563" s="833">
        <v>70740</v>
      </c>
      <c r="C1563" s="833"/>
      <c r="D1563" s="883" t="s">
        <v>561</v>
      </c>
      <c r="E1563" s="833">
        <v>50610801</v>
      </c>
      <c r="F1563" s="874" t="s">
        <v>137</v>
      </c>
      <c r="G1563" s="884">
        <v>9000000</v>
      </c>
      <c r="H1563" s="884">
        <v>9000000</v>
      </c>
      <c r="I1563" s="884">
        <v>9000000</v>
      </c>
      <c r="J1563" s="884"/>
      <c r="K1563" s="876">
        <f t="shared" si="233"/>
        <v>27000000</v>
      </c>
      <c r="L1563" s="864"/>
      <c r="M1563" s="864"/>
    </row>
    <row r="1564" spans="1:13" ht="16.5" hidden="1" customHeight="1">
      <c r="A1564" s="833">
        <v>22020405</v>
      </c>
      <c r="B1564" s="833">
        <v>70740</v>
      </c>
      <c r="C1564" s="833"/>
      <c r="D1564" s="883" t="s">
        <v>561</v>
      </c>
      <c r="E1564" s="833">
        <v>50610801</v>
      </c>
      <c r="F1564" s="874" t="s">
        <v>138</v>
      </c>
      <c r="G1564" s="884">
        <v>500000</v>
      </c>
      <c r="H1564" s="884">
        <v>500000</v>
      </c>
      <c r="I1564" s="884">
        <v>500000</v>
      </c>
      <c r="J1564" s="884"/>
      <c r="K1564" s="876">
        <f t="shared" si="233"/>
        <v>1500000</v>
      </c>
      <c r="L1564" s="864"/>
      <c r="M1564" s="864"/>
    </row>
    <row r="1565" spans="1:13" ht="16.5" hidden="1" customHeight="1">
      <c r="A1565" s="833">
        <v>22020406</v>
      </c>
      <c r="B1565" s="833">
        <v>70740</v>
      </c>
      <c r="C1565" s="833"/>
      <c r="D1565" s="883" t="s">
        <v>561</v>
      </c>
      <c r="E1565" s="833">
        <v>50610801</v>
      </c>
      <c r="F1565" s="888" t="s">
        <v>139</v>
      </c>
      <c r="G1565" s="875"/>
      <c r="H1565" s="875"/>
      <c r="I1565" s="875"/>
      <c r="J1565" s="875"/>
      <c r="K1565" s="864"/>
      <c r="L1565" s="864"/>
      <c r="M1565" s="864"/>
    </row>
    <row r="1566" spans="1:13" ht="23.25" hidden="1" customHeight="1">
      <c r="A1566" s="833">
        <v>22020411</v>
      </c>
      <c r="B1566" s="833">
        <v>70740</v>
      </c>
      <c r="C1566" s="833"/>
      <c r="D1566" s="833"/>
      <c r="E1566" s="833"/>
      <c r="F1566" s="874" t="s">
        <v>142</v>
      </c>
      <c r="G1566" s="875"/>
      <c r="H1566" s="875"/>
      <c r="I1566" s="875"/>
      <c r="J1566" s="875"/>
      <c r="K1566" s="864"/>
      <c r="L1566" s="864"/>
      <c r="M1566" s="864"/>
    </row>
    <row r="1567" spans="1:13" ht="18" hidden="1" customHeight="1">
      <c r="A1567" s="873">
        <v>220205</v>
      </c>
      <c r="B1567" s="833">
        <v>70740</v>
      </c>
      <c r="C1567" s="873"/>
      <c r="D1567" s="873"/>
      <c r="E1567" s="873"/>
      <c r="F1567" s="881" t="s">
        <v>145</v>
      </c>
      <c r="G1567" s="882">
        <f>SUM(G1568:G1569)</f>
        <v>117000000</v>
      </c>
      <c r="H1567" s="882">
        <f>SUM(H1568:H1569)</f>
        <v>117000000</v>
      </c>
      <c r="I1567" s="882">
        <f>SUM(I1568:I1569)</f>
        <v>117000000</v>
      </c>
      <c r="J1567" s="882"/>
      <c r="K1567" s="876">
        <f t="shared" ref="K1567:K1591" si="234">SUM(G1567,H1567,I1567)</f>
        <v>351000000</v>
      </c>
      <c r="L1567" s="864"/>
      <c r="M1567" s="864"/>
    </row>
    <row r="1568" spans="1:13" ht="57.75" hidden="1" customHeight="1">
      <c r="A1568" s="833">
        <v>22020501</v>
      </c>
      <c r="B1568" s="833">
        <v>70740</v>
      </c>
      <c r="C1568" s="833"/>
      <c r="D1568" s="833"/>
      <c r="E1568" s="833"/>
      <c r="F1568" s="874" t="s">
        <v>146</v>
      </c>
      <c r="G1568" s="884">
        <v>100000000</v>
      </c>
      <c r="H1568" s="884">
        <v>100000000</v>
      </c>
      <c r="I1568" s="884">
        <v>100000000</v>
      </c>
      <c r="J1568" s="884"/>
      <c r="K1568" s="876">
        <f t="shared" si="234"/>
        <v>300000000</v>
      </c>
      <c r="L1568" s="864"/>
      <c r="M1568" s="864"/>
    </row>
    <row r="1569" spans="1:13" ht="16.5" hidden="1" customHeight="1">
      <c r="A1569" s="833">
        <v>22020502</v>
      </c>
      <c r="B1569" s="833">
        <v>70740</v>
      </c>
      <c r="C1569" s="833"/>
      <c r="D1569" s="833"/>
      <c r="E1569" s="833"/>
      <c r="F1569" s="874" t="s">
        <v>147</v>
      </c>
      <c r="G1569" s="884">
        <v>17000000</v>
      </c>
      <c r="H1569" s="884">
        <v>17000000</v>
      </c>
      <c r="I1569" s="884">
        <v>17000000</v>
      </c>
      <c r="J1569" s="884"/>
      <c r="K1569" s="876">
        <f t="shared" si="234"/>
        <v>51000000</v>
      </c>
      <c r="L1569" s="864"/>
      <c r="M1569" s="864"/>
    </row>
    <row r="1570" spans="1:13" ht="33" hidden="1" customHeight="1">
      <c r="A1570" s="873">
        <v>220206</v>
      </c>
      <c r="B1570" s="833">
        <v>70740</v>
      </c>
      <c r="C1570" s="873"/>
      <c r="D1570" s="873"/>
      <c r="E1570" s="873"/>
      <c r="F1570" s="881" t="s">
        <v>148</v>
      </c>
      <c r="G1570" s="882">
        <f>SUM(G1571:G1572)</f>
        <v>2000000</v>
      </c>
      <c r="H1570" s="882">
        <f>SUM(H1571:H1572)</f>
        <v>2000000</v>
      </c>
      <c r="I1570" s="882">
        <f>SUM(I1571:I1572)</f>
        <v>2000000</v>
      </c>
      <c r="J1570" s="882"/>
      <c r="K1570" s="876">
        <f t="shared" si="234"/>
        <v>6000000</v>
      </c>
      <c r="L1570" s="864"/>
      <c r="M1570" s="864"/>
    </row>
    <row r="1571" spans="1:13" ht="33" hidden="1" customHeight="1">
      <c r="A1571" s="833">
        <v>22020601</v>
      </c>
      <c r="B1571" s="833">
        <v>70740</v>
      </c>
      <c r="C1571" s="833"/>
      <c r="D1571" s="833"/>
      <c r="E1571" s="833"/>
      <c r="F1571" s="874" t="s">
        <v>149</v>
      </c>
      <c r="G1571" s="884">
        <v>1000000</v>
      </c>
      <c r="H1571" s="884">
        <v>1000000</v>
      </c>
      <c r="I1571" s="884">
        <v>1000000</v>
      </c>
      <c r="J1571" s="884"/>
      <c r="K1571" s="876">
        <f t="shared" si="234"/>
        <v>3000000</v>
      </c>
      <c r="L1571" s="864"/>
      <c r="M1571" s="864"/>
    </row>
    <row r="1572" spans="1:13" ht="33" hidden="1" customHeight="1">
      <c r="A1572" s="833">
        <v>22020605</v>
      </c>
      <c r="B1572" s="833">
        <v>70740</v>
      </c>
      <c r="C1572" s="833"/>
      <c r="D1572" s="883" t="s">
        <v>561</v>
      </c>
      <c r="E1572" s="833">
        <v>50610801</v>
      </c>
      <c r="F1572" s="874" t="s">
        <v>153</v>
      </c>
      <c r="G1572" s="884">
        <v>1000000</v>
      </c>
      <c r="H1572" s="884">
        <v>1000000</v>
      </c>
      <c r="I1572" s="884">
        <v>1000000</v>
      </c>
      <c r="J1572" s="884"/>
      <c r="K1572" s="876">
        <f t="shared" si="234"/>
        <v>3000000</v>
      </c>
      <c r="L1572" s="864"/>
      <c r="M1572" s="864"/>
    </row>
    <row r="1573" spans="1:13" ht="33" hidden="1" customHeight="1">
      <c r="A1573" s="873">
        <v>220207</v>
      </c>
      <c r="B1573" s="833">
        <v>70740</v>
      </c>
      <c r="C1573" s="873"/>
      <c r="D1573" s="873"/>
      <c r="E1573" s="873"/>
      <c r="F1573" s="881" t="s">
        <v>154</v>
      </c>
      <c r="G1573" s="882">
        <f>SUM(G1574:G1576)</f>
        <v>63000000</v>
      </c>
      <c r="H1573" s="882">
        <f>SUM(H1574:H1576)</f>
        <v>63000000</v>
      </c>
      <c r="I1573" s="882">
        <f>SUM(I1574:I1576)</f>
        <v>63000000</v>
      </c>
      <c r="J1573" s="882"/>
      <c r="K1573" s="876">
        <f t="shared" si="234"/>
        <v>189000000</v>
      </c>
      <c r="L1573" s="864"/>
      <c r="M1573" s="864"/>
    </row>
    <row r="1574" spans="1:13" ht="49.5" hidden="1" customHeight="1">
      <c r="A1574" s="833">
        <v>22020702</v>
      </c>
      <c r="B1574" s="833">
        <v>70740</v>
      </c>
      <c r="C1574" s="833"/>
      <c r="D1574" s="883" t="s">
        <v>561</v>
      </c>
      <c r="E1574" s="833">
        <v>50610801</v>
      </c>
      <c r="F1574" s="874" t="s">
        <v>156</v>
      </c>
      <c r="G1574" s="884">
        <v>1000000</v>
      </c>
      <c r="H1574" s="884">
        <v>1000000</v>
      </c>
      <c r="I1574" s="884">
        <v>1000000</v>
      </c>
      <c r="J1574" s="884"/>
      <c r="K1574" s="876">
        <f t="shared" si="234"/>
        <v>3000000</v>
      </c>
      <c r="L1574" s="864"/>
      <c r="M1574" s="864"/>
    </row>
    <row r="1575" spans="1:13" ht="33" hidden="1" customHeight="1">
      <c r="A1575" s="885">
        <v>22020703</v>
      </c>
      <c r="B1575" s="833">
        <v>70740</v>
      </c>
      <c r="C1575" s="885"/>
      <c r="D1575" s="885"/>
      <c r="E1575" s="885"/>
      <c r="F1575" s="886" t="s">
        <v>157</v>
      </c>
      <c r="G1575" s="884">
        <v>2000000</v>
      </c>
      <c r="H1575" s="884">
        <v>2000000</v>
      </c>
      <c r="I1575" s="884">
        <v>2000000</v>
      </c>
      <c r="J1575" s="884"/>
      <c r="K1575" s="876">
        <f t="shared" si="234"/>
        <v>6000000</v>
      </c>
      <c r="L1575" s="864"/>
      <c r="M1575" s="864"/>
    </row>
    <row r="1576" spans="1:13" ht="49.5" hidden="1" customHeight="1">
      <c r="A1576" s="833">
        <v>22020708</v>
      </c>
      <c r="B1576" s="833">
        <v>70740</v>
      </c>
      <c r="C1576" s="833"/>
      <c r="D1576" s="833"/>
      <c r="E1576" s="833"/>
      <c r="F1576" s="874" t="s">
        <v>162</v>
      </c>
      <c r="G1576" s="884">
        <v>60000000</v>
      </c>
      <c r="H1576" s="884">
        <v>60000000</v>
      </c>
      <c r="I1576" s="884">
        <v>60000000</v>
      </c>
      <c r="J1576" s="884"/>
      <c r="K1576" s="876">
        <f t="shared" si="234"/>
        <v>180000000</v>
      </c>
      <c r="L1576" s="864"/>
      <c r="M1576" s="864"/>
    </row>
    <row r="1577" spans="1:13" ht="49.5" hidden="1" customHeight="1">
      <c r="A1577" s="873">
        <v>220208</v>
      </c>
      <c r="B1577" s="833">
        <v>70740</v>
      </c>
      <c r="C1577" s="873"/>
      <c r="D1577" s="873"/>
      <c r="E1577" s="873"/>
      <c r="F1577" s="881" t="s">
        <v>163</v>
      </c>
      <c r="G1577" s="882">
        <f>SUM(G1578:G1579)</f>
        <v>4000000</v>
      </c>
      <c r="H1577" s="882">
        <f>SUM(H1578:H1579)</f>
        <v>4000000</v>
      </c>
      <c r="I1577" s="882">
        <f>SUM(I1578:I1579)</f>
        <v>4000000</v>
      </c>
      <c r="J1577" s="882"/>
      <c r="K1577" s="876">
        <f t="shared" si="234"/>
        <v>12000000</v>
      </c>
      <c r="L1577" s="864"/>
      <c r="M1577" s="864"/>
    </row>
    <row r="1578" spans="1:13" ht="66" hidden="1" customHeight="1">
      <c r="A1578" s="885">
        <v>22020801</v>
      </c>
      <c r="B1578" s="833">
        <v>70740</v>
      </c>
      <c r="C1578" s="885"/>
      <c r="D1578" s="885"/>
      <c r="E1578" s="885"/>
      <c r="F1578" s="886" t="s">
        <v>164</v>
      </c>
      <c r="G1578" s="884">
        <v>1000000</v>
      </c>
      <c r="H1578" s="884">
        <v>1000000</v>
      </c>
      <c r="I1578" s="884">
        <v>1000000</v>
      </c>
      <c r="J1578" s="884"/>
      <c r="K1578" s="876">
        <f t="shared" si="234"/>
        <v>3000000</v>
      </c>
      <c r="L1578" s="864"/>
      <c r="M1578" s="864"/>
    </row>
    <row r="1579" spans="1:13" ht="99" hidden="1" customHeight="1">
      <c r="A1579" s="833">
        <v>22020803</v>
      </c>
      <c r="B1579" s="833">
        <v>70740</v>
      </c>
      <c r="C1579" s="833"/>
      <c r="D1579" s="883" t="s">
        <v>561</v>
      </c>
      <c r="E1579" s="833">
        <v>50610801</v>
      </c>
      <c r="F1579" s="874" t="s">
        <v>166</v>
      </c>
      <c r="G1579" s="884">
        <v>3000000</v>
      </c>
      <c r="H1579" s="884">
        <v>3000000</v>
      </c>
      <c r="I1579" s="884">
        <v>3000000</v>
      </c>
      <c r="J1579" s="884"/>
      <c r="K1579" s="876">
        <f t="shared" si="234"/>
        <v>9000000</v>
      </c>
      <c r="L1579" s="864"/>
      <c r="M1579" s="864"/>
    </row>
    <row r="1580" spans="1:13" ht="82.5" hidden="1" customHeight="1">
      <c r="A1580" s="873">
        <v>220209</v>
      </c>
      <c r="B1580" s="833">
        <v>70740</v>
      </c>
      <c r="C1580" s="873"/>
      <c r="D1580" s="873"/>
      <c r="E1580" s="873"/>
      <c r="F1580" s="881" t="s">
        <v>169</v>
      </c>
      <c r="G1580" s="882">
        <f>SUM(G1581:G1582)</f>
        <v>115507.76</v>
      </c>
      <c r="H1580" s="882">
        <f>SUM(H1581:H1582)</f>
        <v>115507.76</v>
      </c>
      <c r="I1580" s="882">
        <f>SUM(I1581:I1582)</f>
        <v>115507.76</v>
      </c>
      <c r="J1580" s="882"/>
      <c r="K1580" s="876">
        <f t="shared" si="234"/>
        <v>346523.27999999997</v>
      </c>
      <c r="L1580" s="864"/>
      <c r="M1580" s="864"/>
    </row>
    <row r="1581" spans="1:13" ht="82.5" hidden="1" customHeight="1">
      <c r="A1581" s="833">
        <v>22020901</v>
      </c>
      <c r="B1581" s="833">
        <v>70740</v>
      </c>
      <c r="C1581" s="833"/>
      <c r="D1581" s="833"/>
      <c r="E1581" s="833"/>
      <c r="F1581" s="874" t="s">
        <v>170</v>
      </c>
      <c r="G1581" s="884">
        <v>5000</v>
      </c>
      <c r="H1581" s="884">
        <v>5000</v>
      </c>
      <c r="I1581" s="884">
        <v>5000</v>
      </c>
      <c r="J1581" s="884"/>
      <c r="K1581" s="876">
        <f t="shared" si="234"/>
        <v>15000</v>
      </c>
      <c r="L1581" s="864"/>
      <c r="M1581" s="864"/>
    </row>
    <row r="1582" spans="1:13" ht="49.5" hidden="1" customHeight="1">
      <c r="A1582" s="833">
        <v>22020901</v>
      </c>
      <c r="B1582" s="833"/>
      <c r="C1582" s="833"/>
      <c r="D1582" s="833"/>
      <c r="E1582" s="833"/>
      <c r="F1582" s="874" t="s">
        <v>1137</v>
      </c>
      <c r="G1582" s="884">
        <v>110507.76</v>
      </c>
      <c r="H1582" s="884">
        <v>110507.76</v>
      </c>
      <c r="I1582" s="884">
        <v>110507.76</v>
      </c>
      <c r="J1582" s="884"/>
      <c r="K1582" s="876">
        <f t="shared" si="234"/>
        <v>331523.27999999997</v>
      </c>
      <c r="L1582" s="864"/>
      <c r="M1582" s="864"/>
    </row>
    <row r="1583" spans="1:13" ht="49.5" hidden="1" customHeight="1">
      <c r="A1583" s="873">
        <v>220210</v>
      </c>
      <c r="B1583" s="833">
        <v>70740</v>
      </c>
      <c r="C1583" s="873"/>
      <c r="D1583" s="873"/>
      <c r="E1583" s="873"/>
      <c r="F1583" s="881" t="s">
        <v>173</v>
      </c>
      <c r="G1583" s="882">
        <f>SUM(G1584:G1592)</f>
        <v>1422077219.5999999</v>
      </c>
      <c r="H1583" s="882">
        <f>SUM(H1584:H1592)</f>
        <v>1422077219.5999999</v>
      </c>
      <c r="I1583" s="882">
        <f>SUM(I1584:I1592)</f>
        <v>1422077219.5999999</v>
      </c>
      <c r="J1583" s="882"/>
      <c r="K1583" s="876">
        <f t="shared" si="234"/>
        <v>4266231658.7999997</v>
      </c>
      <c r="L1583" s="864"/>
      <c r="M1583" s="864"/>
    </row>
    <row r="1584" spans="1:13" ht="49.5" hidden="1" customHeight="1">
      <c r="A1584" s="833">
        <v>22021001</v>
      </c>
      <c r="B1584" s="833">
        <v>70740</v>
      </c>
      <c r="C1584" s="833"/>
      <c r="D1584" s="883" t="s">
        <v>561</v>
      </c>
      <c r="E1584" s="833">
        <v>50610801</v>
      </c>
      <c r="F1584" s="874" t="s">
        <v>174</v>
      </c>
      <c r="G1584" s="884">
        <v>1000000</v>
      </c>
      <c r="H1584" s="884">
        <v>1000000</v>
      </c>
      <c r="I1584" s="884">
        <v>1000000</v>
      </c>
      <c r="J1584" s="884"/>
      <c r="K1584" s="876">
        <f t="shared" si="234"/>
        <v>3000000</v>
      </c>
      <c r="L1584" s="864"/>
      <c r="M1584" s="864"/>
    </row>
    <row r="1585" spans="1:13" ht="49.5" hidden="1" customHeight="1">
      <c r="A1585" s="833">
        <v>22021002</v>
      </c>
      <c r="B1585" s="833">
        <v>70740</v>
      </c>
      <c r="C1585" s="833"/>
      <c r="D1585" s="833"/>
      <c r="E1585" s="833"/>
      <c r="F1585" s="874" t="s">
        <v>175</v>
      </c>
      <c r="G1585" s="884">
        <v>2000000</v>
      </c>
      <c r="H1585" s="884">
        <v>2000000</v>
      </c>
      <c r="I1585" s="884">
        <v>2000000</v>
      </c>
      <c r="J1585" s="884"/>
      <c r="K1585" s="876">
        <f t="shared" si="234"/>
        <v>6000000</v>
      </c>
      <c r="L1585" s="864"/>
      <c r="M1585" s="864"/>
    </row>
    <row r="1586" spans="1:13" ht="66" hidden="1" customHeight="1">
      <c r="A1586" s="885">
        <v>22021003</v>
      </c>
      <c r="B1586" s="833">
        <v>70740</v>
      </c>
      <c r="C1586" s="885"/>
      <c r="D1586" s="885"/>
      <c r="E1586" s="885"/>
      <c r="F1586" s="886" t="s">
        <v>176</v>
      </c>
      <c r="G1586" s="884">
        <v>5000000</v>
      </c>
      <c r="H1586" s="884">
        <v>5000000</v>
      </c>
      <c r="I1586" s="884">
        <v>5000000</v>
      </c>
      <c r="J1586" s="884"/>
      <c r="K1586" s="876">
        <f t="shared" si="234"/>
        <v>15000000</v>
      </c>
      <c r="L1586" s="864"/>
      <c r="M1586" s="864"/>
    </row>
    <row r="1587" spans="1:13" ht="82.5" hidden="1" customHeight="1">
      <c r="A1587" s="833">
        <v>22021004</v>
      </c>
      <c r="B1587" s="833">
        <v>70721</v>
      </c>
      <c r="C1587" s="833"/>
      <c r="D1587" s="883" t="s">
        <v>561</v>
      </c>
      <c r="E1587" s="833">
        <v>50610801</v>
      </c>
      <c r="F1587" s="874" t="s">
        <v>177</v>
      </c>
      <c r="G1587" s="884">
        <v>1405427219.5999999</v>
      </c>
      <c r="H1587" s="884">
        <v>1405427219.5999999</v>
      </c>
      <c r="I1587" s="884">
        <v>1405427219.5999999</v>
      </c>
      <c r="J1587" s="884"/>
      <c r="K1587" s="876">
        <f t="shared" si="234"/>
        <v>4216281658.7999997</v>
      </c>
      <c r="L1587" s="864"/>
      <c r="M1587" s="864"/>
    </row>
    <row r="1588" spans="1:13" ht="33" hidden="1" customHeight="1">
      <c r="A1588" s="833">
        <v>22021006</v>
      </c>
      <c r="B1588" s="833"/>
      <c r="C1588" s="833"/>
      <c r="D1588" s="833"/>
      <c r="E1588" s="833"/>
      <c r="F1588" s="874" t="s">
        <v>178</v>
      </c>
      <c r="G1588" s="884">
        <v>500000</v>
      </c>
      <c r="H1588" s="884">
        <v>500000</v>
      </c>
      <c r="I1588" s="884">
        <v>500000</v>
      </c>
      <c r="J1588" s="884"/>
      <c r="K1588" s="876">
        <f t="shared" si="234"/>
        <v>1500000</v>
      </c>
      <c r="L1588" s="864"/>
      <c r="M1588" s="864"/>
    </row>
    <row r="1589" spans="1:13" ht="16.5" hidden="1" customHeight="1">
      <c r="A1589" s="833">
        <v>22021007</v>
      </c>
      <c r="B1589" s="833">
        <v>70740</v>
      </c>
      <c r="C1589" s="833"/>
      <c r="D1589" s="883" t="s">
        <v>561</v>
      </c>
      <c r="E1589" s="833">
        <v>50610801</v>
      </c>
      <c r="F1589" s="874" t="s">
        <v>179</v>
      </c>
      <c r="G1589" s="884">
        <v>5000000</v>
      </c>
      <c r="H1589" s="884">
        <v>5000000</v>
      </c>
      <c r="I1589" s="884">
        <v>5000000</v>
      </c>
      <c r="J1589" s="884"/>
      <c r="K1589" s="876">
        <f t="shared" si="234"/>
        <v>15000000</v>
      </c>
      <c r="L1589" s="864"/>
      <c r="M1589" s="864"/>
    </row>
    <row r="1590" spans="1:13" ht="16.5" hidden="1" customHeight="1">
      <c r="A1590" s="833">
        <v>22021008</v>
      </c>
      <c r="B1590" s="833">
        <v>70740</v>
      </c>
      <c r="C1590" s="833"/>
      <c r="D1590" s="883" t="s">
        <v>561</v>
      </c>
      <c r="E1590" s="833">
        <v>50610801</v>
      </c>
      <c r="F1590" s="874" t="s">
        <v>649</v>
      </c>
      <c r="G1590" s="884">
        <v>3000000</v>
      </c>
      <c r="H1590" s="884">
        <v>3000000</v>
      </c>
      <c r="I1590" s="884">
        <v>3000000</v>
      </c>
      <c r="J1590" s="884"/>
      <c r="K1590" s="876">
        <f t="shared" si="234"/>
        <v>9000000</v>
      </c>
      <c r="L1590" s="864"/>
      <c r="M1590" s="864"/>
    </row>
    <row r="1591" spans="1:13" ht="16.5" hidden="1" customHeight="1">
      <c r="A1591" s="885">
        <v>22021014</v>
      </c>
      <c r="B1591" s="833">
        <v>70740</v>
      </c>
      <c r="C1591" s="885"/>
      <c r="D1591" s="885"/>
      <c r="E1591" s="885"/>
      <c r="F1591" s="886" t="s">
        <v>287</v>
      </c>
      <c r="G1591" s="884">
        <v>150000</v>
      </c>
      <c r="H1591" s="884">
        <v>150000</v>
      </c>
      <c r="I1591" s="884">
        <v>150000</v>
      </c>
      <c r="J1591" s="884"/>
      <c r="K1591" s="876">
        <f t="shared" si="234"/>
        <v>450000</v>
      </c>
      <c r="L1591" s="864"/>
      <c r="M1591" s="864"/>
    </row>
    <row r="1592" spans="1:13" ht="15" hidden="1" customHeight="1">
      <c r="A1592" s="833">
        <v>22021021</v>
      </c>
      <c r="B1592" s="833">
        <v>70740</v>
      </c>
      <c r="C1592" s="833"/>
      <c r="D1592" s="885"/>
      <c r="E1592" s="885"/>
      <c r="F1592" s="874" t="s">
        <v>185</v>
      </c>
      <c r="G1592" s="875"/>
      <c r="H1592" s="875"/>
      <c r="I1592" s="875"/>
      <c r="J1592" s="875"/>
      <c r="K1592" s="864"/>
      <c r="L1592" s="864"/>
      <c r="M1592" s="864"/>
    </row>
    <row r="1593" spans="1:13" ht="16.5" hidden="1" customHeight="1">
      <c r="A1593" s="833"/>
      <c r="B1593" s="833"/>
      <c r="C1593" s="833"/>
      <c r="D1593" s="833"/>
      <c r="E1593" s="833"/>
      <c r="F1593" s="888"/>
      <c r="G1593" s="889"/>
      <c r="H1593" s="889"/>
      <c r="I1593" s="889"/>
      <c r="J1593" s="889"/>
      <c r="K1593" s="864"/>
      <c r="L1593" s="864"/>
      <c r="M1593" s="864"/>
    </row>
    <row r="1594" spans="1:13" ht="16.5" hidden="1" customHeight="1">
      <c r="A1594" s="833">
        <v>23</v>
      </c>
      <c r="B1594" s="833"/>
      <c r="C1594" s="833"/>
      <c r="D1594" s="833"/>
      <c r="E1594" s="833"/>
      <c r="F1594" s="874" t="s">
        <v>198</v>
      </c>
      <c r="G1594" s="890">
        <f>SUM(G1595,G1609,G1612,G1615)</f>
        <v>201117711</v>
      </c>
      <c r="H1594" s="890">
        <f>SUM(H1595,H1609,H1612,H1615)</f>
        <v>201117711</v>
      </c>
      <c r="I1594" s="890">
        <f>SUM(I1595,I1609,I1612,I1615)</f>
        <v>201117711</v>
      </c>
      <c r="J1594" s="890"/>
      <c r="K1594" s="876">
        <f t="shared" ref="K1594:K1605" si="235">SUM(G1594,H1594,I1594)</f>
        <v>603353133</v>
      </c>
      <c r="L1594" s="864"/>
      <c r="M1594" s="864"/>
    </row>
    <row r="1595" spans="1:13" ht="16.5" hidden="1" customHeight="1">
      <c r="A1595" s="833">
        <v>2301</v>
      </c>
      <c r="B1595" s="833"/>
      <c r="C1595" s="833"/>
      <c r="D1595" s="833"/>
      <c r="E1595" s="833"/>
      <c r="F1595" s="874" t="s">
        <v>199</v>
      </c>
      <c r="G1595" s="891">
        <f>SUM(G1597:G1608)</f>
        <v>171117711</v>
      </c>
      <c r="H1595" s="891">
        <f>SUM(H1597:H1608)</f>
        <v>171117711</v>
      </c>
      <c r="I1595" s="891">
        <f>SUM(I1597:I1608)</f>
        <v>171117711</v>
      </c>
      <c r="J1595" s="891"/>
      <c r="K1595" s="876">
        <f t="shared" si="235"/>
        <v>513353133</v>
      </c>
      <c r="L1595" s="864"/>
      <c r="M1595" s="864"/>
    </row>
    <row r="1596" spans="1:13" ht="16.5" hidden="1" customHeight="1">
      <c r="A1596" s="833">
        <v>230101</v>
      </c>
      <c r="B1596" s="833"/>
      <c r="C1596" s="833"/>
      <c r="D1596" s="833"/>
      <c r="E1596" s="833"/>
      <c r="F1596" s="874" t="s">
        <v>200</v>
      </c>
      <c r="G1596" s="892">
        <f>SUM(G1597,G1602,G1603,G1604,G1605,G1606,G1607)</f>
        <v>144000000</v>
      </c>
      <c r="H1596" s="892">
        <f>SUM(H1597,H1602,H1603,H1604,H1605,H1606,H1607)</f>
        <v>144000000</v>
      </c>
      <c r="I1596" s="892">
        <f>SUM(I1597,I1602,I1603,I1604,I1605,I1606,I1607)</f>
        <v>144000000</v>
      </c>
      <c r="J1596" s="892"/>
      <c r="K1596" s="876">
        <f t="shared" si="235"/>
        <v>432000000</v>
      </c>
      <c r="L1596" s="864"/>
      <c r="M1596" s="864"/>
    </row>
    <row r="1597" spans="1:13" ht="16.5" hidden="1" customHeight="1">
      <c r="A1597" s="833">
        <v>23010105</v>
      </c>
      <c r="B1597" s="833"/>
      <c r="C1597" s="833"/>
      <c r="D1597" s="833"/>
      <c r="E1597" s="833"/>
      <c r="F1597" s="874" t="s">
        <v>203</v>
      </c>
      <c r="G1597" s="892">
        <v>60000000</v>
      </c>
      <c r="H1597" s="892">
        <v>60000000</v>
      </c>
      <c r="I1597" s="892">
        <v>60000000</v>
      </c>
      <c r="J1597" s="892"/>
      <c r="K1597" s="876">
        <f t="shared" si="235"/>
        <v>180000000</v>
      </c>
      <c r="L1597" s="864"/>
      <c r="M1597" s="864"/>
    </row>
    <row r="1598" spans="1:13" ht="16.5" customHeight="1">
      <c r="A1598" s="833"/>
      <c r="B1598" s="833"/>
      <c r="C1598" s="833"/>
      <c r="D1598" s="833"/>
      <c r="E1598" s="833"/>
      <c r="F1598" s="874" t="s">
        <v>664</v>
      </c>
      <c r="G1598" s="892">
        <f>SUM(G1599)</f>
        <v>9039237</v>
      </c>
      <c r="H1598" s="892">
        <f>SUM(H1599)</f>
        <v>9039237</v>
      </c>
      <c r="I1598" s="892">
        <f>SUM(I1599)</f>
        <v>9039237</v>
      </c>
      <c r="J1598" s="892"/>
      <c r="K1598" s="876">
        <f t="shared" si="235"/>
        <v>27117711</v>
      </c>
      <c r="L1598" s="864"/>
      <c r="M1598" s="864"/>
    </row>
    <row r="1599" spans="1:13" ht="16.5" customHeight="1">
      <c r="A1599" s="833"/>
      <c r="B1599" s="833"/>
      <c r="C1599" s="833"/>
      <c r="D1599" s="833"/>
      <c r="E1599" s="833"/>
      <c r="F1599" s="874" t="s">
        <v>664</v>
      </c>
      <c r="G1599" s="892">
        <f>SUM(G1600:G1601)</f>
        <v>9039237</v>
      </c>
      <c r="H1599" s="892">
        <f>SUM(H1600:H1601)</f>
        <v>9039237</v>
      </c>
      <c r="I1599" s="892">
        <f>SUM(I1600:I1601)</f>
        <v>9039237</v>
      </c>
      <c r="J1599" s="892"/>
      <c r="K1599" s="876">
        <f t="shared" si="235"/>
        <v>27117711</v>
      </c>
      <c r="L1599" s="864"/>
      <c r="M1599" s="864"/>
    </row>
    <row r="1600" spans="1:13" ht="16.5" customHeight="1">
      <c r="A1600" s="833"/>
      <c r="B1600" s="833"/>
      <c r="C1600" s="833"/>
      <c r="D1600" s="833"/>
      <c r="E1600" s="833"/>
      <c r="F1600" s="874" t="s">
        <v>1292</v>
      </c>
      <c r="G1600" s="892">
        <v>7914876</v>
      </c>
      <c r="H1600" s="892">
        <v>7914876</v>
      </c>
      <c r="I1600" s="892">
        <v>7914876</v>
      </c>
      <c r="J1600" s="892"/>
      <c r="K1600" s="876">
        <f t="shared" si="235"/>
        <v>23744628</v>
      </c>
      <c r="L1600" s="864"/>
      <c r="M1600" s="864"/>
    </row>
    <row r="1601" spans="1:13" ht="16.5" customHeight="1">
      <c r="A1601" s="833"/>
      <c r="B1601" s="833"/>
      <c r="C1601" s="833"/>
      <c r="D1601" s="833"/>
      <c r="E1601" s="833"/>
      <c r="F1601" s="874" t="s">
        <v>528</v>
      </c>
      <c r="G1601" s="892">
        <v>1124361</v>
      </c>
      <c r="H1601" s="892">
        <v>1124361</v>
      </c>
      <c r="I1601" s="892">
        <v>1124361</v>
      </c>
      <c r="J1601" s="892"/>
      <c r="K1601" s="876">
        <f t="shared" si="235"/>
        <v>3373083</v>
      </c>
      <c r="L1601" s="864"/>
      <c r="M1601" s="864"/>
    </row>
    <row r="1602" spans="1:13" ht="36">
      <c r="A1602" s="833">
        <v>23010108</v>
      </c>
      <c r="B1602" s="833"/>
      <c r="C1602" s="833"/>
      <c r="D1602" s="833"/>
      <c r="E1602" s="833"/>
      <c r="F1602" s="874" t="s">
        <v>206</v>
      </c>
      <c r="G1602" s="892">
        <v>25000000</v>
      </c>
      <c r="H1602" s="892">
        <v>25000000</v>
      </c>
      <c r="I1602" s="892">
        <v>25000000</v>
      </c>
      <c r="J1602" s="892"/>
      <c r="K1602" s="876">
        <f t="shared" si="235"/>
        <v>75000000</v>
      </c>
      <c r="L1602" s="864"/>
      <c r="M1602" s="864"/>
    </row>
    <row r="1603" spans="1:13" ht="72">
      <c r="A1603" s="833">
        <v>23010112</v>
      </c>
      <c r="B1603" s="833"/>
      <c r="C1603" s="833"/>
      <c r="D1603" s="833"/>
      <c r="E1603" s="833"/>
      <c r="F1603" s="874" t="s">
        <v>208</v>
      </c>
      <c r="G1603" s="892">
        <v>15000000</v>
      </c>
      <c r="H1603" s="892">
        <v>15000000</v>
      </c>
      <c r="I1603" s="892">
        <v>15000000</v>
      </c>
      <c r="J1603" s="892"/>
      <c r="K1603" s="876">
        <f t="shared" si="235"/>
        <v>45000000</v>
      </c>
      <c r="L1603" s="864"/>
      <c r="M1603" s="864"/>
    </row>
    <row r="1604" spans="1:13" ht="36">
      <c r="A1604" s="833">
        <v>23010113</v>
      </c>
      <c r="B1604" s="833"/>
      <c r="C1604" s="833"/>
      <c r="D1604" s="833"/>
      <c r="E1604" s="833"/>
      <c r="F1604" s="874" t="s">
        <v>209</v>
      </c>
      <c r="G1604" s="892">
        <v>40000000</v>
      </c>
      <c r="H1604" s="892">
        <v>40000000</v>
      </c>
      <c r="I1604" s="892">
        <v>40000000</v>
      </c>
      <c r="J1604" s="892"/>
      <c r="K1604" s="876">
        <f t="shared" si="235"/>
        <v>120000000</v>
      </c>
      <c r="L1604" s="864"/>
      <c r="M1604" s="864"/>
    </row>
    <row r="1605" spans="1:13" ht="54">
      <c r="A1605" s="833">
        <v>23010114</v>
      </c>
      <c r="B1605" s="833"/>
      <c r="C1605" s="833"/>
      <c r="D1605" s="833"/>
      <c r="E1605" s="833"/>
      <c r="F1605" s="874" t="s">
        <v>210</v>
      </c>
      <c r="G1605" s="892">
        <v>3000000</v>
      </c>
      <c r="H1605" s="892">
        <v>3000000</v>
      </c>
      <c r="I1605" s="892">
        <v>3000000</v>
      </c>
      <c r="J1605" s="892"/>
      <c r="K1605" s="876">
        <f t="shared" si="235"/>
        <v>9000000</v>
      </c>
      <c r="L1605" s="864"/>
      <c r="M1605" s="864"/>
    </row>
    <row r="1606" spans="1:13" ht="54">
      <c r="A1606" s="833">
        <v>23010115</v>
      </c>
      <c r="B1606" s="833"/>
      <c r="C1606" s="833"/>
      <c r="D1606" s="833"/>
      <c r="E1606" s="833"/>
      <c r="F1606" s="874" t="s">
        <v>211</v>
      </c>
      <c r="G1606" s="892"/>
      <c r="H1606" s="892"/>
      <c r="I1606" s="892"/>
      <c r="J1606" s="892"/>
      <c r="K1606" s="864"/>
      <c r="L1606" s="864"/>
      <c r="M1606" s="864"/>
    </row>
    <row r="1607" spans="1:13" ht="54">
      <c r="A1607" s="833">
        <v>23010117</v>
      </c>
      <c r="B1607" s="833"/>
      <c r="C1607" s="833"/>
      <c r="D1607" s="833"/>
      <c r="E1607" s="833"/>
      <c r="F1607" s="874" t="s">
        <v>213</v>
      </c>
      <c r="G1607" s="892">
        <v>1000000</v>
      </c>
      <c r="H1607" s="892">
        <v>1000000</v>
      </c>
      <c r="I1607" s="892">
        <v>1000000</v>
      </c>
      <c r="J1607" s="892"/>
      <c r="K1607" s="876">
        <f>SUM(G1607,H1607,I1607)</f>
        <v>3000000</v>
      </c>
      <c r="L1607" s="864"/>
      <c r="M1607" s="864"/>
    </row>
    <row r="1608" spans="1:13" ht="72">
      <c r="A1608" s="833">
        <v>23010119</v>
      </c>
      <c r="B1608" s="833"/>
      <c r="C1608" s="833"/>
      <c r="D1608" s="833"/>
      <c r="E1608" s="833"/>
      <c r="F1608" s="874" t="s">
        <v>215</v>
      </c>
      <c r="G1608" s="892"/>
      <c r="H1608" s="892"/>
      <c r="I1608" s="892"/>
      <c r="J1608" s="892"/>
      <c r="K1608" s="864"/>
      <c r="L1608" s="864"/>
      <c r="M1608" s="864"/>
    </row>
    <row r="1609" spans="1:13" ht="18">
      <c r="A1609" s="833">
        <v>2302</v>
      </c>
      <c r="B1609" s="833"/>
      <c r="C1609" s="833"/>
      <c r="D1609" s="833"/>
      <c r="E1609" s="833"/>
      <c r="F1609" s="877" t="s">
        <v>980</v>
      </c>
      <c r="G1609" s="889">
        <f>SUM(G1610)</f>
        <v>2240000</v>
      </c>
      <c r="H1609" s="889">
        <f>SUM(H1610)</f>
        <v>2240000</v>
      </c>
      <c r="I1609" s="889">
        <f>SUM(I1610)</f>
        <v>2240000</v>
      </c>
      <c r="J1609" s="889"/>
      <c r="K1609" s="876">
        <f t="shared" ref="K1609:K1617" si="236">SUM(G1609,H1609,I1609)</f>
        <v>6720000</v>
      </c>
      <c r="L1609" s="864"/>
      <c r="M1609" s="864"/>
    </row>
    <row r="1610" spans="1:13" ht="18">
      <c r="A1610" s="833">
        <v>230201</v>
      </c>
      <c r="B1610" s="833"/>
      <c r="C1610" s="833"/>
      <c r="D1610" s="833"/>
      <c r="E1610" s="833"/>
      <c r="F1610" s="877" t="s">
        <v>1289</v>
      </c>
      <c r="G1610" s="889">
        <v>2240000</v>
      </c>
      <c r="H1610" s="889">
        <v>2240000</v>
      </c>
      <c r="I1610" s="889">
        <v>2240000</v>
      </c>
      <c r="J1610" s="889"/>
      <c r="K1610" s="876">
        <f t="shared" si="236"/>
        <v>6720000</v>
      </c>
      <c r="L1610" s="864"/>
      <c r="M1610" s="864"/>
    </row>
    <row r="1611" spans="1:13" ht="18">
      <c r="A1611" s="833"/>
      <c r="B1611" s="833"/>
      <c r="C1611" s="833"/>
      <c r="D1611" s="833"/>
      <c r="E1611" s="833"/>
      <c r="F1611" s="888" t="s">
        <v>251</v>
      </c>
      <c r="G1611" s="889">
        <v>2240000</v>
      </c>
      <c r="H1611" s="889">
        <v>2240000</v>
      </c>
      <c r="I1611" s="889">
        <v>2240000</v>
      </c>
      <c r="J1611" s="889"/>
      <c r="K1611" s="876">
        <f t="shared" si="236"/>
        <v>6720000</v>
      </c>
      <c r="L1611" s="864"/>
      <c r="M1611" s="864"/>
    </row>
    <row r="1612" spans="1:13" ht="18">
      <c r="A1612" s="833"/>
      <c r="B1612" s="833"/>
      <c r="C1612" s="833"/>
      <c r="D1612" s="833"/>
      <c r="E1612" s="833"/>
      <c r="F1612" s="877" t="s">
        <v>1112</v>
      </c>
      <c r="G1612" s="889">
        <f>SUM(G1613)</f>
        <v>20000000</v>
      </c>
      <c r="H1612" s="889">
        <f>SUM(H1613)</f>
        <v>20000000</v>
      </c>
      <c r="I1612" s="889">
        <f>SUM(I1613)</f>
        <v>20000000</v>
      </c>
      <c r="J1612" s="889"/>
      <c r="K1612" s="876">
        <f t="shared" si="236"/>
        <v>60000000</v>
      </c>
      <c r="L1612" s="864"/>
      <c r="M1612" s="864"/>
    </row>
    <row r="1613" spans="1:13" ht="18">
      <c r="A1613" s="833"/>
      <c r="B1613" s="833"/>
      <c r="C1613" s="833"/>
      <c r="D1613" s="833"/>
      <c r="E1613" s="833"/>
      <c r="F1613" s="877" t="s">
        <v>1112</v>
      </c>
      <c r="G1613" s="889">
        <v>20000000</v>
      </c>
      <c r="H1613" s="889">
        <v>20000000</v>
      </c>
      <c r="I1613" s="889">
        <v>20000000</v>
      </c>
      <c r="J1613" s="889"/>
      <c r="K1613" s="876">
        <f t="shared" si="236"/>
        <v>60000000</v>
      </c>
      <c r="L1613" s="864"/>
      <c r="M1613" s="864"/>
    </row>
    <row r="1614" spans="1:13" ht="18">
      <c r="A1614" s="833"/>
      <c r="B1614" s="833"/>
      <c r="C1614" s="833"/>
      <c r="D1614" s="833"/>
      <c r="E1614" s="833"/>
      <c r="F1614" s="888" t="s">
        <v>1290</v>
      </c>
      <c r="G1614" s="889">
        <v>20000000</v>
      </c>
      <c r="H1614" s="889">
        <v>20000000</v>
      </c>
      <c r="I1614" s="889">
        <v>20000000</v>
      </c>
      <c r="J1614" s="889"/>
      <c r="K1614" s="876">
        <f t="shared" si="236"/>
        <v>60000000</v>
      </c>
      <c r="L1614" s="864"/>
      <c r="M1614" s="864"/>
    </row>
    <row r="1615" spans="1:13" ht="18">
      <c r="A1615" s="833"/>
      <c r="B1615" s="833"/>
      <c r="C1615" s="833"/>
      <c r="D1615" s="833"/>
      <c r="E1615" s="833"/>
      <c r="F1615" s="877" t="s">
        <v>274</v>
      </c>
      <c r="G1615" s="889">
        <f>SUM(G1616)</f>
        <v>7760000</v>
      </c>
      <c r="H1615" s="889">
        <f>SUM(H1616)</f>
        <v>7760000</v>
      </c>
      <c r="I1615" s="889">
        <f>SUM(I1616)</f>
        <v>7760000</v>
      </c>
      <c r="J1615" s="889"/>
      <c r="K1615" s="876">
        <f t="shared" si="236"/>
        <v>23280000</v>
      </c>
      <c r="L1615" s="864"/>
      <c r="M1615" s="864"/>
    </row>
    <row r="1616" spans="1:13" ht="18">
      <c r="A1616" s="833"/>
      <c r="B1616" s="833"/>
      <c r="C1616" s="833"/>
      <c r="D1616" s="833"/>
      <c r="E1616" s="833"/>
      <c r="F1616" s="877" t="s">
        <v>1291</v>
      </c>
      <c r="G1616" s="889">
        <v>7760000</v>
      </c>
      <c r="H1616" s="889">
        <v>7760000</v>
      </c>
      <c r="I1616" s="889">
        <v>7760000</v>
      </c>
      <c r="J1616" s="889"/>
      <c r="K1616" s="876">
        <f t="shared" si="236"/>
        <v>23280000</v>
      </c>
      <c r="L1616" s="864"/>
      <c r="M1616" s="864"/>
    </row>
    <row r="1617" spans="1:13" ht="18">
      <c r="A1617" s="833"/>
      <c r="B1617" s="833"/>
      <c r="C1617" s="833"/>
      <c r="D1617" s="833"/>
      <c r="E1617" s="833"/>
      <c r="F1617" s="888" t="s">
        <v>278</v>
      </c>
      <c r="G1617" s="889">
        <v>7760000</v>
      </c>
      <c r="H1617" s="889">
        <v>7760000</v>
      </c>
      <c r="I1617" s="889">
        <v>7760000</v>
      </c>
      <c r="J1617" s="889"/>
      <c r="K1617" s="876">
        <f t="shared" si="236"/>
        <v>23280000</v>
      </c>
      <c r="L1617" s="864"/>
      <c r="M1617" s="864"/>
    </row>
    <row r="1618" spans="1:13" ht="66" customHeight="1">
      <c r="A1618" s="833"/>
      <c r="B1618" s="833"/>
      <c r="C1618" s="833"/>
      <c r="D1618" s="833"/>
      <c r="E1618" s="833"/>
      <c r="F1618" s="888"/>
      <c r="G1618" s="889"/>
      <c r="H1618" s="889"/>
      <c r="I1618" s="889"/>
      <c r="J1618" s="889"/>
      <c r="K1618" s="864"/>
      <c r="L1618" s="864"/>
      <c r="M1618" s="864"/>
    </row>
    <row r="1619" spans="1:13" ht="16.5" customHeight="1">
      <c r="A1619" s="893" t="s">
        <v>284</v>
      </c>
      <c r="B1619" s="893"/>
      <c r="C1619" s="893"/>
      <c r="D1619" s="893"/>
      <c r="E1619" s="893"/>
      <c r="F1619" s="893"/>
      <c r="G1619" s="893"/>
      <c r="H1619" s="893"/>
      <c r="I1619" s="893"/>
      <c r="J1619" s="893"/>
      <c r="K1619" s="864"/>
      <c r="L1619" s="864"/>
      <c r="M1619" s="864"/>
    </row>
    <row r="1620" spans="1:13" ht="14.25" customHeight="1">
      <c r="A1620" s="865"/>
      <c r="B1620" s="865"/>
      <c r="C1620" s="865"/>
      <c r="D1620" s="865"/>
      <c r="E1620" s="865"/>
      <c r="F1620" s="865" t="s">
        <v>4</v>
      </c>
      <c r="G1620" s="894">
        <f>G1530</f>
        <v>50464995</v>
      </c>
      <c r="H1620" s="894">
        <f>H1530</f>
        <v>50464995</v>
      </c>
      <c r="I1620" s="894">
        <f>I1530</f>
        <v>50464995</v>
      </c>
      <c r="J1620" s="894"/>
      <c r="K1620" s="876">
        <f>SUM(G1620,H1620,I1620)</f>
        <v>151394985</v>
      </c>
      <c r="L1620" s="864"/>
      <c r="M1620" s="864"/>
    </row>
    <row r="1621" spans="1:13" ht="33" customHeight="1">
      <c r="A1621" s="865"/>
      <c r="B1621" s="865"/>
      <c r="C1621" s="865"/>
      <c r="D1621" s="865"/>
      <c r="E1621" s="865"/>
      <c r="F1621" s="865" t="s">
        <v>5</v>
      </c>
      <c r="G1621" s="871">
        <f>G1537</f>
        <v>1787822727.3599999</v>
      </c>
      <c r="H1621" s="871">
        <f>H1537</f>
        <v>1787822727.3599999</v>
      </c>
      <c r="I1621" s="871">
        <f>I1537</f>
        <v>1787822727.3599999</v>
      </c>
      <c r="J1621" s="871"/>
      <c r="K1621" s="876">
        <f>SUM(G1621,H1621,I1621)</f>
        <v>5363468182.0799999</v>
      </c>
      <c r="L1621" s="864"/>
      <c r="M1621" s="864"/>
    </row>
    <row r="1622" spans="1:13" ht="18">
      <c r="A1622" s="865"/>
      <c r="B1622" s="865"/>
      <c r="C1622" s="865"/>
      <c r="D1622" s="865"/>
      <c r="E1622" s="865"/>
      <c r="F1622" s="865" t="s">
        <v>198</v>
      </c>
      <c r="G1622" s="871">
        <f>G1594</f>
        <v>201117711</v>
      </c>
      <c r="H1622" s="871">
        <f>H1594</f>
        <v>201117711</v>
      </c>
      <c r="I1622" s="871">
        <f>I1594</f>
        <v>201117711</v>
      </c>
      <c r="J1622" s="871"/>
      <c r="K1622" s="876">
        <f>SUM(G1622,H1622,I1622)</f>
        <v>603353133</v>
      </c>
      <c r="L1622" s="864"/>
      <c r="M1622" s="864"/>
    </row>
    <row r="1623" spans="1:13" ht="18.75" customHeight="1">
      <c r="A1623" s="865"/>
      <c r="B1623" s="865"/>
      <c r="C1623" s="865"/>
      <c r="D1623" s="865"/>
      <c r="E1623" s="865"/>
      <c r="F1623" s="865" t="s">
        <v>3</v>
      </c>
      <c r="G1623" s="895">
        <f>SUM(G1620:G1622)</f>
        <v>2039405433.3599999</v>
      </c>
      <c r="H1623" s="895">
        <f>SUM(H1620:H1622)</f>
        <v>2039405433.3599999</v>
      </c>
      <c r="I1623" s="895">
        <f>SUM(I1620:I1622)</f>
        <v>2039405433.3599999</v>
      </c>
      <c r="J1623" s="895"/>
      <c r="K1623" s="876">
        <f>SUM(G1623,H1623,I1623)</f>
        <v>6118216300.0799999</v>
      </c>
      <c r="L1623" s="864"/>
      <c r="M1623" s="864"/>
    </row>
    <row r="1624" spans="1:13">
      <c r="A1624" s="398"/>
      <c r="B1624" s="398"/>
      <c r="C1624" s="80"/>
      <c r="D1624" s="93"/>
      <c r="E1624" s="398"/>
      <c r="F1624" s="70"/>
      <c r="G1624" s="58"/>
      <c r="H1624" s="57"/>
      <c r="I1624" s="58"/>
      <c r="J1624" s="58"/>
    </row>
    <row r="1625" spans="1:13">
      <c r="A1625" s="35"/>
      <c r="B1625" s="33"/>
      <c r="C1625" s="33"/>
      <c r="D1625" s="33"/>
      <c r="E1625" s="35"/>
      <c r="F1625" s="54"/>
      <c r="G1625" s="64"/>
      <c r="H1625" s="59"/>
      <c r="I1625" s="59"/>
      <c r="J1625" s="59"/>
    </row>
    <row r="1626" spans="1:13">
      <c r="A1626" s="33"/>
      <c r="B1626" s="35"/>
      <c r="C1626" s="33"/>
      <c r="D1626" s="33"/>
      <c r="E1626" s="33"/>
      <c r="F1626" s="35"/>
      <c r="G1626" s="54"/>
      <c r="H1626" s="64"/>
      <c r="I1626" s="64"/>
      <c r="J1626" s="64"/>
      <c r="K1626" s="64"/>
    </row>
    <row r="1627" spans="1:13" ht="20.25" customHeight="1">
      <c r="A1627" s="1538" t="s">
        <v>0</v>
      </c>
      <c r="B1627" s="1538"/>
      <c r="C1627" s="1538"/>
      <c r="D1627" s="1538"/>
      <c r="E1627" s="1538"/>
      <c r="F1627" s="1538"/>
      <c r="G1627" s="1538"/>
      <c r="H1627" s="1538"/>
      <c r="I1627" s="1538"/>
      <c r="J1627" s="1538"/>
      <c r="K1627" s="1538"/>
      <c r="L1627" s="1538"/>
      <c r="M1627" s="1538"/>
    </row>
    <row r="1628" spans="1:13" ht="23.25">
      <c r="A1628" s="1539" t="s">
        <v>775</v>
      </c>
      <c r="B1628" s="1539"/>
      <c r="C1628" s="1539"/>
      <c r="D1628" s="1539"/>
      <c r="E1628" s="1539"/>
      <c r="F1628" s="1539"/>
      <c r="G1628" s="1539"/>
      <c r="H1628" s="1539"/>
      <c r="I1628" s="1539"/>
      <c r="J1628" s="1539"/>
      <c r="K1628" s="1539"/>
      <c r="L1628" s="1539"/>
      <c r="M1628" s="1539"/>
    </row>
    <row r="1629" spans="1:13" ht="51">
      <c r="A1629" s="1086" t="s">
        <v>518</v>
      </c>
      <c r="B1629" s="1086" t="s">
        <v>514</v>
      </c>
      <c r="C1629" s="1086" t="s">
        <v>559</v>
      </c>
      <c r="D1629" s="1086" t="s">
        <v>560</v>
      </c>
      <c r="E1629" s="1086" t="s">
        <v>515</v>
      </c>
      <c r="F1629" s="478" t="s">
        <v>483</v>
      </c>
      <c r="G1629" s="325" t="s">
        <v>656</v>
      </c>
      <c r="H1629" s="325" t="s">
        <v>657</v>
      </c>
      <c r="I1629" s="325" t="s">
        <v>997</v>
      </c>
      <c r="J1629" s="325"/>
      <c r="K1629" s="325" t="s">
        <v>757</v>
      </c>
      <c r="L1629" s="1086" t="s">
        <v>970</v>
      </c>
      <c r="M1629" s="306" t="s">
        <v>999</v>
      </c>
    </row>
    <row r="1630" spans="1:13" ht="14.25">
      <c r="A1630" s="1088"/>
      <c r="B1630" s="1088"/>
      <c r="C1630" s="442"/>
      <c r="D1630" s="1088"/>
      <c r="E1630" s="1088"/>
      <c r="F1630" s="326"/>
      <c r="G1630" s="575"/>
      <c r="H1630" s="575"/>
      <c r="I1630" s="575"/>
      <c r="J1630" s="575"/>
      <c r="K1630" s="575"/>
      <c r="L1630" s="575"/>
      <c r="M1630" s="575"/>
    </row>
    <row r="1631" spans="1:13" ht="14.25">
      <c r="A1631" s="442">
        <v>2</v>
      </c>
      <c r="B1631" s="442">
        <v>707</v>
      </c>
      <c r="C1631" s="442"/>
      <c r="D1631" s="442" t="s">
        <v>564</v>
      </c>
      <c r="E1631" s="442"/>
      <c r="F1631" s="1086" t="s">
        <v>90</v>
      </c>
      <c r="G1631" s="441" t="e">
        <f t="shared" ref="G1631:M1631" si="237">SUM(G1632,G1639,G1684)</f>
        <v>#REF!</v>
      </c>
      <c r="H1631" s="441" t="e">
        <f t="shared" si="237"/>
        <v>#REF!</v>
      </c>
      <c r="I1631" s="441" t="e">
        <f t="shared" si="237"/>
        <v>#REF!</v>
      </c>
      <c r="J1631" s="441"/>
      <c r="K1631" s="441" t="e">
        <f t="shared" si="237"/>
        <v>#REF!</v>
      </c>
      <c r="L1631" s="441">
        <f t="shared" si="237"/>
        <v>461000000</v>
      </c>
      <c r="M1631" s="441">
        <f t="shared" si="237"/>
        <v>0</v>
      </c>
    </row>
    <row r="1632" spans="1:13" ht="14.25">
      <c r="A1632" s="442">
        <v>21</v>
      </c>
      <c r="B1632" s="442">
        <v>70760</v>
      </c>
      <c r="C1632" s="442"/>
      <c r="D1632" s="442" t="s">
        <v>564</v>
      </c>
      <c r="E1632" s="442">
        <v>50610300</v>
      </c>
      <c r="F1632" s="443" t="s">
        <v>4</v>
      </c>
      <c r="G1632" s="441" t="e">
        <f>SUM(G1633,G1635)</f>
        <v>#REF!</v>
      </c>
      <c r="H1632" s="441" t="e">
        <f t="shared" ref="H1632:M1632" si="238">SUM(H1633,H1635)</f>
        <v>#REF!</v>
      </c>
      <c r="I1632" s="441" t="e">
        <f t="shared" si="238"/>
        <v>#REF!</v>
      </c>
      <c r="J1632" s="441"/>
      <c r="K1632" s="441" t="e">
        <f t="shared" si="238"/>
        <v>#REF!</v>
      </c>
      <c r="L1632" s="441">
        <f t="shared" si="238"/>
        <v>0</v>
      </c>
      <c r="M1632" s="441">
        <f t="shared" si="238"/>
        <v>0</v>
      </c>
    </row>
    <row r="1633" spans="1:13" ht="14.25">
      <c r="A1633" s="1088">
        <v>21010101</v>
      </c>
      <c r="B1633" s="442">
        <v>70760</v>
      </c>
      <c r="C1633" s="442"/>
      <c r="D1633" s="442" t="s">
        <v>564</v>
      </c>
      <c r="E1633" s="442">
        <v>50610300</v>
      </c>
      <c r="F1633" s="324" t="s">
        <v>91</v>
      </c>
      <c r="G1633" s="441" t="e">
        <f>#REF!</f>
        <v>#REF!</v>
      </c>
      <c r="H1633" s="441" t="e">
        <f>G1633</f>
        <v>#REF!</v>
      </c>
      <c r="I1633" s="441" t="e">
        <f>H1633</f>
        <v>#REF!</v>
      </c>
      <c r="J1633" s="441"/>
      <c r="K1633" s="441" t="e">
        <f>SUM(G1633:I1633)</f>
        <v>#REF!</v>
      </c>
      <c r="L1633" s="441"/>
      <c r="M1633" s="441"/>
    </row>
    <row r="1634" spans="1:13" ht="14.25">
      <c r="A1634" s="1088">
        <v>21010102</v>
      </c>
      <c r="B1634" s="442">
        <v>70760</v>
      </c>
      <c r="C1634" s="442"/>
      <c r="D1634" s="442"/>
      <c r="E1634" s="442"/>
      <c r="F1634" s="324" t="s">
        <v>92</v>
      </c>
      <c r="G1634" s="451"/>
      <c r="H1634" s="451"/>
      <c r="I1634" s="451"/>
      <c r="J1634" s="451"/>
      <c r="K1634" s="451"/>
      <c r="L1634" s="451"/>
      <c r="M1634" s="451"/>
    </row>
    <row r="1635" spans="1:13" ht="25.5">
      <c r="A1635" s="442">
        <v>2102</v>
      </c>
      <c r="B1635" s="442">
        <v>70760</v>
      </c>
      <c r="C1635" s="442"/>
      <c r="D1635" s="442" t="s">
        <v>564</v>
      </c>
      <c r="E1635" s="442">
        <v>50610300</v>
      </c>
      <c r="F1635" s="443" t="s">
        <v>664</v>
      </c>
      <c r="G1635" s="441" t="e">
        <f>SUM(G1636)</f>
        <v>#REF!</v>
      </c>
      <c r="H1635" s="441" t="e">
        <f t="shared" ref="H1635:M1635" si="239">SUM(H1636)</f>
        <v>#REF!</v>
      </c>
      <c r="I1635" s="441" t="e">
        <f t="shared" si="239"/>
        <v>#REF!</v>
      </c>
      <c r="J1635" s="441"/>
      <c r="K1635" s="441" t="e">
        <f t="shared" si="239"/>
        <v>#REF!</v>
      </c>
      <c r="L1635" s="441">
        <f t="shared" si="239"/>
        <v>0</v>
      </c>
      <c r="M1635" s="441">
        <f t="shared" si="239"/>
        <v>0</v>
      </c>
    </row>
    <row r="1636" spans="1:13" ht="14.25">
      <c r="A1636" s="442">
        <v>210201</v>
      </c>
      <c r="B1636" s="442">
        <v>70760</v>
      </c>
      <c r="C1636" s="442"/>
      <c r="D1636" s="442" t="s">
        <v>564</v>
      </c>
      <c r="E1636" s="442">
        <v>50610300</v>
      </c>
      <c r="F1636" s="443" t="s">
        <v>95</v>
      </c>
      <c r="G1636" s="441" t="e">
        <f>SUM(G1637,G1638)</f>
        <v>#REF!</v>
      </c>
      <c r="H1636" s="441" t="e">
        <f t="shared" ref="H1636:M1636" si="240">SUM(H1637:H1638)</f>
        <v>#REF!</v>
      </c>
      <c r="I1636" s="441" t="e">
        <f t="shared" si="240"/>
        <v>#REF!</v>
      </c>
      <c r="J1636" s="441"/>
      <c r="K1636" s="441" t="e">
        <f t="shared" si="240"/>
        <v>#REF!</v>
      </c>
      <c r="L1636" s="441">
        <f t="shared" si="240"/>
        <v>0</v>
      </c>
      <c r="M1636" s="441">
        <f t="shared" si="240"/>
        <v>0</v>
      </c>
    </row>
    <row r="1637" spans="1:13" ht="25.5">
      <c r="A1637" s="1088">
        <v>21020101</v>
      </c>
      <c r="B1637" s="442"/>
      <c r="C1637" s="442"/>
      <c r="D1637" s="442" t="s">
        <v>564</v>
      </c>
      <c r="E1637" s="442">
        <v>50610300</v>
      </c>
      <c r="F1637" s="324" t="s">
        <v>96</v>
      </c>
      <c r="G1637" s="441" t="e">
        <f>#REF!</f>
        <v>#REF!</v>
      </c>
      <c r="H1637" s="441" t="e">
        <f>G1637</f>
        <v>#REF!</v>
      </c>
      <c r="I1637" s="441" t="e">
        <f>H1637</f>
        <v>#REF!</v>
      </c>
      <c r="J1637" s="441"/>
      <c r="K1637" s="441" t="e">
        <f>SUM(G1637:I1637)</f>
        <v>#REF!</v>
      </c>
      <c r="L1637" s="441"/>
      <c r="M1637" s="441"/>
    </row>
    <row r="1638" spans="1:13" ht="14.25">
      <c r="A1638" s="1088">
        <v>21020102</v>
      </c>
      <c r="B1638" s="442">
        <v>70760</v>
      </c>
      <c r="C1638" s="442"/>
      <c r="D1638" s="442" t="s">
        <v>564</v>
      </c>
      <c r="E1638" s="442">
        <v>50610300</v>
      </c>
      <c r="F1638" s="324" t="s">
        <v>482</v>
      </c>
      <c r="G1638" s="575" t="e">
        <f>#REF!</f>
        <v>#REF!</v>
      </c>
      <c r="H1638" s="441" t="e">
        <f>G1638</f>
        <v>#REF!</v>
      </c>
      <c r="I1638" s="441" t="e">
        <f>H1638</f>
        <v>#REF!</v>
      </c>
      <c r="J1638" s="441"/>
      <c r="K1638" s="441" t="e">
        <f>SUM(G1638:I1638)</f>
        <v>#REF!</v>
      </c>
      <c r="L1638" s="441"/>
      <c r="M1638" s="441"/>
    </row>
    <row r="1639" spans="1:13" ht="14.25">
      <c r="A1639" s="442">
        <v>2202</v>
      </c>
      <c r="B1639" s="442">
        <v>707</v>
      </c>
      <c r="C1639" s="442"/>
      <c r="D1639" s="442" t="s">
        <v>564</v>
      </c>
      <c r="E1639" s="442">
        <v>50610300</v>
      </c>
      <c r="F1639" s="443" t="s">
        <v>5</v>
      </c>
      <c r="G1639" s="441">
        <f>SUM(G1640,G1644,G1649,G1653,G1662,G1664,G1667,G1670,G1674)</f>
        <v>190000000</v>
      </c>
      <c r="H1639" s="441">
        <f t="shared" ref="H1639:M1639" si="241">SUM(H1640,H1644,H1649,H1653,H1662,H1664,H1667,H1670,H1674)</f>
        <v>201000000</v>
      </c>
      <c r="I1639" s="441">
        <f t="shared" si="241"/>
        <v>195000000</v>
      </c>
      <c r="J1639" s="441"/>
      <c r="K1639" s="441">
        <f t="shared" si="241"/>
        <v>580000000</v>
      </c>
      <c r="L1639" s="441">
        <f t="shared" si="241"/>
        <v>261000000</v>
      </c>
      <c r="M1639" s="441">
        <f t="shared" si="241"/>
        <v>0</v>
      </c>
    </row>
    <row r="1640" spans="1:13" ht="25.5">
      <c r="A1640" s="442">
        <v>220201</v>
      </c>
      <c r="B1640" s="442">
        <v>70760</v>
      </c>
      <c r="C1640" s="442"/>
      <c r="D1640" s="442" t="s">
        <v>564</v>
      </c>
      <c r="E1640" s="442">
        <v>50610300</v>
      </c>
      <c r="F1640" s="443" t="s">
        <v>661</v>
      </c>
      <c r="G1640" s="441">
        <f t="shared" ref="G1640:M1640" si="242">SUM(G1641:G1643)</f>
        <v>29000000</v>
      </c>
      <c r="H1640" s="441">
        <f t="shared" si="242"/>
        <v>30000000</v>
      </c>
      <c r="I1640" s="441">
        <f t="shared" si="242"/>
        <v>30000000</v>
      </c>
      <c r="J1640" s="441"/>
      <c r="K1640" s="441">
        <f t="shared" si="242"/>
        <v>89000000</v>
      </c>
      <c r="L1640" s="441">
        <f t="shared" si="242"/>
        <v>180000000</v>
      </c>
      <c r="M1640" s="441">
        <f t="shared" si="242"/>
        <v>0</v>
      </c>
    </row>
    <row r="1641" spans="1:13" ht="25.5">
      <c r="A1641" s="1088">
        <v>22020101</v>
      </c>
      <c r="B1641" s="442">
        <v>70760</v>
      </c>
      <c r="C1641" s="442" t="s">
        <v>758</v>
      </c>
      <c r="D1641" s="442" t="s">
        <v>564</v>
      </c>
      <c r="E1641" s="442">
        <v>50610300</v>
      </c>
      <c r="F1641" s="324" t="s">
        <v>108</v>
      </c>
      <c r="G1641" s="445">
        <v>29000000</v>
      </c>
      <c r="H1641" s="445">
        <v>30000000</v>
      </c>
      <c r="I1641" s="445">
        <v>30000000</v>
      </c>
      <c r="J1641" s="445"/>
      <c r="K1641" s="441">
        <f t="shared" ref="K1641:K1648" si="243">SUM(G1641:I1641)</f>
        <v>89000000</v>
      </c>
      <c r="L1641" s="445">
        <f>15000000+70000000</f>
        <v>85000000</v>
      </c>
      <c r="M1641" s="451"/>
    </row>
    <row r="1642" spans="1:13" ht="25.5">
      <c r="A1642" s="1088">
        <v>22020102</v>
      </c>
      <c r="B1642" s="442">
        <v>70760</v>
      </c>
      <c r="C1642" s="442" t="s">
        <v>758</v>
      </c>
      <c r="D1642" s="442" t="s">
        <v>564</v>
      </c>
      <c r="E1642" s="442">
        <v>50610300</v>
      </c>
      <c r="F1642" s="324" t="s">
        <v>109</v>
      </c>
      <c r="G1642" s="445"/>
      <c r="H1642" s="445"/>
      <c r="I1642" s="445"/>
      <c r="J1642" s="445"/>
      <c r="K1642" s="441">
        <f t="shared" si="243"/>
        <v>0</v>
      </c>
      <c r="L1642" s="445">
        <f>5000000+50000000</f>
        <v>55000000</v>
      </c>
      <c r="M1642" s="451"/>
    </row>
    <row r="1643" spans="1:13" ht="25.5">
      <c r="A1643" s="1088">
        <v>22020104</v>
      </c>
      <c r="B1643" s="442">
        <v>70760</v>
      </c>
      <c r="C1643" s="442" t="s">
        <v>758</v>
      </c>
      <c r="D1643" s="442" t="s">
        <v>564</v>
      </c>
      <c r="E1643" s="442">
        <v>50610300</v>
      </c>
      <c r="F1643" s="324" t="s">
        <v>111</v>
      </c>
      <c r="G1643" s="445"/>
      <c r="H1643" s="445"/>
      <c r="I1643" s="445"/>
      <c r="J1643" s="445"/>
      <c r="K1643" s="441">
        <f t="shared" si="243"/>
        <v>0</v>
      </c>
      <c r="L1643" s="445">
        <f>10000000+30000000</f>
        <v>40000000</v>
      </c>
      <c r="M1643" s="451"/>
    </row>
    <row r="1644" spans="1:13" ht="14.25">
      <c r="A1644" s="442">
        <v>220202</v>
      </c>
      <c r="B1644" s="1088">
        <v>70160</v>
      </c>
      <c r="C1644" s="442"/>
      <c r="D1644" s="442" t="s">
        <v>564</v>
      </c>
      <c r="E1644" s="442">
        <v>50610300</v>
      </c>
      <c r="F1644" s="443" t="s">
        <v>666</v>
      </c>
      <c r="G1644" s="441">
        <f>SUM(G1645:G1648)</f>
        <v>0</v>
      </c>
      <c r="H1644" s="441">
        <f>SUM(H1645:H1648)</f>
        <v>5000000</v>
      </c>
      <c r="I1644" s="441">
        <f>SUM(I1645:I1648)</f>
        <v>0</v>
      </c>
      <c r="J1644" s="441"/>
      <c r="K1644" s="441">
        <f t="shared" si="243"/>
        <v>5000000</v>
      </c>
      <c r="L1644" s="441">
        <f>SUM(L1645:L1648)</f>
        <v>20000000</v>
      </c>
      <c r="M1644" s="441">
        <f>SUM(M1645:M1648)</f>
        <v>0</v>
      </c>
    </row>
    <row r="1645" spans="1:13" ht="14.25">
      <c r="A1645" s="1088">
        <v>22020203</v>
      </c>
      <c r="B1645" s="1088">
        <v>70160</v>
      </c>
      <c r="C1645" s="442" t="s">
        <v>759</v>
      </c>
      <c r="D1645" s="442" t="s">
        <v>564</v>
      </c>
      <c r="E1645" s="442">
        <v>50610300</v>
      </c>
      <c r="F1645" s="324" t="s">
        <v>115</v>
      </c>
      <c r="G1645" s="445"/>
      <c r="H1645" s="445"/>
      <c r="I1645" s="445"/>
      <c r="J1645" s="445"/>
      <c r="K1645" s="441">
        <f t="shared" si="243"/>
        <v>0</v>
      </c>
      <c r="L1645" s="445">
        <f>3000000+5000000</f>
        <v>8000000</v>
      </c>
      <c r="M1645" s="451"/>
    </row>
    <row r="1646" spans="1:13" ht="25.5">
      <c r="A1646" s="1088">
        <v>22020204</v>
      </c>
      <c r="B1646" s="1088">
        <v>70160</v>
      </c>
      <c r="C1646" s="442" t="s">
        <v>759</v>
      </c>
      <c r="D1646" s="442" t="s">
        <v>564</v>
      </c>
      <c r="E1646" s="442">
        <v>50610300</v>
      </c>
      <c r="F1646" s="324" t="s">
        <v>116</v>
      </c>
      <c r="G1646" s="445"/>
      <c r="H1646" s="445"/>
      <c r="I1646" s="445"/>
      <c r="J1646" s="445"/>
      <c r="K1646" s="441">
        <f t="shared" si="243"/>
        <v>0</v>
      </c>
      <c r="L1646" s="445">
        <v>1000000</v>
      </c>
      <c r="M1646" s="451"/>
    </row>
    <row r="1647" spans="1:13" ht="25.5">
      <c r="A1647" s="1088"/>
      <c r="B1647" s="1088"/>
      <c r="C1647" s="442"/>
      <c r="D1647" s="442"/>
      <c r="E1647" s="442"/>
      <c r="F1647" s="324" t="s">
        <v>1230</v>
      </c>
      <c r="G1647" s="445"/>
      <c r="H1647" s="445">
        <v>5000000</v>
      </c>
      <c r="I1647" s="445"/>
      <c r="J1647" s="445"/>
      <c r="K1647" s="441">
        <f t="shared" si="243"/>
        <v>5000000</v>
      </c>
      <c r="L1647" s="445"/>
      <c r="M1647" s="451"/>
    </row>
    <row r="1648" spans="1:13" ht="14.25">
      <c r="A1648" s="1088">
        <v>22020206</v>
      </c>
      <c r="B1648" s="1088">
        <v>70160</v>
      </c>
      <c r="C1648" s="442" t="s">
        <v>759</v>
      </c>
      <c r="D1648" s="442" t="s">
        <v>564</v>
      </c>
      <c r="E1648" s="442">
        <v>50610300</v>
      </c>
      <c r="F1648" s="324" t="s">
        <v>681</v>
      </c>
      <c r="G1648" s="445"/>
      <c r="H1648" s="445"/>
      <c r="I1648" s="445"/>
      <c r="J1648" s="445"/>
      <c r="K1648" s="441">
        <f t="shared" si="243"/>
        <v>0</v>
      </c>
      <c r="L1648" s="445">
        <f>1000000+10000000</f>
        <v>11000000</v>
      </c>
      <c r="M1648" s="451"/>
    </row>
    <row r="1649" spans="1:13" ht="25.5">
      <c r="A1649" s="442">
        <v>220203</v>
      </c>
      <c r="B1649" s="1088">
        <v>70160</v>
      </c>
      <c r="C1649" s="442"/>
      <c r="D1649" s="442" t="s">
        <v>564</v>
      </c>
      <c r="E1649" s="442">
        <v>50610300</v>
      </c>
      <c r="F1649" s="443" t="s">
        <v>663</v>
      </c>
      <c r="G1649" s="441">
        <f t="shared" ref="G1649:M1649" si="244">SUM(G1650:G1652)</f>
        <v>60000000</v>
      </c>
      <c r="H1649" s="441">
        <f t="shared" si="244"/>
        <v>55000000</v>
      </c>
      <c r="I1649" s="441">
        <f t="shared" si="244"/>
        <v>65000000</v>
      </c>
      <c r="J1649" s="441"/>
      <c r="K1649" s="441">
        <f t="shared" si="244"/>
        <v>180000000</v>
      </c>
      <c r="L1649" s="441">
        <f>SUM(L1650:L1652)</f>
        <v>20000000</v>
      </c>
      <c r="M1649" s="441">
        <f t="shared" si="244"/>
        <v>0</v>
      </c>
    </row>
    <row r="1650" spans="1:13" ht="25.5">
      <c r="A1650" s="1088">
        <v>22020301</v>
      </c>
      <c r="B1650" s="1088">
        <v>70160</v>
      </c>
      <c r="C1650" s="442" t="s">
        <v>760</v>
      </c>
      <c r="D1650" s="442" t="s">
        <v>564</v>
      </c>
      <c r="E1650" s="442">
        <v>50610300</v>
      </c>
      <c r="F1650" s="324" t="s">
        <v>122</v>
      </c>
      <c r="G1650" s="445">
        <v>30000000</v>
      </c>
      <c r="H1650" s="445">
        <v>25000000</v>
      </c>
      <c r="I1650" s="445">
        <v>35000000</v>
      </c>
      <c r="J1650" s="445"/>
      <c r="K1650" s="441">
        <f>SUM(G1650:I1650)</f>
        <v>90000000</v>
      </c>
      <c r="L1650" s="445">
        <f>5000000+5000000</f>
        <v>10000000</v>
      </c>
      <c r="M1650" s="451"/>
    </row>
    <row r="1651" spans="1:13" ht="25.5">
      <c r="A1651" s="1088">
        <v>22020305</v>
      </c>
      <c r="B1651" s="1088">
        <v>70160</v>
      </c>
      <c r="C1651" s="442" t="s">
        <v>760</v>
      </c>
      <c r="D1651" s="442" t="s">
        <v>564</v>
      </c>
      <c r="E1651" s="442">
        <v>50610300</v>
      </c>
      <c r="F1651" s="324" t="s">
        <v>126</v>
      </c>
      <c r="G1651" s="445"/>
      <c r="H1651" s="445"/>
      <c r="I1651" s="445"/>
      <c r="J1651" s="445"/>
      <c r="K1651" s="441">
        <f>SUM(G1651:I1651)</f>
        <v>0</v>
      </c>
      <c r="L1651" s="445">
        <f>3000000+2000000</f>
        <v>5000000</v>
      </c>
      <c r="M1651" s="451"/>
    </row>
    <row r="1652" spans="1:13" ht="25.5">
      <c r="A1652" s="1088">
        <v>22020307</v>
      </c>
      <c r="B1652" s="1088">
        <v>70160</v>
      </c>
      <c r="C1652" s="442" t="s">
        <v>760</v>
      </c>
      <c r="D1652" s="442" t="s">
        <v>564</v>
      </c>
      <c r="E1652" s="442">
        <v>50610300</v>
      </c>
      <c r="F1652" s="324" t="s">
        <v>128</v>
      </c>
      <c r="G1652" s="445">
        <v>30000000</v>
      </c>
      <c r="H1652" s="445">
        <v>30000000</v>
      </c>
      <c r="I1652" s="445">
        <v>30000000</v>
      </c>
      <c r="J1652" s="445"/>
      <c r="K1652" s="441">
        <f>SUM(G1652:I1652)</f>
        <v>90000000</v>
      </c>
      <c r="L1652" s="445">
        <f>1000000+4000000</f>
        <v>5000000</v>
      </c>
      <c r="M1652" s="451"/>
    </row>
    <row r="1653" spans="1:13" ht="25.5">
      <c r="A1653" s="442">
        <v>220204</v>
      </c>
      <c r="B1653" s="1088">
        <v>70160</v>
      </c>
      <c r="C1653" s="442"/>
      <c r="D1653" s="442" t="s">
        <v>564</v>
      </c>
      <c r="E1653" s="442">
        <v>50610300</v>
      </c>
      <c r="F1653" s="443" t="s">
        <v>645</v>
      </c>
      <c r="G1653" s="441">
        <f>SUM(G1654:G1661)</f>
        <v>65000000</v>
      </c>
      <c r="H1653" s="441">
        <f t="shared" ref="H1653:M1653" si="245">SUM(H1654:H1661)</f>
        <v>60000000</v>
      </c>
      <c r="I1653" s="441">
        <f t="shared" si="245"/>
        <v>65000000</v>
      </c>
      <c r="J1653" s="441"/>
      <c r="K1653" s="441">
        <f t="shared" si="245"/>
        <v>190000000</v>
      </c>
      <c r="L1653" s="441">
        <v>9000000</v>
      </c>
      <c r="M1653" s="441">
        <f t="shared" si="245"/>
        <v>0</v>
      </c>
    </row>
    <row r="1654" spans="1:13" ht="38.25">
      <c r="A1654" s="1088">
        <v>22020401</v>
      </c>
      <c r="B1654" s="1088">
        <v>70160</v>
      </c>
      <c r="C1654" s="442" t="s">
        <v>761</v>
      </c>
      <c r="D1654" s="442" t="s">
        <v>564</v>
      </c>
      <c r="E1654" s="442">
        <v>50610300</v>
      </c>
      <c r="F1654" s="324" t="s">
        <v>134</v>
      </c>
      <c r="G1654" s="445"/>
      <c r="H1654" s="445"/>
      <c r="I1654" s="445"/>
      <c r="J1654" s="445"/>
      <c r="K1654" s="441">
        <f t="shared" ref="K1654:K1661" si="246">SUM(G1654:I1654)</f>
        <v>0</v>
      </c>
      <c r="L1654" s="445">
        <f>1500000+5000000</f>
        <v>6500000</v>
      </c>
      <c r="M1654" s="451"/>
    </row>
    <row r="1655" spans="1:13" ht="25.5">
      <c r="A1655" s="1088">
        <v>22020402</v>
      </c>
      <c r="B1655" s="1088">
        <v>70160</v>
      </c>
      <c r="C1655" s="442" t="s">
        <v>762</v>
      </c>
      <c r="D1655" s="442" t="s">
        <v>564</v>
      </c>
      <c r="E1655" s="442">
        <v>50610300</v>
      </c>
      <c r="F1655" s="324" t="s">
        <v>135</v>
      </c>
      <c r="G1655" s="445">
        <v>15000000</v>
      </c>
      <c r="H1655" s="445">
        <v>20000000</v>
      </c>
      <c r="I1655" s="445">
        <v>25000000</v>
      </c>
      <c r="J1655" s="445"/>
      <c r="K1655" s="441">
        <f t="shared" si="246"/>
        <v>60000000</v>
      </c>
      <c r="L1655" s="445">
        <f>2000000+3000000</f>
        <v>5000000</v>
      </c>
      <c r="M1655" s="451"/>
    </row>
    <row r="1656" spans="1:13" ht="38.25">
      <c r="A1656" s="1088">
        <v>22020403</v>
      </c>
      <c r="B1656" s="1088">
        <v>70160</v>
      </c>
      <c r="C1656" s="442" t="s">
        <v>763</v>
      </c>
      <c r="D1656" s="442" t="s">
        <v>564</v>
      </c>
      <c r="E1656" s="442">
        <v>50610300</v>
      </c>
      <c r="F1656" s="324" t="s">
        <v>136</v>
      </c>
      <c r="G1656" s="445">
        <v>30000000</v>
      </c>
      <c r="H1656" s="445">
        <v>20000000</v>
      </c>
      <c r="I1656" s="445">
        <v>20000000</v>
      </c>
      <c r="J1656" s="445"/>
      <c r="K1656" s="441">
        <f t="shared" si="246"/>
        <v>70000000</v>
      </c>
      <c r="L1656" s="445">
        <f>2000000+3000000</f>
        <v>5000000</v>
      </c>
      <c r="M1656" s="451"/>
    </row>
    <row r="1657" spans="1:13" ht="25.5">
      <c r="A1657" s="1088">
        <v>22020404</v>
      </c>
      <c r="B1657" s="1088">
        <v>70160</v>
      </c>
      <c r="C1657" s="442" t="s">
        <v>764</v>
      </c>
      <c r="D1657" s="442" t="s">
        <v>564</v>
      </c>
      <c r="E1657" s="442">
        <v>50610300</v>
      </c>
      <c r="F1657" s="324" t="s">
        <v>137</v>
      </c>
      <c r="G1657" s="445"/>
      <c r="H1657" s="445"/>
      <c r="I1657" s="445"/>
      <c r="J1657" s="445"/>
      <c r="K1657" s="441">
        <f t="shared" si="246"/>
        <v>0</v>
      </c>
      <c r="L1657" s="445">
        <f>1000000+3000000</f>
        <v>4000000</v>
      </c>
      <c r="M1657" s="451"/>
    </row>
    <row r="1658" spans="1:13" ht="25.5">
      <c r="A1658" s="1088">
        <v>22020405</v>
      </c>
      <c r="B1658" s="1088">
        <v>70160</v>
      </c>
      <c r="C1658" s="442" t="s">
        <v>765</v>
      </c>
      <c r="D1658" s="442" t="s">
        <v>564</v>
      </c>
      <c r="E1658" s="442">
        <v>50610300</v>
      </c>
      <c r="F1658" s="324" t="s">
        <v>138</v>
      </c>
      <c r="G1658" s="445">
        <v>20000000</v>
      </c>
      <c r="H1658" s="445">
        <v>20000000</v>
      </c>
      <c r="I1658" s="445">
        <v>20000000</v>
      </c>
      <c r="J1658" s="445"/>
      <c r="K1658" s="441">
        <f t="shared" si="246"/>
        <v>60000000</v>
      </c>
      <c r="L1658" s="445">
        <f>2000000+3000000</f>
        <v>5000000</v>
      </c>
      <c r="M1658" s="451"/>
    </row>
    <row r="1659" spans="1:13" ht="19.5" customHeight="1">
      <c r="A1659" s="1088">
        <v>22020406</v>
      </c>
      <c r="B1659" s="1088"/>
      <c r="C1659" s="442"/>
      <c r="D1659" s="442"/>
      <c r="E1659" s="442"/>
      <c r="F1659" s="324" t="s">
        <v>139</v>
      </c>
      <c r="G1659" s="445"/>
      <c r="H1659" s="445"/>
      <c r="I1659" s="445"/>
      <c r="J1659" s="445"/>
      <c r="K1659" s="441">
        <f t="shared" si="246"/>
        <v>0</v>
      </c>
      <c r="L1659" s="445"/>
      <c r="M1659" s="451"/>
    </row>
    <row r="1660" spans="1:13" ht="25.5">
      <c r="A1660" s="1088">
        <v>22020407</v>
      </c>
      <c r="B1660" s="1088"/>
      <c r="C1660" s="442"/>
      <c r="D1660" s="442"/>
      <c r="E1660" s="442"/>
      <c r="F1660" s="324" t="s">
        <v>766</v>
      </c>
      <c r="G1660" s="445"/>
      <c r="H1660" s="445"/>
      <c r="I1660" s="445"/>
      <c r="J1660" s="445"/>
      <c r="K1660" s="441">
        <f t="shared" si="246"/>
        <v>0</v>
      </c>
      <c r="L1660" s="445"/>
      <c r="M1660" s="451"/>
    </row>
    <row r="1661" spans="1:13" ht="25.5">
      <c r="A1661" s="1088">
        <v>22020408</v>
      </c>
      <c r="B1661" s="1088">
        <v>70160</v>
      </c>
      <c r="C1661" s="442" t="s">
        <v>761</v>
      </c>
      <c r="D1661" s="442" t="s">
        <v>564</v>
      </c>
      <c r="E1661" s="442">
        <v>50610300</v>
      </c>
      <c r="F1661" s="324" t="s">
        <v>140</v>
      </c>
      <c r="G1661" s="445"/>
      <c r="H1661" s="445"/>
      <c r="I1661" s="445"/>
      <c r="J1661" s="445"/>
      <c r="K1661" s="441">
        <f t="shared" si="246"/>
        <v>0</v>
      </c>
      <c r="L1661" s="445">
        <f>500000+5000000</f>
        <v>5500000</v>
      </c>
      <c r="M1661" s="451"/>
    </row>
    <row r="1662" spans="1:13" ht="14.25">
      <c r="A1662" s="442">
        <v>220205</v>
      </c>
      <c r="B1662" s="1088">
        <v>70760</v>
      </c>
      <c r="C1662" s="442"/>
      <c r="D1662" s="442" t="s">
        <v>564</v>
      </c>
      <c r="E1662" s="442">
        <v>50610300</v>
      </c>
      <c r="F1662" s="443" t="s">
        <v>662</v>
      </c>
      <c r="G1662" s="441">
        <f>SUM(G1663)</f>
        <v>10000000</v>
      </c>
      <c r="H1662" s="441">
        <f t="shared" ref="H1662:M1662" si="247">SUM(H1663:H1663)</f>
        <v>20000000</v>
      </c>
      <c r="I1662" s="441">
        <f t="shared" si="247"/>
        <v>15000000</v>
      </c>
      <c r="J1662" s="441"/>
      <c r="K1662" s="441">
        <f t="shared" si="247"/>
        <v>45000000</v>
      </c>
      <c r="L1662" s="441">
        <f>SUM(L1663)</f>
        <v>7000000</v>
      </c>
      <c r="M1662" s="441">
        <f t="shared" si="247"/>
        <v>0</v>
      </c>
    </row>
    <row r="1663" spans="1:13" ht="14.25">
      <c r="A1663" s="1088">
        <v>22020501</v>
      </c>
      <c r="B1663" s="1088">
        <v>70760</v>
      </c>
      <c r="C1663" s="442" t="s">
        <v>767</v>
      </c>
      <c r="D1663" s="442" t="s">
        <v>564</v>
      </c>
      <c r="E1663" s="442">
        <v>50610300</v>
      </c>
      <c r="F1663" s="324" t="s">
        <v>146</v>
      </c>
      <c r="G1663" s="445">
        <v>10000000</v>
      </c>
      <c r="H1663" s="445">
        <v>20000000</v>
      </c>
      <c r="I1663" s="445">
        <v>15000000</v>
      </c>
      <c r="J1663" s="445"/>
      <c r="K1663" s="441">
        <f>SUM(G1663:I1663)</f>
        <v>45000000</v>
      </c>
      <c r="L1663" s="445">
        <f>2000000+5000000</f>
        <v>7000000</v>
      </c>
      <c r="M1663" s="451"/>
    </row>
    <row r="1664" spans="1:13" ht="14.25">
      <c r="A1664" s="442">
        <v>220206</v>
      </c>
      <c r="B1664" s="1088">
        <v>70160</v>
      </c>
      <c r="C1664" s="442"/>
      <c r="D1664" s="442" t="s">
        <v>564</v>
      </c>
      <c r="E1664" s="442">
        <v>50610300</v>
      </c>
      <c r="F1664" s="443" t="s">
        <v>643</v>
      </c>
      <c r="G1664" s="441">
        <f>SUM(G1666)</f>
        <v>6000000</v>
      </c>
      <c r="H1664" s="441">
        <v>11000000</v>
      </c>
      <c r="I1664" s="441">
        <f>SUM(I1665:I1666)</f>
        <v>0</v>
      </c>
      <c r="J1664" s="441"/>
      <c r="K1664" s="441">
        <f>SUM(K1665:K1666)</f>
        <v>11000000</v>
      </c>
      <c r="L1664" s="441">
        <v>11000000</v>
      </c>
      <c r="M1664" s="441">
        <f>SUM(M1665:M1666)</f>
        <v>0</v>
      </c>
    </row>
    <row r="1665" spans="1:13" ht="14.25">
      <c r="A1665" s="1088">
        <v>22020601</v>
      </c>
      <c r="B1665" s="1088">
        <v>70160</v>
      </c>
      <c r="C1665" s="442" t="s">
        <v>768</v>
      </c>
      <c r="D1665" s="442" t="s">
        <v>564</v>
      </c>
      <c r="E1665" s="442">
        <v>50610300</v>
      </c>
      <c r="F1665" s="324" t="s">
        <v>149</v>
      </c>
      <c r="G1665" s="445"/>
      <c r="H1665" s="445"/>
      <c r="I1665" s="445"/>
      <c r="J1665" s="445"/>
      <c r="K1665" s="441">
        <f>SUM(G1665:I1665)</f>
        <v>0</v>
      </c>
      <c r="L1665" s="445">
        <v>1000000</v>
      </c>
      <c r="M1665" s="451"/>
    </row>
    <row r="1666" spans="1:13" ht="25.5">
      <c r="A1666" s="1088">
        <v>22020605</v>
      </c>
      <c r="B1666" s="1088">
        <v>70160</v>
      </c>
      <c r="C1666" s="442" t="s">
        <v>768</v>
      </c>
      <c r="D1666" s="442" t="s">
        <v>564</v>
      </c>
      <c r="E1666" s="442">
        <v>50610300</v>
      </c>
      <c r="F1666" s="324" t="s">
        <v>153</v>
      </c>
      <c r="G1666" s="445">
        <v>6000000</v>
      </c>
      <c r="H1666" s="445">
        <v>5000000</v>
      </c>
      <c r="I1666" s="445"/>
      <c r="J1666" s="445"/>
      <c r="K1666" s="441">
        <f>SUM(G1666:I1666)</f>
        <v>11000000</v>
      </c>
      <c r="L1666" s="445">
        <v>10000000</v>
      </c>
      <c r="M1666" s="451"/>
    </row>
    <row r="1667" spans="1:13" ht="26.25" customHeight="1">
      <c r="A1667" s="442">
        <v>220207</v>
      </c>
      <c r="B1667" s="1088">
        <v>70133</v>
      </c>
      <c r="C1667" s="442" t="s">
        <v>768</v>
      </c>
      <c r="D1667" s="442" t="s">
        <v>564</v>
      </c>
      <c r="E1667" s="442">
        <v>50610300</v>
      </c>
      <c r="F1667" s="443" t="s">
        <v>673</v>
      </c>
      <c r="G1667" s="441">
        <f t="shared" ref="G1667:M1667" si="248">SUM(G1668:G1669)</f>
        <v>0</v>
      </c>
      <c r="H1667" s="441">
        <f t="shared" si="248"/>
        <v>0</v>
      </c>
      <c r="I1667" s="441">
        <f t="shared" si="248"/>
        <v>0</v>
      </c>
      <c r="J1667" s="441"/>
      <c r="K1667" s="441">
        <f t="shared" si="248"/>
        <v>0</v>
      </c>
      <c r="L1667" s="441">
        <f>SUM(L1668:L1669)</f>
        <v>1500000</v>
      </c>
      <c r="M1667" s="441">
        <f t="shared" si="248"/>
        <v>0</v>
      </c>
    </row>
    <row r="1668" spans="1:13" ht="25.5">
      <c r="A1668" s="1088">
        <v>22020702</v>
      </c>
      <c r="B1668" s="1088">
        <v>70133</v>
      </c>
      <c r="C1668" s="442" t="s">
        <v>768</v>
      </c>
      <c r="D1668" s="442" t="s">
        <v>564</v>
      </c>
      <c r="E1668" s="442">
        <v>50610300</v>
      </c>
      <c r="F1668" s="324" t="s">
        <v>156</v>
      </c>
      <c r="G1668" s="445"/>
      <c r="H1668" s="445"/>
      <c r="I1668" s="445"/>
      <c r="J1668" s="445"/>
      <c r="K1668" s="441">
        <f>SUM(G1668:I1668)</f>
        <v>0</v>
      </c>
      <c r="L1668" s="445">
        <v>1000000</v>
      </c>
      <c r="M1668" s="451"/>
    </row>
    <row r="1669" spans="1:13" ht="14.25">
      <c r="A1669" s="1088">
        <v>22020703</v>
      </c>
      <c r="B1669" s="1088">
        <v>70133</v>
      </c>
      <c r="C1669" s="442" t="s">
        <v>768</v>
      </c>
      <c r="D1669" s="442" t="s">
        <v>564</v>
      </c>
      <c r="E1669" s="442">
        <v>50610300</v>
      </c>
      <c r="F1669" s="324" t="s">
        <v>157</v>
      </c>
      <c r="G1669" s="445"/>
      <c r="H1669" s="445"/>
      <c r="I1669" s="445"/>
      <c r="J1669" s="445"/>
      <c r="K1669" s="441">
        <f>SUM(G1669:I1669)</f>
        <v>0</v>
      </c>
      <c r="L1669" s="445">
        <v>500000</v>
      </c>
      <c r="M1669" s="451"/>
    </row>
    <row r="1670" spans="1:13" ht="21" customHeight="1">
      <c r="A1670" s="442">
        <v>220208</v>
      </c>
      <c r="B1670" s="1088">
        <v>70740</v>
      </c>
      <c r="C1670" s="442" t="s">
        <v>761</v>
      </c>
      <c r="D1670" s="442" t="s">
        <v>564</v>
      </c>
      <c r="E1670" s="442">
        <v>50610300</v>
      </c>
      <c r="F1670" s="443" t="s">
        <v>644</v>
      </c>
      <c r="G1670" s="441">
        <f t="shared" ref="G1670:M1670" si="249">SUM(G1671:G1673)</f>
        <v>10000000</v>
      </c>
      <c r="H1670" s="441">
        <f t="shared" si="249"/>
        <v>10000000</v>
      </c>
      <c r="I1670" s="441">
        <f t="shared" si="249"/>
        <v>10000000</v>
      </c>
      <c r="J1670" s="441"/>
      <c r="K1670" s="441">
        <f t="shared" si="249"/>
        <v>30000000</v>
      </c>
      <c r="L1670" s="441">
        <v>3000000</v>
      </c>
      <c r="M1670" s="441">
        <f t="shared" si="249"/>
        <v>0</v>
      </c>
    </row>
    <row r="1671" spans="1:13" ht="25.5">
      <c r="A1671" s="1088">
        <v>22020801</v>
      </c>
      <c r="B1671" s="1088">
        <v>70740</v>
      </c>
      <c r="C1671" s="442" t="s">
        <v>761</v>
      </c>
      <c r="D1671" s="442" t="s">
        <v>564</v>
      </c>
      <c r="E1671" s="442">
        <v>50610300</v>
      </c>
      <c r="F1671" s="324" t="s">
        <v>164</v>
      </c>
      <c r="G1671" s="445"/>
      <c r="H1671" s="445"/>
      <c r="I1671" s="445"/>
      <c r="J1671" s="445"/>
      <c r="K1671" s="441">
        <f>SUM(G1671:I1671)</f>
        <v>0</v>
      </c>
      <c r="L1671" s="445">
        <v>500000</v>
      </c>
      <c r="M1671" s="451"/>
    </row>
    <row r="1672" spans="1:13" ht="18.75" customHeight="1">
      <c r="A1672" s="1088">
        <v>22020803</v>
      </c>
      <c r="B1672" s="1088">
        <v>70740</v>
      </c>
      <c r="C1672" s="442" t="s">
        <v>761</v>
      </c>
      <c r="D1672" s="442" t="s">
        <v>564</v>
      </c>
      <c r="E1672" s="442">
        <v>50610300</v>
      </c>
      <c r="F1672" s="324" t="s">
        <v>166</v>
      </c>
      <c r="G1672" s="445">
        <v>10000000</v>
      </c>
      <c r="H1672" s="445">
        <v>10000000</v>
      </c>
      <c r="I1672" s="445">
        <v>10000000</v>
      </c>
      <c r="J1672" s="445"/>
      <c r="K1672" s="441">
        <f>SUM(G1672:I1672)</f>
        <v>30000000</v>
      </c>
      <c r="L1672" s="445">
        <v>2000000</v>
      </c>
      <c r="M1672" s="451"/>
    </row>
    <row r="1673" spans="1:13" ht="14.25">
      <c r="A1673" s="1088">
        <v>22020805</v>
      </c>
      <c r="B1673" s="1088">
        <v>70740</v>
      </c>
      <c r="C1673" s="442" t="s">
        <v>761</v>
      </c>
      <c r="D1673" s="442" t="s">
        <v>564</v>
      </c>
      <c r="E1673" s="442">
        <v>50610300</v>
      </c>
      <c r="F1673" s="324" t="s">
        <v>167</v>
      </c>
      <c r="G1673" s="445"/>
      <c r="H1673" s="445"/>
      <c r="I1673" s="445"/>
      <c r="J1673" s="445"/>
      <c r="K1673" s="441">
        <f>SUM(G1673:I1673)</f>
        <v>0</v>
      </c>
      <c r="L1673" s="445">
        <v>500000</v>
      </c>
      <c r="M1673" s="451"/>
    </row>
    <row r="1674" spans="1:13" ht="25.5">
      <c r="A1674" s="442">
        <v>220210</v>
      </c>
      <c r="B1674" s="1088">
        <v>70133</v>
      </c>
      <c r="C1674" s="442"/>
      <c r="D1674" s="442" t="s">
        <v>564</v>
      </c>
      <c r="E1674" s="442">
        <v>50610300</v>
      </c>
      <c r="F1674" s="443" t="s">
        <v>173</v>
      </c>
      <c r="G1674" s="441">
        <f t="shared" ref="G1674:M1674" si="250">SUM(G1675:G1681)</f>
        <v>10000000</v>
      </c>
      <c r="H1674" s="441">
        <f t="shared" si="250"/>
        <v>10000000</v>
      </c>
      <c r="I1674" s="441">
        <f t="shared" si="250"/>
        <v>10000000</v>
      </c>
      <c r="J1674" s="441"/>
      <c r="K1674" s="441">
        <f t="shared" si="250"/>
        <v>30000000</v>
      </c>
      <c r="L1674" s="441">
        <f>SUM(L1675:L1681)</f>
        <v>9500000</v>
      </c>
      <c r="M1674" s="441">
        <f t="shared" si="250"/>
        <v>0</v>
      </c>
    </row>
    <row r="1675" spans="1:13" ht="14.25">
      <c r="A1675" s="1088">
        <v>22021001</v>
      </c>
      <c r="B1675" s="1088">
        <v>70133</v>
      </c>
      <c r="C1675" s="442" t="s">
        <v>768</v>
      </c>
      <c r="D1675" s="442" t="s">
        <v>564</v>
      </c>
      <c r="E1675" s="442">
        <v>50610300</v>
      </c>
      <c r="F1675" s="324" t="s">
        <v>174</v>
      </c>
      <c r="G1675" s="445"/>
      <c r="H1675" s="445"/>
      <c r="I1675" s="445"/>
      <c r="J1675" s="445"/>
      <c r="K1675" s="441">
        <f t="shared" ref="K1675:K1681" si="251">SUM(G1675:I1675)</f>
        <v>0</v>
      </c>
      <c r="L1675" s="445">
        <v>1500000</v>
      </c>
      <c r="M1675" s="451"/>
    </row>
    <row r="1676" spans="1:13" ht="25.5">
      <c r="A1676" s="1088">
        <v>22021002</v>
      </c>
      <c r="B1676" s="1088">
        <v>70133</v>
      </c>
      <c r="C1676" s="442" t="s">
        <v>768</v>
      </c>
      <c r="D1676" s="442" t="s">
        <v>564</v>
      </c>
      <c r="E1676" s="442">
        <v>50610300</v>
      </c>
      <c r="F1676" s="324" t="s">
        <v>175</v>
      </c>
      <c r="G1676" s="445"/>
      <c r="H1676" s="445"/>
      <c r="I1676" s="445"/>
      <c r="J1676" s="445"/>
      <c r="K1676" s="441">
        <f t="shared" si="251"/>
        <v>0</v>
      </c>
      <c r="L1676" s="445">
        <v>4000000</v>
      </c>
      <c r="M1676" s="451"/>
    </row>
    <row r="1677" spans="1:13" ht="14.25">
      <c r="A1677" s="1088">
        <v>22021004</v>
      </c>
      <c r="B1677" s="1088">
        <v>70133</v>
      </c>
      <c r="C1677" s="442" t="s">
        <v>768</v>
      </c>
      <c r="D1677" s="442" t="s">
        <v>564</v>
      </c>
      <c r="E1677" s="442">
        <v>50610300</v>
      </c>
      <c r="F1677" s="324" t="s">
        <v>177</v>
      </c>
      <c r="G1677" s="445"/>
      <c r="H1677" s="445"/>
      <c r="I1677" s="445"/>
      <c r="J1677" s="445"/>
      <c r="K1677" s="441">
        <f t="shared" si="251"/>
        <v>0</v>
      </c>
      <c r="L1677" s="445">
        <v>500000</v>
      </c>
      <c r="M1677" s="451"/>
    </row>
    <row r="1678" spans="1:13" ht="18.75" customHeight="1">
      <c r="A1678" s="1088">
        <v>22021006</v>
      </c>
      <c r="B1678" s="1088">
        <v>70133</v>
      </c>
      <c r="C1678" s="442" t="s">
        <v>768</v>
      </c>
      <c r="D1678" s="442" t="s">
        <v>564</v>
      </c>
      <c r="E1678" s="442">
        <v>50610300</v>
      </c>
      <c r="F1678" s="324" t="s">
        <v>178</v>
      </c>
      <c r="G1678" s="445"/>
      <c r="H1678" s="445"/>
      <c r="I1678" s="445"/>
      <c r="J1678" s="445"/>
      <c r="K1678" s="441">
        <f t="shared" si="251"/>
        <v>0</v>
      </c>
      <c r="L1678" s="445">
        <v>500000</v>
      </c>
      <c r="M1678" s="451"/>
    </row>
    <row r="1679" spans="1:13" ht="14.25">
      <c r="A1679" s="1088">
        <v>22021007</v>
      </c>
      <c r="B1679" s="1088">
        <v>70133</v>
      </c>
      <c r="C1679" s="442" t="s">
        <v>768</v>
      </c>
      <c r="D1679" s="442" t="s">
        <v>564</v>
      </c>
      <c r="E1679" s="442">
        <v>50610300</v>
      </c>
      <c r="F1679" s="324" t="s">
        <v>179</v>
      </c>
      <c r="G1679" s="445"/>
      <c r="H1679" s="445"/>
      <c r="I1679" s="445"/>
      <c r="J1679" s="445"/>
      <c r="K1679" s="441">
        <f t="shared" si="251"/>
        <v>0</v>
      </c>
      <c r="L1679" s="445">
        <v>1500000</v>
      </c>
      <c r="M1679" s="451"/>
    </row>
    <row r="1680" spans="1:13" ht="27.75" customHeight="1">
      <c r="A1680" s="1088">
        <v>22021011</v>
      </c>
      <c r="B1680" s="1088">
        <v>70133</v>
      </c>
      <c r="C1680" s="442" t="s">
        <v>769</v>
      </c>
      <c r="D1680" s="442" t="s">
        <v>564</v>
      </c>
      <c r="E1680" s="442">
        <v>50610300</v>
      </c>
      <c r="F1680" s="324" t="s">
        <v>746</v>
      </c>
      <c r="G1680" s="445"/>
      <c r="H1680" s="445"/>
      <c r="I1680" s="445"/>
      <c r="J1680" s="445"/>
      <c r="K1680" s="441">
        <f t="shared" si="251"/>
        <v>0</v>
      </c>
      <c r="L1680" s="445">
        <v>500000</v>
      </c>
      <c r="M1680" s="451"/>
    </row>
    <row r="1681" spans="1:13" ht="25.5">
      <c r="A1681" s="1088">
        <v>22021021</v>
      </c>
      <c r="B1681" s="1088">
        <v>70133</v>
      </c>
      <c r="C1681" s="442" t="s">
        <v>770</v>
      </c>
      <c r="D1681" s="442" t="s">
        <v>564</v>
      </c>
      <c r="E1681" s="442">
        <v>50610300</v>
      </c>
      <c r="F1681" s="324" t="s">
        <v>185</v>
      </c>
      <c r="G1681" s="445">
        <v>10000000</v>
      </c>
      <c r="H1681" s="445">
        <v>10000000</v>
      </c>
      <c r="I1681" s="445">
        <v>10000000</v>
      </c>
      <c r="J1681" s="445"/>
      <c r="K1681" s="441">
        <f t="shared" si="251"/>
        <v>30000000</v>
      </c>
      <c r="L1681" s="445">
        <v>1000000</v>
      </c>
      <c r="M1681" s="451"/>
    </row>
    <row r="1682" spans="1:13" ht="14.25">
      <c r="A1682" s="442">
        <v>220803</v>
      </c>
      <c r="B1682" s="442"/>
      <c r="C1682" s="442"/>
      <c r="D1682" s="442"/>
      <c r="E1682" s="442"/>
      <c r="F1682" s="487"/>
      <c r="G1682" s="451"/>
      <c r="H1682" s="451"/>
      <c r="I1682" s="451"/>
      <c r="J1682" s="451"/>
      <c r="K1682" s="451"/>
      <c r="L1682" s="451"/>
      <c r="M1682" s="451"/>
    </row>
    <row r="1683" spans="1:13" ht="14.25">
      <c r="A1683" s="1088">
        <v>22080301</v>
      </c>
      <c r="B1683" s="1088"/>
      <c r="C1683" s="442"/>
      <c r="D1683" s="442"/>
      <c r="E1683" s="1088"/>
      <c r="F1683" s="324"/>
      <c r="G1683" s="451"/>
      <c r="H1683" s="451"/>
      <c r="I1683" s="451"/>
      <c r="J1683" s="451"/>
      <c r="K1683" s="451"/>
      <c r="L1683" s="451"/>
      <c r="M1683" s="451"/>
    </row>
    <row r="1684" spans="1:13" ht="14.25">
      <c r="A1684" s="442">
        <v>23</v>
      </c>
      <c r="B1684" s="442">
        <v>707</v>
      </c>
      <c r="C1684" s="442"/>
      <c r="D1684" s="442" t="s">
        <v>564</v>
      </c>
      <c r="E1684" s="442"/>
      <c r="F1684" s="443" t="s">
        <v>198</v>
      </c>
      <c r="G1684" s="441">
        <f>SUM(G1685,G1697,G1702,G1711)</f>
        <v>0</v>
      </c>
      <c r="H1684" s="441">
        <f t="shared" ref="H1684:M1684" si="252">SUM(H1685,H1697,H1702,H1711)</f>
        <v>0</v>
      </c>
      <c r="I1684" s="441">
        <f t="shared" si="252"/>
        <v>0</v>
      </c>
      <c r="J1684" s="441"/>
      <c r="K1684" s="441">
        <f t="shared" si="252"/>
        <v>0</v>
      </c>
      <c r="L1684" s="441">
        <f t="shared" si="252"/>
        <v>200000000</v>
      </c>
      <c r="M1684" s="441">
        <f t="shared" si="252"/>
        <v>0</v>
      </c>
    </row>
    <row r="1685" spans="1:13" ht="14.25">
      <c r="A1685" s="442">
        <v>2301</v>
      </c>
      <c r="B1685" s="442"/>
      <c r="C1685" s="442"/>
      <c r="D1685" s="442" t="s">
        <v>564</v>
      </c>
      <c r="E1685" s="442">
        <v>50610300</v>
      </c>
      <c r="F1685" s="443" t="s">
        <v>199</v>
      </c>
      <c r="G1685" s="441">
        <f>G1686</f>
        <v>0</v>
      </c>
      <c r="H1685" s="441">
        <f t="shared" ref="H1685:M1685" si="253">H1686</f>
        <v>0</v>
      </c>
      <c r="I1685" s="441">
        <f t="shared" si="253"/>
        <v>0</v>
      </c>
      <c r="J1685" s="441"/>
      <c r="K1685" s="441">
        <f t="shared" si="253"/>
        <v>0</v>
      </c>
      <c r="L1685" s="441">
        <f t="shared" si="253"/>
        <v>40500000</v>
      </c>
      <c r="M1685" s="441">
        <f t="shared" si="253"/>
        <v>0</v>
      </c>
    </row>
    <row r="1686" spans="1:13" ht="25.5">
      <c r="A1686" s="442">
        <v>230101</v>
      </c>
      <c r="B1686" s="442">
        <v>7071</v>
      </c>
      <c r="C1686" s="442"/>
      <c r="D1686" s="442" t="s">
        <v>564</v>
      </c>
      <c r="E1686" s="442">
        <v>50610300</v>
      </c>
      <c r="F1686" s="443" t="s">
        <v>200</v>
      </c>
      <c r="G1686" s="441">
        <f t="shared" ref="G1686:M1686" si="254">SUM(G1687:G1696)</f>
        <v>0</v>
      </c>
      <c r="H1686" s="441">
        <f t="shared" si="254"/>
        <v>0</v>
      </c>
      <c r="I1686" s="441">
        <f t="shared" si="254"/>
        <v>0</v>
      </c>
      <c r="J1686" s="441"/>
      <c r="K1686" s="441">
        <f t="shared" si="254"/>
        <v>0</v>
      </c>
      <c r="L1686" s="441">
        <f t="shared" si="254"/>
        <v>40500000</v>
      </c>
      <c r="M1686" s="441">
        <f t="shared" si="254"/>
        <v>0</v>
      </c>
    </row>
    <row r="1687" spans="1:13" ht="25.5">
      <c r="A1687" s="1088">
        <v>23010105</v>
      </c>
      <c r="B1687" s="442">
        <v>70713</v>
      </c>
      <c r="C1687" s="442" t="s">
        <v>761</v>
      </c>
      <c r="D1687" s="442" t="s">
        <v>564</v>
      </c>
      <c r="E1687" s="442">
        <v>50610300</v>
      </c>
      <c r="F1687" s="324" t="s">
        <v>203</v>
      </c>
      <c r="G1687" s="445"/>
      <c r="H1687" s="451"/>
      <c r="I1687" s="451"/>
      <c r="J1687" s="451"/>
      <c r="K1687" s="441">
        <f t="shared" ref="K1687:K1696" si="255">SUM(G1687:I1687)</f>
        <v>0</v>
      </c>
      <c r="L1687" s="445">
        <v>18000000</v>
      </c>
      <c r="M1687" s="451"/>
    </row>
    <row r="1688" spans="1:13" ht="25.5">
      <c r="A1688" s="1088">
        <v>23010112</v>
      </c>
      <c r="B1688" s="442">
        <v>70713</v>
      </c>
      <c r="C1688" s="442" t="s">
        <v>762</v>
      </c>
      <c r="D1688" s="442" t="s">
        <v>564</v>
      </c>
      <c r="E1688" s="442">
        <v>50610300</v>
      </c>
      <c r="F1688" s="324" t="s">
        <v>208</v>
      </c>
      <c r="G1688" s="445"/>
      <c r="H1688" s="445"/>
      <c r="I1688" s="445"/>
      <c r="J1688" s="445"/>
      <c r="K1688" s="441">
        <f t="shared" si="255"/>
        <v>0</v>
      </c>
      <c r="L1688" s="445">
        <v>5000000</v>
      </c>
      <c r="M1688" s="451"/>
    </row>
    <row r="1689" spans="1:13" ht="14.25">
      <c r="A1689" s="1088">
        <v>23010113</v>
      </c>
      <c r="B1689" s="442">
        <v>70713</v>
      </c>
      <c r="C1689" s="442" t="s">
        <v>760</v>
      </c>
      <c r="D1689" s="442" t="s">
        <v>564</v>
      </c>
      <c r="E1689" s="442">
        <v>50610300</v>
      </c>
      <c r="F1689" s="324" t="s">
        <v>209</v>
      </c>
      <c r="G1689" s="445"/>
      <c r="H1689" s="445"/>
      <c r="I1689" s="445"/>
      <c r="J1689" s="445"/>
      <c r="K1689" s="441">
        <f t="shared" si="255"/>
        <v>0</v>
      </c>
      <c r="L1689" s="445">
        <v>16000000</v>
      </c>
      <c r="M1689" s="451"/>
    </row>
    <row r="1690" spans="1:13" ht="25.5">
      <c r="A1690" s="1088">
        <v>23010114</v>
      </c>
      <c r="B1690" s="442">
        <v>70713</v>
      </c>
      <c r="C1690" s="442" t="s">
        <v>760</v>
      </c>
      <c r="D1690" s="442" t="s">
        <v>564</v>
      </c>
      <c r="E1690" s="442">
        <v>50610300</v>
      </c>
      <c r="F1690" s="324" t="s">
        <v>210</v>
      </c>
      <c r="G1690" s="445"/>
      <c r="H1690" s="445"/>
      <c r="I1690" s="445"/>
      <c r="J1690" s="445"/>
      <c r="K1690" s="441">
        <f t="shared" si="255"/>
        <v>0</v>
      </c>
      <c r="L1690" s="445">
        <v>1000000</v>
      </c>
      <c r="M1690" s="451"/>
    </row>
    <row r="1691" spans="1:13" ht="25.5">
      <c r="A1691" s="1088">
        <v>23010115</v>
      </c>
      <c r="B1691" s="442">
        <v>70713</v>
      </c>
      <c r="C1691" s="442" t="s">
        <v>760</v>
      </c>
      <c r="D1691" s="442" t="s">
        <v>564</v>
      </c>
      <c r="E1691" s="442">
        <v>50610300</v>
      </c>
      <c r="F1691" s="324" t="s">
        <v>211</v>
      </c>
      <c r="G1691" s="445"/>
      <c r="H1691" s="445"/>
      <c r="I1691" s="445"/>
      <c r="J1691" s="445"/>
      <c r="K1691" s="441">
        <f t="shared" si="255"/>
        <v>0</v>
      </c>
      <c r="L1691" s="445">
        <v>500000</v>
      </c>
      <c r="M1691" s="451"/>
    </row>
    <row r="1692" spans="1:13" ht="25.5">
      <c r="A1692" s="1088">
        <v>23010117</v>
      </c>
      <c r="B1692" s="442"/>
      <c r="C1692" s="442" t="s">
        <v>760</v>
      </c>
      <c r="D1692" s="442" t="s">
        <v>564</v>
      </c>
      <c r="E1692" s="442">
        <v>50610300</v>
      </c>
      <c r="F1692" s="324" t="s">
        <v>213</v>
      </c>
      <c r="G1692" s="437"/>
      <c r="H1692" s="445"/>
      <c r="I1692" s="445"/>
      <c r="J1692" s="445"/>
      <c r="K1692" s="441">
        <f t="shared" si="255"/>
        <v>0</v>
      </c>
      <c r="L1692" s="437"/>
      <c r="M1692" s="451"/>
    </row>
    <row r="1693" spans="1:13" ht="14.25">
      <c r="A1693" s="1088">
        <v>23010118</v>
      </c>
      <c r="B1693" s="442">
        <v>70713</v>
      </c>
      <c r="C1693" s="442" t="s">
        <v>760</v>
      </c>
      <c r="D1693" s="442" t="s">
        <v>564</v>
      </c>
      <c r="E1693" s="442">
        <v>50610300</v>
      </c>
      <c r="F1693" s="324" t="s">
        <v>214</v>
      </c>
      <c r="G1693" s="437"/>
      <c r="H1693" s="445"/>
      <c r="I1693" s="445"/>
      <c r="J1693" s="445"/>
      <c r="K1693" s="441">
        <f t="shared" si="255"/>
        <v>0</v>
      </c>
      <c r="L1693" s="437"/>
      <c r="M1693" s="451"/>
    </row>
    <row r="1694" spans="1:13" ht="25.5">
      <c r="A1694" s="1088">
        <v>23010119</v>
      </c>
      <c r="B1694" s="442">
        <v>70713</v>
      </c>
      <c r="C1694" s="442" t="s">
        <v>765</v>
      </c>
      <c r="D1694" s="442" t="s">
        <v>564</v>
      </c>
      <c r="E1694" s="442">
        <v>50610300</v>
      </c>
      <c r="F1694" s="324" t="s">
        <v>215</v>
      </c>
      <c r="G1694" s="451"/>
      <c r="H1694" s="451"/>
      <c r="I1694" s="445"/>
      <c r="J1694" s="445"/>
      <c r="K1694" s="441">
        <f t="shared" si="255"/>
        <v>0</v>
      </c>
      <c r="L1694" s="451"/>
      <c r="M1694" s="451"/>
    </row>
    <row r="1695" spans="1:13" ht="25.5">
      <c r="A1695" s="1088">
        <v>23010122</v>
      </c>
      <c r="B1695" s="442">
        <v>70713</v>
      </c>
      <c r="C1695" s="442" t="s">
        <v>771</v>
      </c>
      <c r="D1695" s="442" t="s">
        <v>564</v>
      </c>
      <c r="E1695" s="442">
        <v>50610300</v>
      </c>
      <c r="F1695" s="324" t="s">
        <v>218</v>
      </c>
      <c r="G1695" s="451"/>
      <c r="H1695" s="445"/>
      <c r="I1695" s="445"/>
      <c r="J1695" s="445"/>
      <c r="K1695" s="441">
        <f t="shared" si="255"/>
        <v>0</v>
      </c>
      <c r="L1695" s="451"/>
      <c r="M1695" s="451"/>
    </row>
    <row r="1696" spans="1:13" ht="25.5">
      <c r="A1696" s="1088">
        <v>23010124</v>
      </c>
      <c r="B1696" s="442">
        <v>70713</v>
      </c>
      <c r="C1696" s="442" t="s">
        <v>772</v>
      </c>
      <c r="D1696" s="442" t="s">
        <v>564</v>
      </c>
      <c r="E1696" s="442">
        <v>50610300</v>
      </c>
      <c r="F1696" s="324" t="s">
        <v>220</v>
      </c>
      <c r="G1696" s="451"/>
      <c r="H1696" s="445"/>
      <c r="I1696" s="445"/>
      <c r="J1696" s="445"/>
      <c r="K1696" s="441">
        <f t="shared" si="255"/>
        <v>0</v>
      </c>
      <c r="L1696" s="451"/>
      <c r="M1696" s="451"/>
    </row>
    <row r="1697" spans="1:13" ht="25.5">
      <c r="A1697" s="442">
        <v>2302</v>
      </c>
      <c r="B1697" s="442">
        <v>707</v>
      </c>
      <c r="C1697" s="442"/>
      <c r="D1697" s="442" t="s">
        <v>564</v>
      </c>
      <c r="E1697" s="442">
        <v>50610300</v>
      </c>
      <c r="F1697" s="325" t="s">
        <v>229</v>
      </c>
      <c r="G1697" s="441">
        <f>G1698</f>
        <v>0</v>
      </c>
      <c r="H1697" s="441">
        <f t="shared" ref="H1697:M1697" si="256">H1698</f>
        <v>0</v>
      </c>
      <c r="I1697" s="441">
        <f t="shared" si="256"/>
        <v>0</v>
      </c>
      <c r="J1697" s="441"/>
      <c r="K1697" s="441">
        <f t="shared" si="256"/>
        <v>0</v>
      </c>
      <c r="L1697" s="441">
        <f>L1698</f>
        <v>9500000</v>
      </c>
      <c r="M1697" s="441">
        <f t="shared" si="256"/>
        <v>0</v>
      </c>
    </row>
    <row r="1698" spans="1:13" ht="38.25">
      <c r="A1698" s="442">
        <v>230201</v>
      </c>
      <c r="B1698" s="442"/>
      <c r="C1698" s="442"/>
      <c r="D1698" s="442" t="s">
        <v>564</v>
      </c>
      <c r="E1698" s="442">
        <v>50610300</v>
      </c>
      <c r="F1698" s="325" t="s">
        <v>230</v>
      </c>
      <c r="G1698" s="441">
        <f t="shared" ref="G1698:M1698" si="257">SUM(G1699:G1701)</f>
        <v>0</v>
      </c>
      <c r="H1698" s="441">
        <f t="shared" si="257"/>
        <v>0</v>
      </c>
      <c r="I1698" s="441">
        <f t="shared" si="257"/>
        <v>0</v>
      </c>
      <c r="J1698" s="441"/>
      <c r="K1698" s="441">
        <f t="shared" si="257"/>
        <v>0</v>
      </c>
      <c r="L1698" s="441">
        <f>SUM(L1699:L1701)</f>
        <v>9500000</v>
      </c>
      <c r="M1698" s="441">
        <f t="shared" si="257"/>
        <v>0</v>
      </c>
    </row>
    <row r="1699" spans="1:13" ht="25.5">
      <c r="A1699" s="1088">
        <v>23020125</v>
      </c>
      <c r="B1699" s="1088">
        <v>70713</v>
      </c>
      <c r="C1699" s="442" t="s">
        <v>765</v>
      </c>
      <c r="D1699" s="442" t="s">
        <v>564</v>
      </c>
      <c r="E1699" s="442">
        <v>50610300</v>
      </c>
      <c r="F1699" s="326" t="s">
        <v>249</v>
      </c>
      <c r="G1699" s="445"/>
      <c r="H1699" s="437"/>
      <c r="I1699" s="445"/>
      <c r="J1699" s="445"/>
      <c r="K1699" s="441">
        <f>SUM(G1699:I1699)</f>
        <v>0</v>
      </c>
      <c r="L1699" s="445">
        <v>9500000</v>
      </c>
      <c r="M1699" s="437"/>
    </row>
    <row r="1700" spans="1:13" ht="25.5">
      <c r="A1700" s="1088">
        <v>23020127</v>
      </c>
      <c r="B1700" s="1088">
        <v>70713</v>
      </c>
      <c r="C1700" s="442" t="s">
        <v>768</v>
      </c>
      <c r="D1700" s="442"/>
      <c r="E1700" s="442"/>
      <c r="F1700" s="326" t="s">
        <v>251</v>
      </c>
      <c r="G1700" s="437"/>
      <c r="H1700" s="445"/>
      <c r="I1700" s="437"/>
      <c r="J1700" s="437"/>
      <c r="K1700" s="441">
        <f>SUM(G1700:I1700)</f>
        <v>0</v>
      </c>
      <c r="L1700" s="437"/>
      <c r="M1700" s="437"/>
    </row>
    <row r="1701" spans="1:13" ht="14.25">
      <c r="A1701" s="1088">
        <v>23020128</v>
      </c>
      <c r="B1701" s="1088"/>
      <c r="C1701" s="442"/>
      <c r="D1701" s="442"/>
      <c r="E1701" s="442"/>
      <c r="F1701" s="326" t="s">
        <v>734</v>
      </c>
      <c r="G1701" s="437"/>
      <c r="H1701" s="437"/>
      <c r="I1701" s="437"/>
      <c r="J1701" s="437"/>
      <c r="K1701" s="441">
        <f>SUM(G1701:I1701)</f>
        <v>0</v>
      </c>
      <c r="L1701" s="437"/>
      <c r="M1701" s="437"/>
    </row>
    <row r="1702" spans="1:13" ht="14.25">
      <c r="A1702" s="442">
        <v>2303</v>
      </c>
      <c r="B1702" s="1088">
        <v>70713</v>
      </c>
      <c r="C1702" s="442"/>
      <c r="D1702" s="442" t="s">
        <v>564</v>
      </c>
      <c r="E1702" s="442">
        <v>50610300</v>
      </c>
      <c r="F1702" s="443" t="s">
        <v>252</v>
      </c>
      <c r="G1702" s="441">
        <f>G1703</f>
        <v>0</v>
      </c>
      <c r="H1702" s="441">
        <f t="shared" ref="H1702:M1702" si="258">H1703</f>
        <v>0</v>
      </c>
      <c r="I1702" s="441">
        <f t="shared" si="258"/>
        <v>0</v>
      </c>
      <c r="J1702" s="441"/>
      <c r="K1702" s="441">
        <f t="shared" si="258"/>
        <v>0</v>
      </c>
      <c r="L1702" s="441">
        <f>L1703</f>
        <v>110000000</v>
      </c>
      <c r="M1702" s="441">
        <f t="shared" si="258"/>
        <v>0</v>
      </c>
    </row>
    <row r="1703" spans="1:13" ht="38.25">
      <c r="A1703" s="442">
        <v>230301</v>
      </c>
      <c r="B1703" s="1088">
        <v>70713</v>
      </c>
      <c r="C1703" s="442"/>
      <c r="D1703" s="442" t="s">
        <v>564</v>
      </c>
      <c r="E1703" s="442">
        <v>50610300</v>
      </c>
      <c r="F1703" s="443" t="s">
        <v>253</v>
      </c>
      <c r="G1703" s="441">
        <f t="shared" ref="G1703:M1703" si="259">SUM(G1704:G1710)</f>
        <v>0</v>
      </c>
      <c r="H1703" s="321">
        <f t="shared" si="259"/>
        <v>0</v>
      </c>
      <c r="I1703" s="321">
        <f t="shared" si="259"/>
        <v>0</v>
      </c>
      <c r="J1703" s="321"/>
      <c r="K1703" s="441">
        <f t="shared" si="259"/>
        <v>0</v>
      </c>
      <c r="L1703" s="441">
        <f>SUM(L1704:L1710)</f>
        <v>110000000</v>
      </c>
      <c r="M1703" s="441">
        <f t="shared" si="259"/>
        <v>0</v>
      </c>
    </row>
    <row r="1704" spans="1:13" ht="25.5">
      <c r="A1704" s="1088">
        <v>23030101</v>
      </c>
      <c r="B1704" s="1088">
        <v>70713</v>
      </c>
      <c r="C1704" s="442" t="s">
        <v>763</v>
      </c>
      <c r="D1704" s="442" t="s">
        <v>564</v>
      </c>
      <c r="E1704" s="442">
        <v>50610300</v>
      </c>
      <c r="F1704" s="326" t="s">
        <v>254</v>
      </c>
      <c r="G1704" s="445"/>
      <c r="H1704" s="445"/>
      <c r="I1704" s="445"/>
      <c r="J1704" s="445"/>
      <c r="K1704" s="441">
        <f t="shared" ref="K1704:K1710" si="260">SUM(G1704:I1704)</f>
        <v>0</v>
      </c>
      <c r="L1704" s="445">
        <v>10000000</v>
      </c>
      <c r="M1704" s="437"/>
    </row>
    <row r="1705" spans="1:13" ht="25.5">
      <c r="A1705" s="1088">
        <v>23030102</v>
      </c>
      <c r="B1705" s="1088">
        <v>70713</v>
      </c>
      <c r="C1705" s="442" t="s">
        <v>768</v>
      </c>
      <c r="D1705" s="442" t="s">
        <v>564</v>
      </c>
      <c r="E1705" s="442">
        <v>50610300</v>
      </c>
      <c r="F1705" s="326" t="s">
        <v>255</v>
      </c>
      <c r="G1705" s="445"/>
      <c r="H1705" s="445"/>
      <c r="I1705" s="445"/>
      <c r="J1705" s="445"/>
      <c r="K1705" s="441">
        <f t="shared" si="260"/>
        <v>0</v>
      </c>
      <c r="L1705" s="445">
        <v>10000000</v>
      </c>
      <c r="M1705" s="437"/>
    </row>
    <row r="1706" spans="1:13" ht="25.5">
      <c r="A1706" s="1088">
        <v>23030104</v>
      </c>
      <c r="B1706" s="1088">
        <v>70713</v>
      </c>
      <c r="C1706" s="442" t="s">
        <v>768</v>
      </c>
      <c r="D1706" s="442" t="s">
        <v>564</v>
      </c>
      <c r="E1706" s="442">
        <v>50610300</v>
      </c>
      <c r="F1706" s="326" t="s">
        <v>257</v>
      </c>
      <c r="G1706" s="445"/>
      <c r="H1706" s="445"/>
      <c r="I1706" s="445"/>
      <c r="J1706" s="445"/>
      <c r="K1706" s="441">
        <f t="shared" si="260"/>
        <v>0</v>
      </c>
      <c r="L1706" s="445"/>
      <c r="M1706" s="437"/>
    </row>
    <row r="1707" spans="1:13" ht="38.25">
      <c r="A1707" s="1088">
        <v>23030105</v>
      </c>
      <c r="B1707" s="1088">
        <v>70713</v>
      </c>
      <c r="C1707" s="442" t="s">
        <v>764</v>
      </c>
      <c r="D1707" s="442" t="s">
        <v>564</v>
      </c>
      <c r="E1707" s="442">
        <v>50610300</v>
      </c>
      <c r="F1707" s="326" t="s">
        <v>258</v>
      </c>
      <c r="G1707" s="445"/>
      <c r="H1707" s="445"/>
      <c r="I1707" s="445"/>
      <c r="J1707" s="445"/>
      <c r="K1707" s="441">
        <f t="shared" si="260"/>
        <v>0</v>
      </c>
      <c r="L1707" s="445">
        <v>50000000</v>
      </c>
      <c r="M1707" s="437"/>
    </row>
    <row r="1708" spans="1:13" ht="25.5">
      <c r="A1708" s="1088">
        <v>23030121</v>
      </c>
      <c r="B1708" s="1088">
        <v>70713</v>
      </c>
      <c r="C1708" s="442" t="s">
        <v>764</v>
      </c>
      <c r="D1708" s="442" t="s">
        <v>564</v>
      </c>
      <c r="E1708" s="442">
        <v>50610300</v>
      </c>
      <c r="F1708" s="326" t="s">
        <v>266</v>
      </c>
      <c r="G1708" s="445"/>
      <c r="H1708" s="445"/>
      <c r="I1708" s="445"/>
      <c r="J1708" s="445"/>
      <c r="K1708" s="441">
        <f t="shared" si="260"/>
        <v>0</v>
      </c>
      <c r="L1708" s="445">
        <v>20000000</v>
      </c>
      <c r="M1708" s="437"/>
    </row>
    <row r="1709" spans="1:13" ht="38.25">
      <c r="A1709" s="1088">
        <v>23030125</v>
      </c>
      <c r="B1709" s="1088">
        <v>70713</v>
      </c>
      <c r="C1709" s="442" t="s">
        <v>765</v>
      </c>
      <c r="D1709" s="442" t="s">
        <v>564</v>
      </c>
      <c r="E1709" s="442">
        <v>50610300</v>
      </c>
      <c r="F1709" s="326" t="s">
        <v>269</v>
      </c>
      <c r="G1709" s="445"/>
      <c r="H1709" s="445"/>
      <c r="I1709" s="445"/>
      <c r="J1709" s="445"/>
      <c r="K1709" s="441">
        <f t="shared" si="260"/>
        <v>0</v>
      </c>
      <c r="L1709" s="445">
        <v>10000000</v>
      </c>
      <c r="M1709" s="437"/>
    </row>
    <row r="1710" spans="1:13" ht="25.5">
      <c r="A1710" s="1088">
        <v>23030127</v>
      </c>
      <c r="B1710" s="1088">
        <v>70713</v>
      </c>
      <c r="C1710" s="442" t="s">
        <v>768</v>
      </c>
      <c r="D1710" s="442" t="s">
        <v>564</v>
      </c>
      <c r="E1710" s="442">
        <v>50610300</v>
      </c>
      <c r="F1710" s="326" t="s">
        <v>270</v>
      </c>
      <c r="G1710" s="445"/>
      <c r="H1710" s="445"/>
      <c r="I1710" s="445"/>
      <c r="J1710" s="445"/>
      <c r="K1710" s="441">
        <f t="shared" si="260"/>
        <v>0</v>
      </c>
      <c r="L1710" s="445">
        <v>10000000</v>
      </c>
      <c r="M1710" s="437"/>
    </row>
    <row r="1711" spans="1:13" ht="14.25">
      <c r="A1711" s="442">
        <v>2305</v>
      </c>
      <c r="B1711" s="442">
        <v>70740</v>
      </c>
      <c r="C1711" s="442"/>
      <c r="D1711" s="442" t="s">
        <v>564</v>
      </c>
      <c r="E1711" s="442">
        <v>50610300</v>
      </c>
      <c r="F1711" s="443" t="s">
        <v>274</v>
      </c>
      <c r="G1711" s="441">
        <f>G1712</f>
        <v>0</v>
      </c>
      <c r="H1711" s="441">
        <f t="shared" ref="H1711:M1711" si="261">H1712</f>
        <v>0</v>
      </c>
      <c r="I1711" s="441">
        <f t="shared" si="261"/>
        <v>0</v>
      </c>
      <c r="J1711" s="441"/>
      <c r="K1711" s="441">
        <f t="shared" si="261"/>
        <v>0</v>
      </c>
      <c r="L1711" s="441">
        <f>L1712</f>
        <v>40000000</v>
      </c>
      <c r="M1711" s="441">
        <f t="shared" si="261"/>
        <v>0</v>
      </c>
    </row>
    <row r="1712" spans="1:13" ht="25.5">
      <c r="A1712" s="442">
        <v>230501</v>
      </c>
      <c r="B1712" s="442">
        <v>70740</v>
      </c>
      <c r="C1712" s="442"/>
      <c r="D1712" s="442" t="s">
        <v>564</v>
      </c>
      <c r="E1712" s="442">
        <v>50610300</v>
      </c>
      <c r="F1712" s="443" t="s">
        <v>275</v>
      </c>
      <c r="G1712" s="441">
        <f t="shared" ref="G1712:M1712" si="262">SUM(G1713:G1714)</f>
        <v>0</v>
      </c>
      <c r="H1712" s="441">
        <f t="shared" si="262"/>
        <v>0</v>
      </c>
      <c r="I1712" s="441">
        <f t="shared" si="262"/>
        <v>0</v>
      </c>
      <c r="J1712" s="441"/>
      <c r="K1712" s="441">
        <f t="shared" si="262"/>
        <v>0</v>
      </c>
      <c r="L1712" s="441">
        <f>SUM(L1713:L1714)</f>
        <v>40000000</v>
      </c>
      <c r="M1712" s="441">
        <f t="shared" si="262"/>
        <v>0</v>
      </c>
    </row>
    <row r="1713" spans="1:13" ht="25.5">
      <c r="A1713" s="1088">
        <v>23050103</v>
      </c>
      <c r="B1713" s="442">
        <v>70740</v>
      </c>
      <c r="C1713" s="442" t="s">
        <v>773</v>
      </c>
      <c r="D1713" s="442" t="s">
        <v>564</v>
      </c>
      <c r="E1713" s="442">
        <v>50610300</v>
      </c>
      <c r="F1713" s="324" t="s">
        <v>278</v>
      </c>
      <c r="G1713" s="455"/>
      <c r="H1713" s="455"/>
      <c r="I1713" s="455"/>
      <c r="J1713" s="455"/>
      <c r="K1713" s="441">
        <f>SUM(G1713:I1713)</f>
        <v>0</v>
      </c>
      <c r="L1713" s="455">
        <v>10000000</v>
      </c>
      <c r="M1713" s="456"/>
    </row>
    <row r="1714" spans="1:13" ht="25.5">
      <c r="A1714" s="307">
        <v>23050111</v>
      </c>
      <c r="B1714" s="442">
        <v>70740</v>
      </c>
      <c r="C1714" s="1122" t="s">
        <v>774</v>
      </c>
      <c r="D1714" s="442" t="s">
        <v>564</v>
      </c>
      <c r="E1714" s="442">
        <v>50610300</v>
      </c>
      <c r="F1714" s="309" t="s">
        <v>700</v>
      </c>
      <c r="G1714" s="445"/>
      <c r="H1714" s="445"/>
      <c r="I1714" s="445"/>
      <c r="J1714" s="445"/>
      <c r="K1714" s="441">
        <f>SUM(G1714:I1714)</f>
        <v>0</v>
      </c>
      <c r="L1714" s="445">
        <v>30000000</v>
      </c>
      <c r="M1714" s="437"/>
    </row>
    <row r="1715" spans="1:13" ht="14.25">
      <c r="A1715" s="307"/>
      <c r="B1715" s="442"/>
      <c r="C1715" s="1122"/>
      <c r="D1715" s="442"/>
      <c r="E1715" s="442"/>
      <c r="F1715" s="309"/>
      <c r="G1715" s="701"/>
      <c r="H1715" s="701"/>
      <c r="I1715" s="701"/>
      <c r="J1715" s="701"/>
      <c r="K1715" s="326"/>
      <c r="L1715" s="326"/>
      <c r="M1715" s="326"/>
    </row>
    <row r="1716" spans="1:13" ht="14.25">
      <c r="A1716" s="307"/>
      <c r="B1716" s="442"/>
      <c r="C1716" s="1122"/>
      <c r="D1716" s="442"/>
      <c r="E1716" s="442"/>
      <c r="F1716" s="309"/>
      <c r="G1716" s="701"/>
      <c r="H1716" s="701"/>
      <c r="I1716" s="701"/>
      <c r="J1716" s="701"/>
      <c r="K1716" s="326"/>
      <c r="L1716" s="326"/>
      <c r="M1716" s="326"/>
    </row>
    <row r="1717" spans="1:13" ht="14.25">
      <c r="A1717" s="307"/>
      <c r="B1717" s="442"/>
      <c r="C1717" s="1122"/>
      <c r="D1717" s="435"/>
      <c r="E1717" s="435"/>
      <c r="F1717" s="1534" t="s">
        <v>570</v>
      </c>
      <c r="G1717" s="1534"/>
      <c r="H1717" s="1534"/>
      <c r="I1717" s="1534"/>
      <c r="J1717" s="1534"/>
      <c r="K1717" s="1534"/>
      <c r="L1717" s="1534"/>
      <c r="M1717" s="1534"/>
    </row>
    <row r="1718" spans="1:13" ht="14.25">
      <c r="A1718" s="307"/>
      <c r="B1718" s="442"/>
      <c r="C1718" s="1122"/>
      <c r="D1718" s="435"/>
      <c r="E1718" s="435"/>
      <c r="F1718" s="463"/>
      <c r="G1718" s="311"/>
      <c r="H1718" s="311"/>
      <c r="I1718" s="311"/>
      <c r="J1718" s="311"/>
      <c r="K1718" s="311"/>
      <c r="L1718" s="311"/>
      <c r="M1718" s="306"/>
    </row>
    <row r="1719" spans="1:13" ht="14.25">
      <c r="A1719" s="307"/>
      <c r="B1719" s="442"/>
      <c r="C1719" s="1122"/>
      <c r="D1719" s="435"/>
      <c r="E1719" s="435"/>
      <c r="F1719" s="463" t="s">
        <v>519</v>
      </c>
      <c r="G1719" s="464" t="e">
        <f>G1632</f>
        <v>#REF!</v>
      </c>
      <c r="H1719" s="464" t="e">
        <f t="shared" ref="H1719:M1719" si="263">H1632</f>
        <v>#REF!</v>
      </c>
      <c r="I1719" s="464" t="e">
        <f t="shared" si="263"/>
        <v>#REF!</v>
      </c>
      <c r="J1719" s="464"/>
      <c r="K1719" s="464" t="e">
        <f t="shared" si="263"/>
        <v>#REF!</v>
      </c>
      <c r="L1719" s="464">
        <f t="shared" si="263"/>
        <v>0</v>
      </c>
      <c r="M1719" s="464">
        <f t="shared" si="263"/>
        <v>0</v>
      </c>
    </row>
    <row r="1720" spans="1:13" ht="14.25">
      <c r="A1720" s="307"/>
      <c r="B1720" s="442"/>
      <c r="C1720" s="1122"/>
      <c r="D1720" s="435"/>
      <c r="E1720" s="435"/>
      <c r="F1720" s="463" t="s">
        <v>520</v>
      </c>
      <c r="G1720" s="449">
        <f>G1639</f>
        <v>190000000</v>
      </c>
      <c r="H1720" s="449">
        <f t="shared" ref="H1720:M1720" si="264">H1639</f>
        <v>201000000</v>
      </c>
      <c r="I1720" s="449">
        <f t="shared" si="264"/>
        <v>195000000</v>
      </c>
      <c r="J1720" s="449"/>
      <c r="K1720" s="449">
        <f t="shared" si="264"/>
        <v>580000000</v>
      </c>
      <c r="L1720" s="449">
        <f t="shared" si="264"/>
        <v>261000000</v>
      </c>
      <c r="M1720" s="449">
        <f t="shared" si="264"/>
        <v>0</v>
      </c>
    </row>
    <row r="1721" spans="1:13" ht="14.25">
      <c r="A1721" s="307"/>
      <c r="B1721" s="442"/>
      <c r="C1721" s="1122"/>
      <c r="D1721" s="435"/>
      <c r="E1721" s="435"/>
      <c r="F1721" s="463" t="s">
        <v>198</v>
      </c>
      <c r="G1721" s="449">
        <f>G1684</f>
        <v>0</v>
      </c>
      <c r="H1721" s="449">
        <f t="shared" ref="H1721:M1721" si="265">H1684</f>
        <v>0</v>
      </c>
      <c r="I1721" s="449">
        <f t="shared" si="265"/>
        <v>0</v>
      </c>
      <c r="J1721" s="449"/>
      <c r="K1721" s="449">
        <f t="shared" si="265"/>
        <v>0</v>
      </c>
      <c r="L1721" s="449">
        <f t="shared" si="265"/>
        <v>200000000</v>
      </c>
      <c r="M1721" s="449">
        <f t="shared" si="265"/>
        <v>0</v>
      </c>
    </row>
    <row r="1722" spans="1:13" ht="14.25">
      <c r="A1722" s="307"/>
      <c r="B1722" s="442"/>
      <c r="C1722" s="1122"/>
      <c r="D1722" s="435"/>
      <c r="E1722" s="435"/>
      <c r="F1722" s="463"/>
      <c r="G1722" s="449"/>
      <c r="H1722" s="449"/>
      <c r="I1722" s="449"/>
      <c r="J1722" s="449"/>
      <c r="K1722" s="449"/>
      <c r="L1722" s="449"/>
      <c r="M1722" s="449"/>
    </row>
    <row r="1723" spans="1:13" ht="14.25">
      <c r="A1723" s="307"/>
      <c r="B1723" s="442"/>
      <c r="C1723" s="1122"/>
      <c r="D1723" s="435"/>
      <c r="E1723" s="435"/>
      <c r="F1723" s="463" t="s">
        <v>3</v>
      </c>
      <c r="G1723" s="449" t="e">
        <f>SUM(G1719:G1722)</f>
        <v>#REF!</v>
      </c>
      <c r="H1723" s="449" t="e">
        <f t="shared" ref="H1723:M1723" si="266">SUM(H1719:H1722)</f>
        <v>#REF!</v>
      </c>
      <c r="I1723" s="449" t="e">
        <f t="shared" si="266"/>
        <v>#REF!</v>
      </c>
      <c r="J1723" s="449"/>
      <c r="K1723" s="449" t="e">
        <f t="shared" si="266"/>
        <v>#REF!</v>
      </c>
      <c r="L1723" s="449">
        <f t="shared" si="266"/>
        <v>461000000</v>
      </c>
      <c r="M1723" s="449">
        <f t="shared" si="266"/>
        <v>0</v>
      </c>
    </row>
    <row r="1724" spans="1:13">
      <c r="A1724" s="33"/>
      <c r="B1724" s="35"/>
      <c r="C1724" s="33"/>
      <c r="D1724" s="33"/>
      <c r="E1724" s="33"/>
      <c r="F1724" s="35"/>
      <c r="G1724" s="54"/>
      <c r="H1724" s="64"/>
      <c r="I1724" s="64"/>
      <c r="J1724" s="64"/>
      <c r="K1724" s="64"/>
    </row>
    <row r="1725" spans="1:13">
      <c r="A1725" s="33"/>
      <c r="B1725" s="35"/>
      <c r="C1725" s="33"/>
      <c r="D1725" s="33"/>
      <c r="E1725" s="33"/>
      <c r="F1725" s="35"/>
      <c r="G1725" s="54"/>
      <c r="H1725" s="33"/>
      <c r="I1725" s="33"/>
      <c r="J1725" s="33"/>
      <c r="K1725" s="33"/>
    </row>
    <row r="1726" spans="1:13" ht="23.25">
      <c r="A1726" s="1530" t="s">
        <v>0</v>
      </c>
      <c r="B1726" s="1530"/>
      <c r="C1726" s="1530"/>
      <c r="D1726" s="1530"/>
      <c r="E1726" s="1530"/>
      <c r="F1726" s="1530"/>
      <c r="G1726" s="1530"/>
      <c r="H1726" s="1530"/>
      <c r="I1726" s="1530"/>
      <c r="J1726" s="1530"/>
      <c r="K1726" s="1530"/>
      <c r="L1726" s="1530"/>
      <c r="M1726" s="1530"/>
    </row>
    <row r="1727" spans="1:13" ht="20.25">
      <c r="A1727" s="1499" t="s">
        <v>511</v>
      </c>
      <c r="B1727" s="1499"/>
      <c r="C1727" s="1499"/>
      <c r="D1727" s="1499"/>
      <c r="E1727" s="1499"/>
      <c r="F1727" s="1499"/>
      <c r="G1727" s="1499"/>
      <c r="H1727" s="1499"/>
      <c r="I1727" s="1499"/>
      <c r="J1727" s="1499"/>
      <c r="K1727" s="1499"/>
      <c r="L1727" s="1499"/>
      <c r="M1727" s="1499"/>
    </row>
    <row r="1728" spans="1:13" ht="51">
      <c r="A1728" s="1086" t="s">
        <v>518</v>
      </c>
      <c r="B1728" s="1086" t="s">
        <v>514</v>
      </c>
      <c r="C1728" s="1086" t="s">
        <v>559</v>
      </c>
      <c r="D1728" s="1086" t="s">
        <v>560</v>
      </c>
      <c r="E1728" s="1086" t="s">
        <v>515</v>
      </c>
      <c r="F1728" s="478" t="s">
        <v>483</v>
      </c>
      <c r="G1728" s="322" t="s">
        <v>656</v>
      </c>
      <c r="H1728" s="325" t="s">
        <v>657</v>
      </c>
      <c r="I1728" s="325" t="s">
        <v>997</v>
      </c>
      <c r="J1728" s="325"/>
      <c r="K1728" s="325" t="s">
        <v>658</v>
      </c>
      <c r="L1728" s="599" t="s">
        <v>970</v>
      </c>
      <c r="M1728" s="443" t="s">
        <v>999</v>
      </c>
    </row>
    <row r="1729" spans="1:13" ht="14.25">
      <c r="A1729" s="442">
        <v>2</v>
      </c>
      <c r="B1729" s="950"/>
      <c r="C1729" s="442"/>
      <c r="D1729" s="442">
        <v>2101</v>
      </c>
      <c r="E1729" s="442">
        <v>50610808</v>
      </c>
      <c r="F1729" s="1086" t="s">
        <v>90</v>
      </c>
      <c r="G1729" s="328" t="e">
        <f t="shared" ref="G1729:M1729" si="267">SUM(G1730,G1736,G1773)</f>
        <v>#REF!</v>
      </c>
      <c r="H1729" s="328" t="e">
        <f t="shared" si="267"/>
        <v>#REF!</v>
      </c>
      <c r="I1729" s="328" t="e">
        <f t="shared" si="267"/>
        <v>#REF!</v>
      </c>
      <c r="J1729" s="328"/>
      <c r="K1729" s="328" t="e">
        <f t="shared" si="267"/>
        <v>#REF!</v>
      </c>
      <c r="L1729" s="328">
        <f t="shared" si="267"/>
        <v>1559940027</v>
      </c>
      <c r="M1729" s="328">
        <f t="shared" si="267"/>
        <v>10000000</v>
      </c>
    </row>
    <row r="1730" spans="1:13" ht="14.25">
      <c r="A1730" s="442">
        <v>21</v>
      </c>
      <c r="B1730" s="950"/>
      <c r="C1730" s="442"/>
      <c r="D1730" s="442">
        <v>2101</v>
      </c>
      <c r="E1730" s="442">
        <v>50610808</v>
      </c>
      <c r="F1730" s="443" t="s">
        <v>4</v>
      </c>
      <c r="G1730" s="328" t="e">
        <f>SUM(G1731,G1732)</f>
        <v>#REF!</v>
      </c>
      <c r="H1730" s="328" t="e">
        <f t="shared" ref="H1730:M1730" si="268">SUM(H1731,H1732)</f>
        <v>#REF!</v>
      </c>
      <c r="I1730" s="328" t="e">
        <f t="shared" si="268"/>
        <v>#REF!</v>
      </c>
      <c r="J1730" s="328"/>
      <c r="K1730" s="328" t="e">
        <f t="shared" si="268"/>
        <v>#REF!</v>
      </c>
      <c r="L1730" s="328">
        <f t="shared" si="268"/>
        <v>1237190027</v>
      </c>
      <c r="M1730" s="328">
        <f t="shared" si="268"/>
        <v>0</v>
      </c>
    </row>
    <row r="1731" spans="1:13" ht="14.25">
      <c r="A1731" s="1088">
        <v>21010101</v>
      </c>
      <c r="B1731" s="953"/>
      <c r="C1731" s="1088"/>
      <c r="D1731" s="1088"/>
      <c r="E1731" s="1088"/>
      <c r="F1731" s="324" t="s">
        <v>91</v>
      </c>
      <c r="G1731" s="328" t="e">
        <f>#REF!</f>
        <v>#REF!</v>
      </c>
      <c r="H1731" s="328" t="e">
        <f>G1731</f>
        <v>#REF!</v>
      </c>
      <c r="I1731" s="328" t="e">
        <f>H1731</f>
        <v>#REF!</v>
      </c>
      <c r="J1731" s="328"/>
      <c r="K1731" s="328" t="e">
        <f>SUM(G1731:I1731)</f>
        <v>#REF!</v>
      </c>
      <c r="L1731" s="321">
        <v>748341522</v>
      </c>
      <c r="M1731" s="464"/>
    </row>
    <row r="1732" spans="1:13" ht="25.5">
      <c r="A1732" s="442">
        <v>2102</v>
      </c>
      <c r="B1732" s="442">
        <v>70702</v>
      </c>
      <c r="C1732" s="442"/>
      <c r="D1732" s="442">
        <v>2101</v>
      </c>
      <c r="E1732" s="442">
        <v>50610808</v>
      </c>
      <c r="F1732" s="443" t="s">
        <v>664</v>
      </c>
      <c r="G1732" s="321" t="e">
        <f>SUM(G1733)</f>
        <v>#REF!</v>
      </c>
      <c r="H1732" s="321" t="e">
        <f t="shared" ref="H1732:M1732" si="269">SUM(H1733)</f>
        <v>#REF!</v>
      </c>
      <c r="I1732" s="321" t="e">
        <f t="shared" si="269"/>
        <v>#REF!</v>
      </c>
      <c r="J1732" s="321"/>
      <c r="K1732" s="321" t="e">
        <f t="shared" si="269"/>
        <v>#REF!</v>
      </c>
      <c r="L1732" s="321">
        <f t="shared" si="269"/>
        <v>488848505</v>
      </c>
      <c r="M1732" s="321">
        <f t="shared" si="269"/>
        <v>0</v>
      </c>
    </row>
    <row r="1733" spans="1:13" ht="14.25">
      <c r="A1733" s="442">
        <v>210201</v>
      </c>
      <c r="B1733" s="442">
        <v>70702</v>
      </c>
      <c r="C1733" s="442"/>
      <c r="D1733" s="442">
        <v>2101</v>
      </c>
      <c r="E1733" s="442">
        <v>50610808</v>
      </c>
      <c r="F1733" s="443" t="s">
        <v>95</v>
      </c>
      <c r="G1733" s="441" t="e">
        <f>SUM(G1734:G1735)</f>
        <v>#REF!</v>
      </c>
      <c r="H1733" s="441" t="e">
        <f>SUM(H1734:H1735)</f>
        <v>#REF!</v>
      </c>
      <c r="I1733" s="441" t="e">
        <f>SUM(I1734:I1735)</f>
        <v>#REF!</v>
      </c>
      <c r="J1733" s="441"/>
      <c r="K1733" s="441" t="e">
        <f>SUM(G1733:I1733)</f>
        <v>#REF!</v>
      </c>
      <c r="L1733" s="321">
        <f>SUM(L1734:L1735)</f>
        <v>488848505</v>
      </c>
      <c r="M1733" s="464">
        <f>SUM(M1734:M1735)</f>
        <v>0</v>
      </c>
    </row>
    <row r="1734" spans="1:13" ht="25.5">
      <c r="A1734" s="1088">
        <v>21020101</v>
      </c>
      <c r="B1734" s="442">
        <v>70702</v>
      </c>
      <c r="C1734" s="1088"/>
      <c r="D1734" s="442">
        <v>2101</v>
      </c>
      <c r="E1734" s="442">
        <v>50610808</v>
      </c>
      <c r="F1734" s="324" t="s">
        <v>96</v>
      </c>
      <c r="G1734" s="441" t="e">
        <f>#REF!</f>
        <v>#REF!</v>
      </c>
      <c r="H1734" s="441" t="e">
        <f>G1734</f>
        <v>#REF!</v>
      </c>
      <c r="I1734" s="441" t="e">
        <f>H1734</f>
        <v>#REF!</v>
      </c>
      <c r="J1734" s="441"/>
      <c r="K1734" s="441" t="e">
        <f>SUM(G1734:I1734)</f>
        <v>#REF!</v>
      </c>
      <c r="L1734" s="321">
        <v>475367337</v>
      </c>
      <c r="M1734" s="464"/>
    </row>
    <row r="1735" spans="1:13" ht="14.25">
      <c r="A1735" s="1088">
        <v>21020102</v>
      </c>
      <c r="B1735" s="442">
        <v>70702</v>
      </c>
      <c r="C1735" s="1088"/>
      <c r="D1735" s="442">
        <v>2101</v>
      </c>
      <c r="E1735" s="442">
        <v>50610808</v>
      </c>
      <c r="F1735" s="324" t="s">
        <v>482</v>
      </c>
      <c r="G1735" s="441" t="e">
        <f>#REF!</f>
        <v>#REF!</v>
      </c>
      <c r="H1735" s="441" t="e">
        <f>G1735</f>
        <v>#REF!</v>
      </c>
      <c r="I1735" s="441" t="e">
        <f>H1735</f>
        <v>#REF!</v>
      </c>
      <c r="J1735" s="441"/>
      <c r="K1735" s="441" t="e">
        <f>SUM(G1735:I1735)</f>
        <v>#REF!</v>
      </c>
      <c r="L1735" s="321">
        <v>13481168</v>
      </c>
      <c r="M1735" s="464"/>
    </row>
    <row r="1736" spans="1:13" ht="14.25">
      <c r="A1736" s="442">
        <v>2202</v>
      </c>
      <c r="B1736" s="442"/>
      <c r="C1736" s="442"/>
      <c r="D1736" s="442">
        <v>2101</v>
      </c>
      <c r="E1736" s="442">
        <v>50610808</v>
      </c>
      <c r="F1736" s="443" t="s">
        <v>5</v>
      </c>
      <c r="G1736" s="321">
        <f>SUM(G1737,G1739,G1741,G1748,G1755,G1758,G1760,G1762,G1765)</f>
        <v>30000000</v>
      </c>
      <c r="H1736" s="321">
        <f t="shared" ref="H1736:M1736" si="270">SUM(H1737,H1739,H1741,H1748,H1755,H1758,H1760,H1762,H1765)</f>
        <v>30000000</v>
      </c>
      <c r="I1736" s="321">
        <f t="shared" si="270"/>
        <v>30000000</v>
      </c>
      <c r="J1736" s="321"/>
      <c r="K1736" s="321">
        <f t="shared" si="270"/>
        <v>90000000</v>
      </c>
      <c r="L1736" s="321">
        <f>SUM(L1737,L1739,L1741,L1748,L1755,L1758,L1760,L1762,L1765)</f>
        <v>30000000</v>
      </c>
      <c r="M1736" s="321">
        <f t="shared" si="270"/>
        <v>10000000</v>
      </c>
    </row>
    <row r="1737" spans="1:13" ht="25.5">
      <c r="A1737" s="442">
        <v>220201</v>
      </c>
      <c r="B1737" s="442">
        <v>4045</v>
      </c>
      <c r="C1737" s="442"/>
      <c r="D1737" s="442">
        <v>2101</v>
      </c>
      <c r="E1737" s="442">
        <v>50610808</v>
      </c>
      <c r="F1737" s="443" t="s">
        <v>661</v>
      </c>
      <c r="G1737" s="321">
        <f>SUM(G1738:G1738)</f>
        <v>1000000</v>
      </c>
      <c r="H1737" s="321">
        <f>SUM(H1738:H1738)</f>
        <v>1000000</v>
      </c>
      <c r="I1737" s="321">
        <f>SUM(I1738:I1738)</f>
        <v>1000000</v>
      </c>
      <c r="J1737" s="321"/>
      <c r="K1737" s="441">
        <f t="shared" ref="K1737:K1771" si="271">SUM(G1737:I1737)</f>
        <v>3000000</v>
      </c>
      <c r="L1737" s="321">
        <f>SUM(L1738:L1738)</f>
        <v>1000000</v>
      </c>
      <c r="M1737" s="464">
        <f>SUM(M1738:M1738)</f>
        <v>0</v>
      </c>
    </row>
    <row r="1738" spans="1:13" ht="25.5">
      <c r="A1738" s="1088">
        <v>22020101</v>
      </c>
      <c r="B1738" s="1088">
        <v>70451</v>
      </c>
      <c r="C1738" s="1088"/>
      <c r="D1738" s="442">
        <v>2101</v>
      </c>
      <c r="E1738" s="442">
        <v>50610808</v>
      </c>
      <c r="F1738" s="324" t="s">
        <v>108</v>
      </c>
      <c r="G1738" s="452">
        <v>1000000</v>
      </c>
      <c r="H1738" s="321">
        <v>1000000</v>
      </c>
      <c r="I1738" s="321">
        <v>1000000</v>
      </c>
      <c r="J1738" s="321"/>
      <c r="K1738" s="441">
        <f t="shared" si="271"/>
        <v>3000000</v>
      </c>
      <c r="L1738" s="321">
        <v>1000000</v>
      </c>
      <c r="M1738" s="464"/>
    </row>
    <row r="1739" spans="1:13" ht="14.25">
      <c r="A1739" s="442">
        <v>220202</v>
      </c>
      <c r="B1739" s="1088">
        <v>70435</v>
      </c>
      <c r="C1739" s="442"/>
      <c r="D1739" s="442">
        <v>2101</v>
      </c>
      <c r="E1739" s="442">
        <v>50610808</v>
      </c>
      <c r="F1739" s="443" t="s">
        <v>666</v>
      </c>
      <c r="G1739" s="321">
        <f>SUM(G1740:G1740)</f>
        <v>1500000</v>
      </c>
      <c r="H1739" s="321">
        <f>SUM(H1740:H1740)</f>
        <v>1500000</v>
      </c>
      <c r="I1739" s="321">
        <f>SUM(I1740:I1740)</f>
        <v>1500000</v>
      </c>
      <c r="J1739" s="321"/>
      <c r="K1739" s="441">
        <f t="shared" si="271"/>
        <v>4500000</v>
      </c>
      <c r="L1739" s="321">
        <f>SUM(L1740:L1740)</f>
        <v>1500000</v>
      </c>
      <c r="M1739" s="464">
        <f>SUM(M1740:M1740)</f>
        <v>0</v>
      </c>
    </row>
    <row r="1740" spans="1:13" ht="14.25">
      <c r="A1740" s="1088">
        <v>22020201</v>
      </c>
      <c r="B1740" s="1088">
        <v>70435</v>
      </c>
      <c r="C1740" s="1088"/>
      <c r="D1740" s="442">
        <v>2101</v>
      </c>
      <c r="E1740" s="442">
        <v>50610808</v>
      </c>
      <c r="F1740" s="324" t="s">
        <v>113</v>
      </c>
      <c r="G1740" s="452">
        <v>1500000</v>
      </c>
      <c r="H1740" s="321">
        <v>1500000</v>
      </c>
      <c r="I1740" s="321">
        <v>1500000</v>
      </c>
      <c r="J1740" s="321"/>
      <c r="K1740" s="441">
        <f t="shared" si="271"/>
        <v>4500000</v>
      </c>
      <c r="L1740" s="321">
        <v>1500000</v>
      </c>
      <c r="M1740" s="464"/>
    </row>
    <row r="1741" spans="1:13" ht="16.5" customHeight="1">
      <c r="A1741" s="442">
        <v>220203</v>
      </c>
      <c r="B1741" s="442">
        <v>70130</v>
      </c>
      <c r="C1741" s="442"/>
      <c r="D1741" s="442">
        <v>2101</v>
      </c>
      <c r="E1741" s="442">
        <v>50610808</v>
      </c>
      <c r="F1741" s="443" t="s">
        <v>663</v>
      </c>
      <c r="G1741" s="321">
        <f>SUM(G1742:G1747)</f>
        <v>1130000</v>
      </c>
      <c r="H1741" s="321">
        <f>SUM(H1742:H1747)</f>
        <v>1130000</v>
      </c>
      <c r="I1741" s="321">
        <f>SUM(I1742:I1747)</f>
        <v>1130000</v>
      </c>
      <c r="J1741" s="321"/>
      <c r="K1741" s="441">
        <f t="shared" si="271"/>
        <v>3390000</v>
      </c>
      <c r="L1741" s="321">
        <f>SUM(L1742:L1747)</f>
        <v>1130000</v>
      </c>
      <c r="M1741" s="464">
        <f>SUM(M1742:M1747)</f>
        <v>0</v>
      </c>
    </row>
    <row r="1742" spans="1:13" ht="25.5">
      <c r="A1742" s="1088">
        <v>22020301</v>
      </c>
      <c r="B1742" s="442">
        <v>70130</v>
      </c>
      <c r="C1742" s="1088"/>
      <c r="D1742" s="442">
        <v>2101</v>
      </c>
      <c r="E1742" s="442">
        <v>50610808</v>
      </c>
      <c r="F1742" s="324" t="s">
        <v>122</v>
      </c>
      <c r="G1742" s="452">
        <v>600000</v>
      </c>
      <c r="H1742" s="321">
        <v>600000</v>
      </c>
      <c r="I1742" s="321">
        <v>600000</v>
      </c>
      <c r="J1742" s="321"/>
      <c r="K1742" s="441">
        <f t="shared" si="271"/>
        <v>1800000</v>
      </c>
      <c r="L1742" s="321">
        <v>600000</v>
      </c>
      <c r="M1742" s="464"/>
    </row>
    <row r="1743" spans="1:13" ht="14.25">
      <c r="A1743" s="1088">
        <v>22020302</v>
      </c>
      <c r="B1743" s="442">
        <v>70130</v>
      </c>
      <c r="C1743" s="1088"/>
      <c r="D1743" s="442">
        <v>2101</v>
      </c>
      <c r="E1743" s="442">
        <v>50610808</v>
      </c>
      <c r="F1743" s="324" t="s">
        <v>123</v>
      </c>
      <c r="G1743" s="452"/>
      <c r="H1743" s="321"/>
      <c r="I1743" s="321"/>
      <c r="J1743" s="321"/>
      <c r="K1743" s="441">
        <f t="shared" si="271"/>
        <v>0</v>
      </c>
      <c r="L1743" s="321"/>
      <c r="M1743" s="464"/>
    </row>
    <row r="1744" spans="1:13" ht="14.25">
      <c r="A1744" s="1088">
        <v>22020303</v>
      </c>
      <c r="B1744" s="442">
        <v>70130</v>
      </c>
      <c r="C1744" s="1088"/>
      <c r="D1744" s="442">
        <v>2101</v>
      </c>
      <c r="E1744" s="442">
        <v>50610808</v>
      </c>
      <c r="F1744" s="324" t="s">
        <v>124</v>
      </c>
      <c r="G1744" s="452">
        <v>10000</v>
      </c>
      <c r="H1744" s="321">
        <v>10000</v>
      </c>
      <c r="I1744" s="321">
        <v>10000</v>
      </c>
      <c r="J1744" s="321"/>
      <c r="K1744" s="441">
        <f t="shared" si="271"/>
        <v>30000</v>
      </c>
      <c r="L1744" s="321">
        <v>10000</v>
      </c>
      <c r="M1744" s="464"/>
    </row>
    <row r="1745" spans="1:13" ht="14.25">
      <c r="A1745" s="1088">
        <v>22020304</v>
      </c>
      <c r="B1745" s="442">
        <v>70130</v>
      </c>
      <c r="C1745" s="1088"/>
      <c r="D1745" s="442">
        <v>2101</v>
      </c>
      <c r="E1745" s="442">
        <v>50610808</v>
      </c>
      <c r="F1745" s="324" t="s">
        <v>125</v>
      </c>
      <c r="G1745" s="452">
        <v>20000</v>
      </c>
      <c r="H1745" s="321">
        <v>20000</v>
      </c>
      <c r="I1745" s="321">
        <v>20000</v>
      </c>
      <c r="J1745" s="321"/>
      <c r="K1745" s="441">
        <f t="shared" si="271"/>
        <v>60000</v>
      </c>
      <c r="L1745" s="321">
        <v>20000</v>
      </c>
      <c r="M1745" s="464"/>
    </row>
    <row r="1746" spans="1:13" ht="25.5">
      <c r="A1746" s="1088">
        <v>22020305</v>
      </c>
      <c r="B1746" s="442">
        <v>70130</v>
      </c>
      <c r="C1746" s="1088"/>
      <c r="D1746" s="442">
        <v>2101</v>
      </c>
      <c r="E1746" s="442">
        <v>50610808</v>
      </c>
      <c r="F1746" s="324" t="s">
        <v>126</v>
      </c>
      <c r="G1746" s="452">
        <v>200000</v>
      </c>
      <c r="H1746" s="321">
        <v>200000</v>
      </c>
      <c r="I1746" s="321">
        <v>200000</v>
      </c>
      <c r="J1746" s="321"/>
      <c r="K1746" s="441">
        <f t="shared" si="271"/>
        <v>600000</v>
      </c>
      <c r="L1746" s="321">
        <v>200000</v>
      </c>
      <c r="M1746" s="464"/>
    </row>
    <row r="1747" spans="1:13" ht="25.5">
      <c r="A1747" s="1088">
        <v>22020309</v>
      </c>
      <c r="B1747" s="442">
        <v>70130</v>
      </c>
      <c r="C1747" s="1088"/>
      <c r="D1747" s="442">
        <v>2101</v>
      </c>
      <c r="E1747" s="442">
        <v>50610808</v>
      </c>
      <c r="F1747" s="324" t="s">
        <v>130</v>
      </c>
      <c r="G1747" s="452">
        <v>300000</v>
      </c>
      <c r="H1747" s="321">
        <v>300000</v>
      </c>
      <c r="I1747" s="321">
        <v>300000</v>
      </c>
      <c r="J1747" s="321"/>
      <c r="K1747" s="441">
        <f t="shared" si="271"/>
        <v>900000</v>
      </c>
      <c r="L1747" s="321">
        <v>300000</v>
      </c>
      <c r="M1747" s="464"/>
    </row>
    <row r="1748" spans="1:13" ht="25.5">
      <c r="A1748" s="442">
        <v>220204</v>
      </c>
      <c r="B1748" s="442">
        <v>70451</v>
      </c>
      <c r="C1748" s="442"/>
      <c r="D1748" s="442">
        <v>2101</v>
      </c>
      <c r="E1748" s="442">
        <v>50610808</v>
      </c>
      <c r="F1748" s="443" t="s">
        <v>645</v>
      </c>
      <c r="G1748" s="321">
        <f>SUM(G1749:G1754)</f>
        <v>4500000</v>
      </c>
      <c r="H1748" s="321">
        <f>SUM(H1749:H1754)</f>
        <v>3000000</v>
      </c>
      <c r="I1748" s="321">
        <f>SUM(I1749:I1754)</f>
        <v>3000000</v>
      </c>
      <c r="J1748" s="321"/>
      <c r="K1748" s="441">
        <f t="shared" si="271"/>
        <v>10500000</v>
      </c>
      <c r="L1748" s="321">
        <f>SUM(L1749:L1754)</f>
        <v>3000000</v>
      </c>
      <c r="M1748" s="464">
        <f>SUM(M1749:M1754)</f>
        <v>0</v>
      </c>
    </row>
    <row r="1749" spans="1:13" ht="38.25">
      <c r="A1749" s="1088">
        <v>22020401</v>
      </c>
      <c r="B1749" s="442">
        <v>70131</v>
      </c>
      <c r="C1749" s="1088"/>
      <c r="D1749" s="442">
        <v>2101</v>
      </c>
      <c r="E1749" s="442">
        <v>50610808</v>
      </c>
      <c r="F1749" s="324" t="s">
        <v>134</v>
      </c>
      <c r="G1749" s="452">
        <v>1500000</v>
      </c>
      <c r="H1749" s="321">
        <v>1000000</v>
      </c>
      <c r="I1749" s="321">
        <v>1000000</v>
      </c>
      <c r="J1749" s="321"/>
      <c r="K1749" s="441">
        <f t="shared" si="271"/>
        <v>3500000</v>
      </c>
      <c r="L1749" s="321">
        <v>1000000</v>
      </c>
      <c r="M1749" s="464"/>
    </row>
    <row r="1750" spans="1:13" ht="25.5">
      <c r="A1750" s="1088">
        <v>22020402</v>
      </c>
      <c r="B1750" s="442">
        <v>70131</v>
      </c>
      <c r="C1750" s="1088"/>
      <c r="D1750" s="442">
        <v>2101</v>
      </c>
      <c r="E1750" s="442">
        <v>50610808</v>
      </c>
      <c r="F1750" s="324" t="s">
        <v>135</v>
      </c>
      <c r="G1750" s="452">
        <v>100000</v>
      </c>
      <c r="H1750" s="321">
        <v>100000</v>
      </c>
      <c r="I1750" s="321">
        <v>100000</v>
      </c>
      <c r="J1750" s="321"/>
      <c r="K1750" s="441">
        <f t="shared" si="271"/>
        <v>300000</v>
      </c>
      <c r="L1750" s="321">
        <v>100000</v>
      </c>
      <c r="M1750" s="464"/>
    </row>
    <row r="1751" spans="1:13" ht="38.25" customHeight="1">
      <c r="A1751" s="1088">
        <v>22020403</v>
      </c>
      <c r="B1751" s="442">
        <v>70131</v>
      </c>
      <c r="C1751" s="1088"/>
      <c r="D1751" s="442">
        <v>2101</v>
      </c>
      <c r="E1751" s="442">
        <v>50610808</v>
      </c>
      <c r="F1751" s="324" t="s">
        <v>136</v>
      </c>
      <c r="G1751" s="452">
        <v>500000</v>
      </c>
      <c r="H1751" s="321">
        <v>500000</v>
      </c>
      <c r="I1751" s="321">
        <v>500000</v>
      </c>
      <c r="J1751" s="321"/>
      <c r="K1751" s="441">
        <f t="shared" si="271"/>
        <v>1500000</v>
      </c>
      <c r="L1751" s="321">
        <v>500000</v>
      </c>
      <c r="M1751" s="464"/>
    </row>
    <row r="1752" spans="1:13" ht="16.5" customHeight="1">
      <c r="A1752" s="1088">
        <v>22020404</v>
      </c>
      <c r="B1752" s="442">
        <v>70131</v>
      </c>
      <c r="C1752" s="1088"/>
      <c r="D1752" s="442">
        <v>2101</v>
      </c>
      <c r="E1752" s="442">
        <v>50610808</v>
      </c>
      <c r="F1752" s="324" t="s">
        <v>137</v>
      </c>
      <c r="G1752" s="452">
        <v>300000</v>
      </c>
      <c r="H1752" s="321">
        <v>300000</v>
      </c>
      <c r="I1752" s="321">
        <v>300000</v>
      </c>
      <c r="J1752" s="321"/>
      <c r="K1752" s="441">
        <f t="shared" si="271"/>
        <v>900000</v>
      </c>
      <c r="L1752" s="321">
        <v>300000</v>
      </c>
      <c r="M1752" s="464"/>
    </row>
    <row r="1753" spans="1:13" ht="25.5">
      <c r="A1753" s="1088">
        <v>22020405</v>
      </c>
      <c r="B1753" s="442">
        <v>70131</v>
      </c>
      <c r="C1753" s="1088"/>
      <c r="D1753" s="442">
        <v>2101</v>
      </c>
      <c r="E1753" s="442">
        <v>50610808</v>
      </c>
      <c r="F1753" s="324" t="s">
        <v>138</v>
      </c>
      <c r="G1753" s="452">
        <v>2000000</v>
      </c>
      <c r="H1753" s="321">
        <v>1000000</v>
      </c>
      <c r="I1753" s="321">
        <v>1000000</v>
      </c>
      <c r="J1753" s="321"/>
      <c r="K1753" s="441">
        <f t="shared" si="271"/>
        <v>4000000</v>
      </c>
      <c r="L1753" s="321">
        <v>1000000</v>
      </c>
      <c r="M1753" s="464"/>
    </row>
    <row r="1754" spans="1:13" ht="20.25" customHeight="1">
      <c r="A1754" s="1088">
        <v>22020410</v>
      </c>
      <c r="B1754" s="442">
        <v>70640</v>
      </c>
      <c r="C1754" s="1088"/>
      <c r="D1754" s="442">
        <v>2101</v>
      </c>
      <c r="E1754" s="442">
        <v>50610808</v>
      </c>
      <c r="F1754" s="324" t="s">
        <v>141</v>
      </c>
      <c r="G1754" s="452">
        <v>100000</v>
      </c>
      <c r="H1754" s="321">
        <v>100000</v>
      </c>
      <c r="I1754" s="321">
        <v>100000</v>
      </c>
      <c r="J1754" s="321"/>
      <c r="K1754" s="441">
        <f t="shared" si="271"/>
        <v>300000</v>
      </c>
      <c r="L1754" s="321">
        <v>100000</v>
      </c>
      <c r="M1754" s="464"/>
    </row>
    <row r="1755" spans="1:13" ht="14.25">
      <c r="A1755" s="442">
        <v>220205</v>
      </c>
      <c r="B1755" s="442">
        <v>70130</v>
      </c>
      <c r="C1755" s="442"/>
      <c r="D1755" s="442">
        <v>2101</v>
      </c>
      <c r="E1755" s="442">
        <v>50610808</v>
      </c>
      <c r="F1755" s="443" t="s">
        <v>662</v>
      </c>
      <c r="G1755" s="321">
        <f>SUM(G1756:G1757)</f>
        <v>3000000</v>
      </c>
      <c r="H1755" s="321">
        <f>SUM(H1756:H1757)</f>
        <v>3000000</v>
      </c>
      <c r="I1755" s="321">
        <f>SUM(I1756:I1757)</f>
        <v>3000000</v>
      </c>
      <c r="J1755" s="321"/>
      <c r="K1755" s="441">
        <f t="shared" si="271"/>
        <v>9000000</v>
      </c>
      <c r="L1755" s="321">
        <f>SUM(L1756:L1757)</f>
        <v>3000000</v>
      </c>
      <c r="M1755" s="464">
        <f>SUM(M1756:M1757)</f>
        <v>0</v>
      </c>
    </row>
    <row r="1756" spans="1:13" ht="14.25">
      <c r="A1756" s="1088">
        <v>22020501</v>
      </c>
      <c r="B1756" s="442">
        <v>70130</v>
      </c>
      <c r="C1756" s="1088"/>
      <c r="D1756" s="442">
        <v>2101</v>
      </c>
      <c r="E1756" s="442">
        <v>50610808</v>
      </c>
      <c r="F1756" s="324" t="s">
        <v>146</v>
      </c>
      <c r="G1756" s="452">
        <v>3000000</v>
      </c>
      <c r="H1756" s="321">
        <v>3000000</v>
      </c>
      <c r="I1756" s="321">
        <v>3000000</v>
      </c>
      <c r="J1756" s="321"/>
      <c r="K1756" s="441">
        <f t="shared" si="271"/>
        <v>9000000</v>
      </c>
      <c r="L1756" s="321">
        <v>3000000</v>
      </c>
      <c r="M1756" s="464"/>
    </row>
    <row r="1757" spans="1:13" ht="14.25">
      <c r="A1757" s="1088">
        <v>22020502</v>
      </c>
      <c r="B1757" s="1088"/>
      <c r="C1757" s="1088"/>
      <c r="D1757" s="1088"/>
      <c r="E1757" s="1088"/>
      <c r="F1757" s="324" t="s">
        <v>147</v>
      </c>
      <c r="G1757" s="441"/>
      <c r="H1757" s="441"/>
      <c r="I1757" s="441"/>
      <c r="J1757" s="441"/>
      <c r="K1757" s="441">
        <f t="shared" si="271"/>
        <v>0</v>
      </c>
      <c r="L1757" s="441"/>
      <c r="M1757" s="464"/>
    </row>
    <row r="1758" spans="1:13" ht="14.25">
      <c r="A1758" s="442">
        <v>220206</v>
      </c>
      <c r="B1758" s="442">
        <v>70130</v>
      </c>
      <c r="C1758" s="442"/>
      <c r="D1758" s="442">
        <v>2101</v>
      </c>
      <c r="E1758" s="442">
        <v>50610808</v>
      </c>
      <c r="F1758" s="443" t="s">
        <v>643</v>
      </c>
      <c r="G1758" s="321">
        <f>SUM(G1759:G1759)</f>
        <v>50000</v>
      </c>
      <c r="H1758" s="321">
        <f>SUM(H1759:H1759)</f>
        <v>50000</v>
      </c>
      <c r="I1758" s="321">
        <f>SUM(I1759:I1759)</f>
        <v>50000</v>
      </c>
      <c r="J1758" s="321"/>
      <c r="K1758" s="441">
        <f t="shared" si="271"/>
        <v>150000</v>
      </c>
      <c r="L1758" s="321">
        <f>SUM(L1759:L1759)</f>
        <v>50000</v>
      </c>
      <c r="M1758" s="464">
        <f>SUM(M1759:M1759)</f>
        <v>0</v>
      </c>
    </row>
    <row r="1759" spans="1:13" ht="25.5">
      <c r="A1759" s="1088">
        <v>22020605</v>
      </c>
      <c r="B1759" s="442">
        <v>70130</v>
      </c>
      <c r="C1759" s="1088"/>
      <c r="D1759" s="442">
        <v>2101</v>
      </c>
      <c r="E1759" s="442">
        <v>50610808</v>
      </c>
      <c r="F1759" s="324" t="s">
        <v>153</v>
      </c>
      <c r="G1759" s="452">
        <v>50000</v>
      </c>
      <c r="H1759" s="321">
        <v>50000</v>
      </c>
      <c r="I1759" s="321">
        <v>50000</v>
      </c>
      <c r="J1759" s="321"/>
      <c r="K1759" s="441">
        <f t="shared" si="271"/>
        <v>150000</v>
      </c>
      <c r="L1759" s="321">
        <v>50000</v>
      </c>
      <c r="M1759" s="464"/>
    </row>
    <row r="1760" spans="1:13" ht="27.95" customHeight="1">
      <c r="A1760" s="442">
        <v>220207</v>
      </c>
      <c r="B1760" s="442">
        <v>70133</v>
      </c>
      <c r="C1760" s="442"/>
      <c r="D1760" s="442">
        <v>2101</v>
      </c>
      <c r="E1760" s="442">
        <v>50610808</v>
      </c>
      <c r="F1760" s="443" t="s">
        <v>673</v>
      </c>
      <c r="G1760" s="321">
        <f>SUM(G1761:G1761)</f>
        <v>500000</v>
      </c>
      <c r="H1760" s="321">
        <f>SUM(H1761:H1761)</f>
        <v>500000</v>
      </c>
      <c r="I1760" s="321">
        <f>SUM(I1761:I1761)</f>
        <v>500000</v>
      </c>
      <c r="J1760" s="321"/>
      <c r="K1760" s="441">
        <f t="shared" si="271"/>
        <v>1500000</v>
      </c>
      <c r="L1760" s="321">
        <f>SUM(L1761:L1761)</f>
        <v>500000</v>
      </c>
      <c r="M1760" s="464">
        <f>SUM(M1761:M1761)</f>
        <v>0</v>
      </c>
    </row>
    <row r="1761" spans="1:13" ht="24.6" customHeight="1">
      <c r="A1761" s="1088">
        <v>22020702</v>
      </c>
      <c r="B1761" s="442">
        <v>70133</v>
      </c>
      <c r="C1761" s="1088"/>
      <c r="D1761" s="442">
        <v>2101</v>
      </c>
      <c r="E1761" s="442">
        <v>50610808</v>
      </c>
      <c r="F1761" s="324" t="s">
        <v>156</v>
      </c>
      <c r="G1761" s="452">
        <v>500000</v>
      </c>
      <c r="H1761" s="321">
        <v>500000</v>
      </c>
      <c r="I1761" s="321">
        <v>500000</v>
      </c>
      <c r="J1761" s="321"/>
      <c r="K1761" s="441">
        <f t="shared" si="271"/>
        <v>1500000</v>
      </c>
      <c r="L1761" s="321">
        <v>500000</v>
      </c>
      <c r="M1761" s="464"/>
    </row>
    <row r="1762" spans="1:13" ht="25.5">
      <c r="A1762" s="442">
        <v>220208</v>
      </c>
      <c r="B1762" s="442"/>
      <c r="C1762" s="442"/>
      <c r="D1762" s="442">
        <v>2101</v>
      </c>
      <c r="E1762" s="442">
        <v>50610808</v>
      </c>
      <c r="F1762" s="443" t="s">
        <v>644</v>
      </c>
      <c r="G1762" s="321">
        <f>SUM(G1763:G1764)</f>
        <v>16200000</v>
      </c>
      <c r="H1762" s="321">
        <f>SUM(H1763:H1764)</f>
        <v>17700000</v>
      </c>
      <c r="I1762" s="321">
        <f>SUM(I1763:I1764)</f>
        <v>17700000</v>
      </c>
      <c r="J1762" s="321"/>
      <c r="K1762" s="441">
        <f t="shared" si="271"/>
        <v>51600000</v>
      </c>
      <c r="L1762" s="321">
        <f>SUM(L1763:L1764)</f>
        <v>17700000</v>
      </c>
      <c r="M1762" s="449">
        <f>SUM(M1763:M1764)</f>
        <v>10000000</v>
      </c>
    </row>
    <row r="1763" spans="1:13" ht="25.5" customHeight="1">
      <c r="A1763" s="1088">
        <v>22020801</v>
      </c>
      <c r="B1763" s="442">
        <v>70432</v>
      </c>
      <c r="C1763" s="1088"/>
      <c r="D1763" s="442">
        <v>2101</v>
      </c>
      <c r="E1763" s="442">
        <v>50610808</v>
      </c>
      <c r="F1763" s="324" t="s">
        <v>164</v>
      </c>
      <c r="G1763" s="452">
        <v>700000</v>
      </c>
      <c r="H1763" s="321">
        <v>700000</v>
      </c>
      <c r="I1763" s="321">
        <v>700000</v>
      </c>
      <c r="J1763" s="321"/>
      <c r="K1763" s="441">
        <f t="shared" si="271"/>
        <v>2100000</v>
      </c>
      <c r="L1763" s="321">
        <v>700000</v>
      </c>
      <c r="M1763" s="449"/>
    </row>
    <row r="1764" spans="1:13" ht="25.5">
      <c r="A1764" s="1088">
        <v>22020803</v>
      </c>
      <c r="B1764" s="442">
        <v>70432</v>
      </c>
      <c r="C1764" s="1088"/>
      <c r="D1764" s="442">
        <v>2101</v>
      </c>
      <c r="E1764" s="442">
        <v>50610808</v>
      </c>
      <c r="F1764" s="324" t="s">
        <v>166</v>
      </c>
      <c r="G1764" s="452">
        <v>15500000</v>
      </c>
      <c r="H1764" s="321">
        <v>17000000</v>
      </c>
      <c r="I1764" s="321">
        <v>17000000</v>
      </c>
      <c r="J1764" s="321"/>
      <c r="K1764" s="441">
        <f t="shared" si="271"/>
        <v>49500000</v>
      </c>
      <c r="L1764" s="321">
        <v>17000000</v>
      </c>
      <c r="M1764" s="449">
        <v>10000000</v>
      </c>
    </row>
    <row r="1765" spans="1:13" ht="25.5">
      <c r="A1765" s="442">
        <v>220210</v>
      </c>
      <c r="B1765" s="442"/>
      <c r="C1765" s="442"/>
      <c r="D1765" s="442">
        <v>2101</v>
      </c>
      <c r="E1765" s="442">
        <v>50610808</v>
      </c>
      <c r="F1765" s="443" t="s">
        <v>173</v>
      </c>
      <c r="G1765" s="321">
        <f>SUM(G1766:G1771)</f>
        <v>2120000</v>
      </c>
      <c r="H1765" s="321">
        <f>SUM(H1766:H1771)</f>
        <v>2120000</v>
      </c>
      <c r="I1765" s="321">
        <f>SUM(I1766:I1771)</f>
        <v>2120000</v>
      </c>
      <c r="J1765" s="321"/>
      <c r="K1765" s="441">
        <f t="shared" si="271"/>
        <v>6360000</v>
      </c>
      <c r="L1765" s="321">
        <f>SUM(L1766:L1771)</f>
        <v>2120000</v>
      </c>
      <c r="M1765" s="464">
        <f>SUM(M1766:M1771)</f>
        <v>0</v>
      </c>
    </row>
    <row r="1766" spans="1:13" ht="14.25">
      <c r="A1766" s="1088">
        <v>22021001</v>
      </c>
      <c r="B1766" s="1088">
        <v>70130</v>
      </c>
      <c r="C1766" s="1088"/>
      <c r="D1766" s="442">
        <v>2101</v>
      </c>
      <c r="E1766" s="442">
        <v>50610808</v>
      </c>
      <c r="F1766" s="324" t="s">
        <v>174</v>
      </c>
      <c r="G1766" s="321">
        <v>500000</v>
      </c>
      <c r="H1766" s="321">
        <v>500000</v>
      </c>
      <c r="I1766" s="321">
        <v>500000</v>
      </c>
      <c r="J1766" s="321"/>
      <c r="K1766" s="441">
        <f t="shared" si="271"/>
        <v>1500000</v>
      </c>
      <c r="L1766" s="321">
        <v>500000</v>
      </c>
      <c r="M1766" s="464"/>
    </row>
    <row r="1767" spans="1:13" ht="25.5">
      <c r="A1767" s="1088">
        <v>22021002</v>
      </c>
      <c r="B1767" s="1088">
        <v>70131</v>
      </c>
      <c r="C1767" s="1088"/>
      <c r="D1767" s="442">
        <v>2101</v>
      </c>
      <c r="E1767" s="442">
        <v>50610808</v>
      </c>
      <c r="F1767" s="324" t="s">
        <v>175</v>
      </c>
      <c r="G1767" s="321">
        <v>1000000</v>
      </c>
      <c r="H1767" s="321">
        <v>1000000</v>
      </c>
      <c r="I1767" s="321">
        <v>1000000</v>
      </c>
      <c r="J1767" s="321"/>
      <c r="K1767" s="441">
        <f t="shared" si="271"/>
        <v>3000000</v>
      </c>
      <c r="L1767" s="321">
        <v>1000000</v>
      </c>
      <c r="M1767" s="464"/>
    </row>
    <row r="1768" spans="1:13" ht="25.5" customHeight="1">
      <c r="A1768" s="1088">
        <v>22021003</v>
      </c>
      <c r="B1768" s="1088">
        <v>70131</v>
      </c>
      <c r="C1768" s="1088"/>
      <c r="D1768" s="442">
        <v>2101</v>
      </c>
      <c r="E1768" s="442">
        <v>50610808</v>
      </c>
      <c r="F1768" s="324" t="s">
        <v>176</v>
      </c>
      <c r="G1768" s="321">
        <v>100000</v>
      </c>
      <c r="H1768" s="321">
        <v>100000</v>
      </c>
      <c r="I1768" s="321">
        <v>100000</v>
      </c>
      <c r="J1768" s="321"/>
      <c r="K1768" s="441">
        <f t="shared" si="271"/>
        <v>300000</v>
      </c>
      <c r="L1768" s="321">
        <v>100000</v>
      </c>
      <c r="M1768" s="464"/>
    </row>
    <row r="1769" spans="1:13" ht="14.25">
      <c r="A1769" s="1088">
        <v>22021004</v>
      </c>
      <c r="B1769" s="1088"/>
      <c r="C1769" s="1088"/>
      <c r="D1769" s="442">
        <v>2101</v>
      </c>
      <c r="E1769" s="442">
        <v>50610808</v>
      </c>
      <c r="F1769" s="324" t="s">
        <v>177</v>
      </c>
      <c r="G1769" s="321"/>
      <c r="H1769" s="321"/>
      <c r="I1769" s="321"/>
      <c r="J1769" s="321"/>
      <c r="K1769" s="441">
        <f t="shared" si="271"/>
        <v>0</v>
      </c>
      <c r="L1769" s="321"/>
      <c r="M1769" s="464"/>
    </row>
    <row r="1770" spans="1:13" ht="25.5">
      <c r="A1770" s="1088">
        <v>22021006</v>
      </c>
      <c r="B1770" s="1088">
        <v>70131</v>
      </c>
      <c r="C1770" s="1088"/>
      <c r="D1770" s="442">
        <v>2101</v>
      </c>
      <c r="E1770" s="442">
        <v>50610808</v>
      </c>
      <c r="F1770" s="324" t="s">
        <v>178</v>
      </c>
      <c r="G1770" s="321">
        <v>20000</v>
      </c>
      <c r="H1770" s="321">
        <v>20000</v>
      </c>
      <c r="I1770" s="321">
        <v>20000</v>
      </c>
      <c r="J1770" s="321"/>
      <c r="K1770" s="441">
        <f t="shared" si="271"/>
        <v>60000</v>
      </c>
      <c r="L1770" s="321">
        <v>20000</v>
      </c>
      <c r="M1770" s="464"/>
    </row>
    <row r="1771" spans="1:13" ht="20.25" customHeight="1">
      <c r="A1771" s="1088">
        <v>22021007</v>
      </c>
      <c r="B1771" s="1088">
        <v>70131</v>
      </c>
      <c r="C1771" s="1088"/>
      <c r="D1771" s="442">
        <v>2101</v>
      </c>
      <c r="E1771" s="442">
        <v>50610808</v>
      </c>
      <c r="F1771" s="324" t="s">
        <v>179</v>
      </c>
      <c r="G1771" s="321">
        <v>500000</v>
      </c>
      <c r="H1771" s="321">
        <v>500000</v>
      </c>
      <c r="I1771" s="321">
        <v>500000</v>
      </c>
      <c r="J1771" s="321"/>
      <c r="K1771" s="441">
        <f t="shared" si="271"/>
        <v>1500000</v>
      </c>
      <c r="L1771" s="321">
        <v>500000</v>
      </c>
      <c r="M1771" s="464"/>
    </row>
    <row r="1772" spans="1:13" ht="14.25">
      <c r="A1772" s="1088"/>
      <c r="B1772" s="1088"/>
      <c r="C1772" s="1088"/>
      <c r="D1772" s="442"/>
      <c r="E1772" s="442"/>
      <c r="F1772" s="324"/>
      <c r="G1772" s="321"/>
      <c r="H1772" s="321"/>
      <c r="I1772" s="321"/>
      <c r="J1772" s="321"/>
      <c r="K1772" s="441"/>
      <c r="L1772" s="321"/>
      <c r="M1772" s="464"/>
    </row>
    <row r="1773" spans="1:13" ht="18" customHeight="1">
      <c r="A1773" s="442">
        <v>23</v>
      </c>
      <c r="B1773" s="442"/>
      <c r="C1773" s="442"/>
      <c r="D1773" s="442">
        <v>2101</v>
      </c>
      <c r="E1773" s="442">
        <v>50610808</v>
      </c>
      <c r="F1773" s="443" t="s">
        <v>198</v>
      </c>
      <c r="G1773" s="321">
        <f>SUM(G1774,G1782,G1787,G1793)</f>
        <v>150000000</v>
      </c>
      <c r="H1773" s="321">
        <f t="shared" ref="H1773:M1773" si="272">SUM(H1774,H1782,H1787,H1793)</f>
        <v>400000000</v>
      </c>
      <c r="I1773" s="321">
        <f t="shared" si="272"/>
        <v>450000000</v>
      </c>
      <c r="J1773" s="321"/>
      <c r="K1773" s="321">
        <f t="shared" si="272"/>
        <v>1000000000</v>
      </c>
      <c r="L1773" s="321">
        <f>SUM(L1774,L1782,L1787,L1793)</f>
        <v>292750000</v>
      </c>
      <c r="M1773" s="321">
        <f t="shared" si="272"/>
        <v>0</v>
      </c>
    </row>
    <row r="1774" spans="1:13" ht="14.25">
      <c r="A1774" s="442">
        <v>2301</v>
      </c>
      <c r="B1774" s="442"/>
      <c r="C1774" s="442"/>
      <c r="D1774" s="442">
        <v>2101</v>
      </c>
      <c r="E1774" s="442">
        <v>50610808</v>
      </c>
      <c r="F1774" s="443" t="s">
        <v>199</v>
      </c>
      <c r="G1774" s="321">
        <f>G1775</f>
        <v>67330000</v>
      </c>
      <c r="H1774" s="321">
        <f>H1775</f>
        <v>186480000</v>
      </c>
      <c r="I1774" s="321">
        <f>I1775</f>
        <v>210000000</v>
      </c>
      <c r="J1774" s="321"/>
      <c r="K1774" s="441">
        <f t="shared" ref="K1774:K1796" si="273">SUM(G1774:I1774)</f>
        <v>463810000</v>
      </c>
      <c r="L1774" s="321">
        <f>L1775</f>
        <v>132750000</v>
      </c>
      <c r="M1774" s="464">
        <f>M1775</f>
        <v>0</v>
      </c>
    </row>
    <row r="1775" spans="1:13" ht="22.5" customHeight="1">
      <c r="A1775" s="442">
        <v>230101</v>
      </c>
      <c r="B1775" s="442"/>
      <c r="C1775" s="442"/>
      <c r="D1775" s="442">
        <v>2101</v>
      </c>
      <c r="E1775" s="442">
        <v>50610808</v>
      </c>
      <c r="F1775" s="443" t="s">
        <v>200</v>
      </c>
      <c r="G1775" s="321">
        <f>SUM(G1776:G1781)</f>
        <v>67330000</v>
      </c>
      <c r="H1775" s="321">
        <f>SUM(H1776:H1781)</f>
        <v>186480000</v>
      </c>
      <c r="I1775" s="321">
        <f>SUM(I1776:I1781)</f>
        <v>210000000</v>
      </c>
      <c r="J1775" s="321"/>
      <c r="K1775" s="441">
        <f t="shared" si="273"/>
        <v>463810000</v>
      </c>
      <c r="L1775" s="321">
        <f>SUM(L1776:L1781)</f>
        <v>132750000</v>
      </c>
      <c r="M1775" s="464">
        <f>SUM(M1776:M1781)</f>
        <v>0</v>
      </c>
    </row>
    <row r="1776" spans="1:13" ht="30.75" customHeight="1">
      <c r="A1776" s="1088">
        <v>23010112</v>
      </c>
      <c r="B1776" s="1088">
        <v>70160</v>
      </c>
      <c r="C1776" s="444" t="s">
        <v>829</v>
      </c>
      <c r="D1776" s="442">
        <v>2101</v>
      </c>
      <c r="E1776" s="442">
        <v>50610808</v>
      </c>
      <c r="F1776" s="324" t="s">
        <v>208</v>
      </c>
      <c r="G1776" s="321">
        <v>5750000</v>
      </c>
      <c r="H1776" s="321">
        <v>16650000</v>
      </c>
      <c r="I1776" s="321">
        <v>18750000</v>
      </c>
      <c r="J1776" s="321"/>
      <c r="K1776" s="441">
        <f t="shared" si="273"/>
        <v>41150000</v>
      </c>
      <c r="L1776" s="321">
        <f>SUM(L1777,L1785,L1790,L1796)</f>
        <v>5250000</v>
      </c>
      <c r="M1776" s="464"/>
    </row>
    <row r="1777" spans="1:13" ht="14.25">
      <c r="A1777" s="1088">
        <v>23010113</v>
      </c>
      <c r="B1777" s="1088">
        <v>70160</v>
      </c>
      <c r="C1777" s="444" t="s">
        <v>829</v>
      </c>
      <c r="D1777" s="442">
        <v>2101</v>
      </c>
      <c r="E1777" s="442">
        <v>50610808</v>
      </c>
      <c r="F1777" s="324" t="s">
        <v>209</v>
      </c>
      <c r="G1777" s="321">
        <v>575000</v>
      </c>
      <c r="H1777" s="321">
        <v>1665000</v>
      </c>
      <c r="I1777" s="321">
        <v>1875000</v>
      </c>
      <c r="J1777" s="321"/>
      <c r="K1777" s="441">
        <f t="shared" si="273"/>
        <v>4115000</v>
      </c>
      <c r="L1777" s="321">
        <v>1250000</v>
      </c>
      <c r="M1777" s="464"/>
    </row>
    <row r="1778" spans="1:13" ht="32.25" customHeight="1">
      <c r="A1778" s="1088">
        <v>23010114</v>
      </c>
      <c r="B1778" s="1088">
        <v>70160</v>
      </c>
      <c r="C1778" s="444" t="s">
        <v>829</v>
      </c>
      <c r="D1778" s="442">
        <v>2101</v>
      </c>
      <c r="E1778" s="442">
        <v>50610808</v>
      </c>
      <c r="F1778" s="324" t="s">
        <v>210</v>
      </c>
      <c r="G1778" s="321">
        <v>230000</v>
      </c>
      <c r="H1778" s="321">
        <v>666000</v>
      </c>
      <c r="I1778" s="321">
        <v>750000</v>
      </c>
      <c r="J1778" s="321"/>
      <c r="K1778" s="441">
        <f t="shared" si="273"/>
        <v>1646000</v>
      </c>
      <c r="L1778" s="321">
        <v>500000</v>
      </c>
      <c r="M1778" s="464"/>
    </row>
    <row r="1779" spans="1:13" ht="25.5">
      <c r="A1779" s="1088">
        <v>23010115</v>
      </c>
      <c r="B1779" s="1088">
        <v>70160</v>
      </c>
      <c r="C1779" s="444" t="s">
        <v>829</v>
      </c>
      <c r="D1779" s="442">
        <v>2101</v>
      </c>
      <c r="E1779" s="442">
        <v>50610808</v>
      </c>
      <c r="F1779" s="324" t="s">
        <v>211</v>
      </c>
      <c r="G1779" s="321">
        <v>230000</v>
      </c>
      <c r="H1779" s="321">
        <v>666000</v>
      </c>
      <c r="I1779" s="321">
        <v>750000</v>
      </c>
      <c r="J1779" s="321"/>
      <c r="K1779" s="441">
        <f t="shared" si="273"/>
        <v>1646000</v>
      </c>
      <c r="L1779" s="321">
        <v>500000</v>
      </c>
      <c r="M1779" s="464"/>
    </row>
    <row r="1780" spans="1:13" ht="14.25">
      <c r="A1780" s="1088">
        <v>23010118</v>
      </c>
      <c r="B1780" s="1088">
        <v>70160</v>
      </c>
      <c r="C1780" s="444" t="s">
        <v>829</v>
      </c>
      <c r="D1780" s="442">
        <v>2101</v>
      </c>
      <c r="E1780" s="442">
        <v>50610808</v>
      </c>
      <c r="F1780" s="324" t="s">
        <v>214</v>
      </c>
      <c r="G1780" s="321">
        <v>115000</v>
      </c>
      <c r="H1780" s="321">
        <v>333000</v>
      </c>
      <c r="I1780" s="321">
        <v>375000</v>
      </c>
      <c r="J1780" s="321"/>
      <c r="K1780" s="441">
        <f t="shared" si="273"/>
        <v>823000</v>
      </c>
      <c r="L1780" s="321">
        <v>250000</v>
      </c>
      <c r="M1780" s="464"/>
    </row>
    <row r="1781" spans="1:13" ht="25.5">
      <c r="A1781" s="1088">
        <v>23010122</v>
      </c>
      <c r="B1781" s="1088">
        <v>70160</v>
      </c>
      <c r="C1781" s="444" t="s">
        <v>829</v>
      </c>
      <c r="D1781" s="442">
        <v>2101</v>
      </c>
      <c r="E1781" s="442">
        <v>50610808</v>
      </c>
      <c r="F1781" s="324" t="s">
        <v>218</v>
      </c>
      <c r="G1781" s="321">
        <v>60430000</v>
      </c>
      <c r="H1781" s="321">
        <v>166500000</v>
      </c>
      <c r="I1781" s="321">
        <v>187500000</v>
      </c>
      <c r="J1781" s="321"/>
      <c r="K1781" s="441">
        <f t="shared" si="273"/>
        <v>414430000</v>
      </c>
      <c r="L1781" s="321">
        <v>125000000</v>
      </c>
      <c r="M1781" s="464"/>
    </row>
    <row r="1782" spans="1:13" ht="25.5">
      <c r="A1782" s="442">
        <v>2302</v>
      </c>
      <c r="B1782" s="442"/>
      <c r="C1782" s="442"/>
      <c r="D1782" s="442">
        <v>2101</v>
      </c>
      <c r="E1782" s="442">
        <v>50610808</v>
      </c>
      <c r="F1782" s="325" t="s">
        <v>229</v>
      </c>
      <c r="G1782" s="321">
        <f>G1783</f>
        <v>76550000</v>
      </c>
      <c r="H1782" s="321">
        <f>H1783</f>
        <v>203530000</v>
      </c>
      <c r="I1782" s="321">
        <f>I1783</f>
        <v>228750000</v>
      </c>
      <c r="J1782" s="321"/>
      <c r="K1782" s="441">
        <f t="shared" si="273"/>
        <v>508830000</v>
      </c>
      <c r="L1782" s="321">
        <f>L1783</f>
        <v>152500000</v>
      </c>
      <c r="M1782" s="464">
        <f>M1783</f>
        <v>0</v>
      </c>
    </row>
    <row r="1783" spans="1:13" ht="38.25">
      <c r="A1783" s="442">
        <v>230201</v>
      </c>
      <c r="B1783" s="442"/>
      <c r="C1783" s="442"/>
      <c r="D1783" s="442">
        <v>2101</v>
      </c>
      <c r="E1783" s="442">
        <v>50610808</v>
      </c>
      <c r="F1783" s="325" t="s">
        <v>230</v>
      </c>
      <c r="G1783" s="321">
        <f>SUM(G1784:G1786)</f>
        <v>76550000</v>
      </c>
      <c r="H1783" s="321">
        <f>SUM(H1784:H1786)</f>
        <v>203530000</v>
      </c>
      <c r="I1783" s="321">
        <f>SUM(I1784:I1786)</f>
        <v>228750000</v>
      </c>
      <c r="J1783" s="321"/>
      <c r="K1783" s="441">
        <f t="shared" si="273"/>
        <v>508830000</v>
      </c>
      <c r="L1783" s="321">
        <f>SUM(L1784:L1786)</f>
        <v>152500000</v>
      </c>
      <c r="M1783" s="464">
        <f>SUM(M1784:M1786)</f>
        <v>0</v>
      </c>
    </row>
    <row r="1784" spans="1:13" ht="38.25">
      <c r="A1784" s="1088">
        <v>23020101</v>
      </c>
      <c r="B1784" s="442">
        <v>70760</v>
      </c>
      <c r="C1784" s="444" t="s">
        <v>830</v>
      </c>
      <c r="D1784" s="442">
        <v>2101</v>
      </c>
      <c r="E1784" s="442">
        <v>50610808</v>
      </c>
      <c r="F1784" s="326" t="s">
        <v>231</v>
      </c>
      <c r="G1784" s="321">
        <v>75000000</v>
      </c>
      <c r="H1784" s="321">
        <v>199800000</v>
      </c>
      <c r="I1784" s="321">
        <v>225000000</v>
      </c>
      <c r="J1784" s="321"/>
      <c r="K1784" s="441">
        <f t="shared" si="273"/>
        <v>499800000</v>
      </c>
      <c r="L1784" s="321">
        <v>150000000</v>
      </c>
      <c r="M1784" s="464"/>
    </row>
    <row r="1785" spans="1:13" ht="25.5">
      <c r="A1785" s="1088">
        <v>23020127</v>
      </c>
      <c r="B1785" s="1088">
        <v>70460</v>
      </c>
      <c r="C1785" s="1088">
        <v>110000010</v>
      </c>
      <c r="D1785" s="442">
        <v>2101</v>
      </c>
      <c r="E1785" s="442">
        <v>50610808</v>
      </c>
      <c r="F1785" s="326" t="s">
        <v>251</v>
      </c>
      <c r="G1785" s="452">
        <v>1550000</v>
      </c>
      <c r="H1785" s="452">
        <v>3730000</v>
      </c>
      <c r="I1785" s="452">
        <v>3750000</v>
      </c>
      <c r="J1785" s="452"/>
      <c r="K1785" s="441">
        <f t="shared" si="273"/>
        <v>9030000</v>
      </c>
      <c r="L1785" s="452">
        <v>2500000</v>
      </c>
      <c r="M1785" s="459"/>
    </row>
    <row r="1786" spans="1:13" ht="14.25">
      <c r="A1786" s="1088">
        <v>23020128</v>
      </c>
      <c r="B1786" s="1088"/>
      <c r="C1786" s="1088"/>
      <c r="D1786" s="1088"/>
      <c r="E1786" s="1088"/>
      <c r="F1786" s="326" t="s">
        <v>734</v>
      </c>
      <c r="G1786" s="575"/>
      <c r="H1786" s="575"/>
      <c r="I1786" s="575"/>
      <c r="J1786" s="575"/>
      <c r="K1786" s="441">
        <f t="shared" si="273"/>
        <v>0</v>
      </c>
      <c r="L1786" s="575"/>
      <c r="M1786" s="459"/>
    </row>
    <row r="1787" spans="1:13" ht="14.25">
      <c r="A1787" s="442">
        <v>2303</v>
      </c>
      <c r="B1787" s="442"/>
      <c r="C1787" s="442"/>
      <c r="D1787" s="442">
        <v>2101</v>
      </c>
      <c r="E1787" s="442">
        <v>50610808</v>
      </c>
      <c r="F1787" s="443" t="s">
        <v>252</v>
      </c>
      <c r="G1787" s="321">
        <f>G1788</f>
        <v>4845000</v>
      </c>
      <c r="H1787" s="321">
        <f>H1788</f>
        <v>6660000</v>
      </c>
      <c r="I1787" s="321">
        <f>I1788</f>
        <v>7500000</v>
      </c>
      <c r="J1787" s="321"/>
      <c r="K1787" s="441">
        <f t="shared" si="273"/>
        <v>19005000</v>
      </c>
      <c r="L1787" s="321">
        <f>L1788</f>
        <v>5000000</v>
      </c>
      <c r="M1787" s="464">
        <f>M1788</f>
        <v>0</v>
      </c>
    </row>
    <row r="1788" spans="1:13" ht="38.25">
      <c r="A1788" s="442">
        <v>230301</v>
      </c>
      <c r="B1788" s="442"/>
      <c r="C1788" s="442"/>
      <c r="D1788" s="442">
        <v>2101</v>
      </c>
      <c r="E1788" s="442">
        <v>50610808</v>
      </c>
      <c r="F1788" s="443" t="s">
        <v>253</v>
      </c>
      <c r="G1788" s="321">
        <f>SUM(G1789:G1792)</f>
        <v>4845000</v>
      </c>
      <c r="H1788" s="321">
        <f>SUM(H1789:H1792)</f>
        <v>6660000</v>
      </c>
      <c r="I1788" s="321">
        <f>SUM(I1789:I1792)</f>
        <v>7500000</v>
      </c>
      <c r="J1788" s="321"/>
      <c r="K1788" s="441">
        <f t="shared" si="273"/>
        <v>19005000</v>
      </c>
      <c r="L1788" s="321">
        <f>SUM(L1789:L1792)</f>
        <v>5000000</v>
      </c>
      <c r="M1788" s="464">
        <f>SUM(M1789:M1792)</f>
        <v>0</v>
      </c>
    </row>
    <row r="1789" spans="1:13" ht="25.5">
      <c r="A1789" s="1088">
        <v>23030101</v>
      </c>
      <c r="B1789" s="1088">
        <v>70630</v>
      </c>
      <c r="C1789" s="1088">
        <v>110000010</v>
      </c>
      <c r="D1789" s="442">
        <v>2101</v>
      </c>
      <c r="E1789" s="442">
        <v>50610808</v>
      </c>
      <c r="F1789" s="326" t="s">
        <v>254</v>
      </c>
      <c r="G1789" s="452">
        <v>1100000</v>
      </c>
      <c r="H1789" s="452">
        <v>1332000</v>
      </c>
      <c r="I1789" s="452">
        <v>1500000</v>
      </c>
      <c r="J1789" s="452"/>
      <c r="K1789" s="441">
        <f t="shared" si="273"/>
        <v>3932000</v>
      </c>
      <c r="L1789" s="452">
        <v>1000000</v>
      </c>
      <c r="M1789" s="459"/>
    </row>
    <row r="1790" spans="1:13" ht="25.5">
      <c r="A1790" s="1088">
        <v>23030104</v>
      </c>
      <c r="B1790" s="1088">
        <v>70630</v>
      </c>
      <c r="C1790" s="1088">
        <v>110000010</v>
      </c>
      <c r="D1790" s="442">
        <v>2101</v>
      </c>
      <c r="E1790" s="442">
        <v>50610808</v>
      </c>
      <c r="F1790" s="326" t="s">
        <v>257</v>
      </c>
      <c r="G1790" s="452">
        <v>412500</v>
      </c>
      <c r="H1790" s="452">
        <v>666000</v>
      </c>
      <c r="I1790" s="452">
        <v>750000</v>
      </c>
      <c r="J1790" s="452"/>
      <c r="K1790" s="441">
        <f t="shared" si="273"/>
        <v>1828500</v>
      </c>
      <c r="L1790" s="452">
        <v>500000</v>
      </c>
      <c r="M1790" s="459"/>
    </row>
    <row r="1791" spans="1:13" ht="25.5">
      <c r="A1791" s="1088">
        <v>23030110</v>
      </c>
      <c r="B1791" s="1088">
        <v>70630</v>
      </c>
      <c r="C1791" s="1088">
        <v>110000010</v>
      </c>
      <c r="D1791" s="442">
        <v>2101</v>
      </c>
      <c r="E1791" s="442">
        <v>50610808</v>
      </c>
      <c r="F1791" s="326" t="s">
        <v>261</v>
      </c>
      <c r="G1791" s="452">
        <v>1100000</v>
      </c>
      <c r="H1791" s="452">
        <v>1332000</v>
      </c>
      <c r="I1791" s="452">
        <v>1500000</v>
      </c>
      <c r="J1791" s="452"/>
      <c r="K1791" s="441">
        <f t="shared" si="273"/>
        <v>3932000</v>
      </c>
      <c r="L1791" s="452">
        <v>1000000</v>
      </c>
      <c r="M1791" s="459"/>
    </row>
    <row r="1792" spans="1:13" ht="25.5">
      <c r="A1792" s="1088">
        <v>23030121</v>
      </c>
      <c r="B1792" s="1088">
        <v>71060</v>
      </c>
      <c r="C1792" s="444" t="s">
        <v>830</v>
      </c>
      <c r="D1792" s="442">
        <v>2101</v>
      </c>
      <c r="E1792" s="442">
        <v>50610808</v>
      </c>
      <c r="F1792" s="326" t="s">
        <v>266</v>
      </c>
      <c r="G1792" s="452">
        <v>2232500</v>
      </c>
      <c r="H1792" s="452">
        <v>3330000</v>
      </c>
      <c r="I1792" s="452">
        <v>3750000</v>
      </c>
      <c r="J1792" s="452"/>
      <c r="K1792" s="441">
        <f t="shared" si="273"/>
        <v>9312500</v>
      </c>
      <c r="L1792" s="452">
        <v>2500000</v>
      </c>
      <c r="M1792" s="459"/>
    </row>
    <row r="1793" spans="1:13" ht="14.25">
      <c r="A1793" s="442">
        <v>2305</v>
      </c>
      <c r="B1793" s="442"/>
      <c r="C1793" s="442"/>
      <c r="D1793" s="442">
        <v>2101</v>
      </c>
      <c r="E1793" s="442">
        <v>50610808</v>
      </c>
      <c r="F1793" s="443" t="s">
        <v>274</v>
      </c>
      <c r="G1793" s="321">
        <f>G1794</f>
        <v>1275000</v>
      </c>
      <c r="H1793" s="321">
        <f>H1794</f>
        <v>3330000</v>
      </c>
      <c r="I1793" s="321">
        <f>I1794</f>
        <v>3750000</v>
      </c>
      <c r="J1793" s="321"/>
      <c r="K1793" s="441">
        <f t="shared" si="273"/>
        <v>8355000</v>
      </c>
      <c r="L1793" s="321">
        <f>L1794</f>
        <v>2500000</v>
      </c>
      <c r="M1793" s="464">
        <f>M1794</f>
        <v>0</v>
      </c>
    </row>
    <row r="1794" spans="1:13" ht="25.5">
      <c r="A1794" s="442">
        <v>230501</v>
      </c>
      <c r="B1794" s="442"/>
      <c r="C1794" s="442"/>
      <c r="D1794" s="442">
        <v>2101</v>
      </c>
      <c r="E1794" s="442">
        <v>50610808</v>
      </c>
      <c r="F1794" s="443" t="s">
        <v>275</v>
      </c>
      <c r="G1794" s="321">
        <f>SUM(G1795:G1796)</f>
        <v>1275000</v>
      </c>
      <c r="H1794" s="321">
        <f>SUM(H1795:H1796)</f>
        <v>3330000</v>
      </c>
      <c r="I1794" s="321">
        <f>SUM(I1795:I1796)</f>
        <v>3750000</v>
      </c>
      <c r="J1794" s="321"/>
      <c r="K1794" s="441">
        <f t="shared" si="273"/>
        <v>8355000</v>
      </c>
      <c r="L1794" s="321">
        <f>SUM(L1795:L1796)</f>
        <v>2500000</v>
      </c>
      <c r="M1794" s="464">
        <f>SUM(M1795:M1796)</f>
        <v>0</v>
      </c>
    </row>
    <row r="1795" spans="1:13" ht="25.5">
      <c r="A1795" s="1088">
        <v>23050101</v>
      </c>
      <c r="B1795" s="1088">
        <v>707750</v>
      </c>
      <c r="C1795" s="444" t="s">
        <v>831</v>
      </c>
      <c r="D1795" s="442">
        <v>2101</v>
      </c>
      <c r="E1795" s="442">
        <v>50610808</v>
      </c>
      <c r="F1795" s="324" t="s">
        <v>276</v>
      </c>
      <c r="G1795" s="682">
        <v>850000</v>
      </c>
      <c r="H1795" s="682">
        <v>1998000</v>
      </c>
      <c r="I1795" s="682">
        <v>2250000</v>
      </c>
      <c r="J1795" s="682"/>
      <c r="K1795" s="441">
        <f t="shared" si="273"/>
        <v>5098000</v>
      </c>
      <c r="L1795" s="682">
        <v>1500000</v>
      </c>
      <c r="M1795" s="683"/>
    </row>
    <row r="1796" spans="1:13" ht="25.5">
      <c r="A1796" s="1088">
        <v>23050126</v>
      </c>
      <c r="B1796" s="1088">
        <v>70132</v>
      </c>
      <c r="C1796" s="1088">
        <v>130000010</v>
      </c>
      <c r="D1796" s="442">
        <v>2101</v>
      </c>
      <c r="E1796" s="442">
        <v>50610808</v>
      </c>
      <c r="F1796" s="324" t="s">
        <v>594</v>
      </c>
      <c r="G1796" s="452">
        <v>425000</v>
      </c>
      <c r="H1796" s="452">
        <v>1332000</v>
      </c>
      <c r="I1796" s="452">
        <v>1500000</v>
      </c>
      <c r="J1796" s="452"/>
      <c r="K1796" s="441">
        <f t="shared" si="273"/>
        <v>3257000</v>
      </c>
      <c r="L1796" s="452">
        <v>1000000</v>
      </c>
      <c r="M1796" s="459"/>
    </row>
    <row r="1797" spans="1:13" ht="14.25">
      <c r="A1797" s="1088"/>
      <c r="B1797" s="1088"/>
      <c r="C1797" s="1088"/>
      <c r="D1797" s="1088"/>
      <c r="E1797" s="1088"/>
      <c r="F1797" s="442" t="s">
        <v>570</v>
      </c>
      <c r="G1797" s="1173"/>
      <c r="H1797" s="460"/>
      <c r="I1797" s="460"/>
      <c r="J1797" s="460"/>
      <c r="K1797" s="460"/>
      <c r="L1797" s="1173"/>
      <c r="M1797" s="1174"/>
    </row>
    <row r="1798" spans="1:13" ht="14.25">
      <c r="A1798" s="1088"/>
      <c r="B1798" s="1088"/>
      <c r="C1798" s="1088"/>
      <c r="D1798" s="1088"/>
      <c r="E1798" s="1088"/>
      <c r="F1798" s="922" t="s">
        <v>519</v>
      </c>
      <c r="G1798" s="441" t="e">
        <f>G1730</f>
        <v>#REF!</v>
      </c>
      <c r="H1798" s="441" t="e">
        <f>H1730</f>
        <v>#REF!</v>
      </c>
      <c r="I1798" s="441" t="e">
        <f>I1730</f>
        <v>#REF!</v>
      </c>
      <c r="J1798" s="441"/>
      <c r="K1798" s="441" t="e">
        <f>K1730</f>
        <v>#REF!</v>
      </c>
      <c r="L1798" s="441">
        <f>L1730</f>
        <v>1237190027</v>
      </c>
      <c r="M1798" s="441"/>
    </row>
    <row r="1799" spans="1:13" ht="14.25">
      <c r="A1799" s="1088"/>
      <c r="B1799" s="1088"/>
      <c r="C1799" s="1088"/>
      <c r="D1799" s="1088"/>
      <c r="E1799" s="1088"/>
      <c r="F1799" s="922" t="s">
        <v>520</v>
      </c>
      <c r="G1799" s="441">
        <f t="shared" ref="G1799:M1799" si="274">G1736</f>
        <v>30000000</v>
      </c>
      <c r="H1799" s="441">
        <f t="shared" si="274"/>
        <v>30000000</v>
      </c>
      <c r="I1799" s="441">
        <f t="shared" si="274"/>
        <v>30000000</v>
      </c>
      <c r="J1799" s="441"/>
      <c r="K1799" s="441">
        <f t="shared" si="274"/>
        <v>90000000</v>
      </c>
      <c r="L1799" s="441">
        <f t="shared" si="274"/>
        <v>30000000</v>
      </c>
      <c r="M1799" s="441">
        <f t="shared" si="274"/>
        <v>10000000</v>
      </c>
    </row>
    <row r="1800" spans="1:13" ht="14.25">
      <c r="A1800" s="1088"/>
      <c r="B1800" s="1088"/>
      <c r="C1800" s="1088"/>
      <c r="D1800" s="1088"/>
      <c r="E1800" s="1088"/>
      <c r="F1800" s="922" t="s">
        <v>198</v>
      </c>
      <c r="G1800" s="441">
        <f t="shared" ref="G1800:M1800" si="275">G1773</f>
        <v>150000000</v>
      </c>
      <c r="H1800" s="441">
        <f t="shared" si="275"/>
        <v>400000000</v>
      </c>
      <c r="I1800" s="441">
        <f t="shared" si="275"/>
        <v>450000000</v>
      </c>
      <c r="J1800" s="441"/>
      <c r="K1800" s="441">
        <f t="shared" si="275"/>
        <v>1000000000</v>
      </c>
      <c r="L1800" s="441">
        <f t="shared" si="275"/>
        <v>292750000</v>
      </c>
      <c r="M1800" s="441">
        <f t="shared" si="275"/>
        <v>0</v>
      </c>
    </row>
    <row r="1801" spans="1:13" ht="14.25">
      <c r="A1801" s="1088"/>
      <c r="B1801" s="1088"/>
      <c r="C1801" s="1088"/>
      <c r="D1801" s="1088"/>
      <c r="E1801" s="1088"/>
      <c r="F1801" s="922"/>
      <c r="G1801" s="441"/>
      <c r="H1801" s="441"/>
      <c r="I1801" s="441"/>
      <c r="J1801" s="441"/>
      <c r="K1801" s="441"/>
      <c r="L1801" s="441"/>
      <c r="M1801" s="441"/>
    </row>
    <row r="1802" spans="1:13" ht="14.25">
      <c r="A1802" s="1088"/>
      <c r="B1802" s="1088"/>
      <c r="C1802" s="1088"/>
      <c r="D1802" s="1088"/>
      <c r="E1802" s="1088"/>
      <c r="F1802" s="922" t="s">
        <v>3</v>
      </c>
      <c r="G1802" s="441" t="e">
        <f>SUM(G1798:G1801)</f>
        <v>#REF!</v>
      </c>
      <c r="H1802" s="441" t="e">
        <f t="shared" ref="H1802:M1802" si="276">SUM(H1798:H1801)</f>
        <v>#REF!</v>
      </c>
      <c r="I1802" s="441" t="e">
        <f t="shared" si="276"/>
        <v>#REF!</v>
      </c>
      <c r="J1802" s="441"/>
      <c r="K1802" s="441" t="e">
        <f t="shared" si="276"/>
        <v>#REF!</v>
      </c>
      <c r="L1802" s="441">
        <f>SUM(L1798:L1801)</f>
        <v>1559940027</v>
      </c>
      <c r="M1802" s="441">
        <f t="shared" si="276"/>
        <v>10000000</v>
      </c>
    </row>
    <row r="1803" spans="1:13">
      <c r="A1803" s="33"/>
      <c r="B1803" s="35"/>
      <c r="C1803" s="33"/>
      <c r="D1803" s="33"/>
      <c r="E1803" s="33"/>
      <c r="F1803" s="35"/>
      <c r="G1803" s="54"/>
      <c r="H1803" s="34"/>
      <c r="I1803" s="36"/>
      <c r="J1803" s="36"/>
      <c r="K1803" s="36"/>
    </row>
    <row r="1804" spans="1:13">
      <c r="A1804" s="33"/>
      <c r="B1804" s="35"/>
      <c r="C1804" s="33"/>
      <c r="D1804" s="33"/>
      <c r="E1804" s="33"/>
      <c r="F1804" s="35"/>
      <c r="G1804" s="54"/>
      <c r="H1804" s="34"/>
      <c r="I1804" s="36"/>
      <c r="J1804" s="36"/>
      <c r="K1804" s="36"/>
    </row>
    <row r="1805" spans="1:13" ht="23.25">
      <c r="A1805" s="1530" t="s">
        <v>0</v>
      </c>
      <c r="B1805" s="1530"/>
      <c r="C1805" s="1530"/>
      <c r="D1805" s="1530"/>
      <c r="E1805" s="1530"/>
      <c r="F1805" s="1530"/>
      <c r="G1805" s="1530"/>
      <c r="H1805" s="1530"/>
      <c r="I1805" s="1530"/>
      <c r="J1805" s="1530"/>
      <c r="K1805" s="1530"/>
      <c r="L1805" s="1530"/>
      <c r="M1805" s="1530"/>
    </row>
    <row r="1806" spans="1:13" ht="20.25">
      <c r="A1806" s="1499" t="s">
        <v>654</v>
      </c>
      <c r="B1806" s="1499"/>
      <c r="C1806" s="1499"/>
      <c r="D1806" s="1499"/>
      <c r="E1806" s="1499"/>
      <c r="F1806" s="1499"/>
      <c r="G1806" s="1499"/>
      <c r="H1806" s="1499"/>
      <c r="I1806" s="1499"/>
      <c r="J1806" s="1499"/>
      <c r="K1806" s="1499"/>
      <c r="L1806" s="1499"/>
      <c r="M1806" s="1499"/>
    </row>
    <row r="1807" spans="1:13" ht="51">
      <c r="A1807" s="426" t="s">
        <v>518</v>
      </c>
      <c r="B1807" s="426" t="s">
        <v>514</v>
      </c>
      <c r="C1807" s="426" t="s">
        <v>559</v>
      </c>
      <c r="D1807" s="426" t="s">
        <v>560</v>
      </c>
      <c r="E1807" s="426" t="s">
        <v>515</v>
      </c>
      <c r="F1807" s="427" t="s">
        <v>483</v>
      </c>
      <c r="G1807" s="685" t="s">
        <v>656</v>
      </c>
      <c r="H1807" s="686" t="s">
        <v>657</v>
      </c>
      <c r="I1807" s="687" t="s">
        <v>1186</v>
      </c>
      <c r="J1807" s="687"/>
      <c r="K1807" s="687" t="s">
        <v>658</v>
      </c>
      <c r="L1807" s="685" t="s">
        <v>970</v>
      </c>
      <c r="M1807" s="687" t="s">
        <v>999</v>
      </c>
    </row>
    <row r="1808" spans="1:13">
      <c r="A1808" s="688">
        <v>2</v>
      </c>
      <c r="B1808" s="688"/>
      <c r="C1808" s="688"/>
      <c r="D1808" s="688"/>
      <c r="E1808" s="688"/>
      <c r="F1808" s="465" t="s">
        <v>90</v>
      </c>
      <c r="G1808" s="689" t="e">
        <f>SUM(G1809,G1815,G1836)</f>
        <v>#REF!</v>
      </c>
      <c r="H1808" s="690" t="e">
        <f t="shared" ref="H1808:M1808" si="277">SUM(H1809,H1815,H1836)</f>
        <v>#REF!</v>
      </c>
      <c r="I1808" s="689" t="e">
        <f t="shared" si="277"/>
        <v>#REF!</v>
      </c>
      <c r="J1808" s="689"/>
      <c r="K1808" s="689" t="e">
        <f t="shared" si="277"/>
        <v>#REF!</v>
      </c>
      <c r="L1808" s="689">
        <f t="shared" si="277"/>
        <v>3484089229</v>
      </c>
      <c r="M1808" s="689">
        <f t="shared" si="277"/>
        <v>2827744976</v>
      </c>
    </row>
    <row r="1809" spans="1:13">
      <c r="A1809" s="688">
        <v>21</v>
      </c>
      <c r="B1809" s="688"/>
      <c r="C1809" s="688"/>
      <c r="D1809" s="688"/>
      <c r="E1809" s="688"/>
      <c r="F1809" s="465" t="s">
        <v>4</v>
      </c>
      <c r="G1809" s="689" t="e">
        <f>SUM(G1810,G1811)</f>
        <v>#REF!</v>
      </c>
      <c r="H1809" s="690" t="e">
        <f t="shared" ref="H1809:M1809" si="278">SUM(H1810,H1811)</f>
        <v>#REF!</v>
      </c>
      <c r="I1809" s="689" t="e">
        <f t="shared" si="278"/>
        <v>#REF!</v>
      </c>
      <c r="J1809" s="689"/>
      <c r="K1809" s="689" t="e">
        <f t="shared" si="278"/>
        <v>#REF!</v>
      </c>
      <c r="L1809" s="689">
        <f t="shared" si="278"/>
        <v>3383589229</v>
      </c>
      <c r="M1809" s="689">
        <f t="shared" si="278"/>
        <v>2827744976</v>
      </c>
    </row>
    <row r="1810" spans="1:13">
      <c r="A1810" s="691">
        <v>21010101</v>
      </c>
      <c r="B1810" s="691"/>
      <c r="C1810" s="691"/>
      <c r="D1810" s="691"/>
      <c r="E1810" s="691"/>
      <c r="F1810" s="692" t="s">
        <v>91</v>
      </c>
      <c r="G1810" s="689" t="e">
        <f>#REF!</f>
        <v>#REF!</v>
      </c>
      <c r="H1810" s="690" t="e">
        <f>G1810</f>
        <v>#REF!</v>
      </c>
      <c r="I1810" s="689" t="e">
        <f>H1810</f>
        <v>#REF!</v>
      </c>
      <c r="J1810" s="689"/>
      <c r="K1810" s="689" t="e">
        <f>SUM(G1810:I1810)</f>
        <v>#REF!</v>
      </c>
      <c r="L1810" s="689">
        <v>2340454909</v>
      </c>
      <c r="M1810" s="689">
        <v>1980501445</v>
      </c>
    </row>
    <row r="1811" spans="1:13" ht="25.5">
      <c r="A1811" s="688">
        <v>2102</v>
      </c>
      <c r="B1811" s="688"/>
      <c r="C1811" s="688"/>
      <c r="D1811" s="688"/>
      <c r="E1811" s="688"/>
      <c r="F1811" s="465" t="s">
        <v>664</v>
      </c>
      <c r="G1811" s="689" t="e">
        <f>SUM(G1812)</f>
        <v>#REF!</v>
      </c>
      <c r="H1811" s="690" t="e">
        <f t="shared" ref="H1811:M1811" si="279">SUM(H1812)</f>
        <v>#REF!</v>
      </c>
      <c r="I1811" s="689" t="e">
        <f t="shared" si="279"/>
        <v>#REF!</v>
      </c>
      <c r="J1811" s="689"/>
      <c r="K1811" s="689" t="e">
        <f t="shared" si="279"/>
        <v>#REF!</v>
      </c>
      <c r="L1811" s="689">
        <f t="shared" si="279"/>
        <v>1043134320</v>
      </c>
      <c r="M1811" s="689">
        <f t="shared" si="279"/>
        <v>847243531</v>
      </c>
    </row>
    <row r="1812" spans="1:13">
      <c r="A1812" s="688">
        <v>210201</v>
      </c>
      <c r="B1812" s="688"/>
      <c r="C1812" s="688"/>
      <c r="D1812" s="688"/>
      <c r="E1812" s="688"/>
      <c r="F1812" s="465" t="s">
        <v>95</v>
      </c>
      <c r="G1812" s="689" t="e">
        <f>SUM(G1813:G1814)</f>
        <v>#REF!</v>
      </c>
      <c r="H1812" s="690" t="e">
        <f>SUM(H1813:H1814)</f>
        <v>#REF!</v>
      </c>
      <c r="I1812" s="689" t="e">
        <f>SUM(I1813:I1814)</f>
        <v>#REF!</v>
      </c>
      <c r="J1812" s="689"/>
      <c r="K1812" s="689" t="e">
        <f>SUM(G1812:I1812)</f>
        <v>#REF!</v>
      </c>
      <c r="L1812" s="689">
        <v>1043134320</v>
      </c>
      <c r="M1812" s="689">
        <f>SUM(M1813:M1814)</f>
        <v>847243531</v>
      </c>
    </row>
    <row r="1813" spans="1:13">
      <c r="A1813" s="691">
        <v>21020101</v>
      </c>
      <c r="B1813" s="691"/>
      <c r="C1813" s="691"/>
      <c r="D1813" s="691"/>
      <c r="E1813" s="691"/>
      <c r="F1813" s="692" t="s">
        <v>96</v>
      </c>
      <c r="G1813" s="689" t="e">
        <f>#REF!</f>
        <v>#REF!</v>
      </c>
      <c r="H1813" s="690" t="e">
        <f>G1813</f>
        <v>#REF!</v>
      </c>
      <c r="I1813" s="689" t="e">
        <f>H1813</f>
        <v>#REF!</v>
      </c>
      <c r="J1813" s="689"/>
      <c r="K1813" s="689" t="e">
        <f>SUM(G1813:I1813)</f>
        <v>#REF!</v>
      </c>
      <c r="L1813" s="689">
        <v>1002454620</v>
      </c>
      <c r="M1813" s="689">
        <v>813083741</v>
      </c>
    </row>
    <row r="1814" spans="1:13">
      <c r="A1814" s="691">
        <v>21020102</v>
      </c>
      <c r="B1814" s="691"/>
      <c r="C1814" s="691"/>
      <c r="D1814" s="691"/>
      <c r="E1814" s="691"/>
      <c r="F1814" s="692" t="s">
        <v>482</v>
      </c>
      <c r="G1814" s="689" t="e">
        <f>#REF!</f>
        <v>#REF!</v>
      </c>
      <c r="H1814" s="690" t="e">
        <f>G1814</f>
        <v>#REF!</v>
      </c>
      <c r="I1814" s="689" t="e">
        <f>H1814</f>
        <v>#REF!</v>
      </c>
      <c r="J1814" s="689"/>
      <c r="K1814" s="689" t="e">
        <f>SUM(G1814:I1814)</f>
        <v>#REF!</v>
      </c>
      <c r="L1814" s="689">
        <v>40680000</v>
      </c>
      <c r="M1814" s="689">
        <v>34159790</v>
      </c>
    </row>
    <row r="1815" spans="1:13" ht="15">
      <c r="A1815" s="688">
        <v>2202</v>
      </c>
      <c r="B1815" s="688"/>
      <c r="C1815" s="688"/>
      <c r="D1815" s="688"/>
      <c r="E1815" s="688"/>
      <c r="F1815" s="465" t="s">
        <v>5</v>
      </c>
      <c r="G1815" s="689">
        <f>SUM(G1816,G1818,G1821,G1824,G1828,G1830)</f>
        <v>5000000</v>
      </c>
      <c r="H1815" s="689">
        <f>SUM(H1816,H1818,H1821,H1824,H1828,H1830)</f>
        <v>5000000</v>
      </c>
      <c r="I1815" s="689">
        <f>SUM(I1816,I1818,I1821,I1824,I1828,I1830)</f>
        <v>5000000</v>
      </c>
      <c r="J1815" s="689"/>
      <c r="K1815" s="689">
        <f>SUM(K1816,K1818,K1821,K1824,K1828,K1830)</f>
        <v>15000000</v>
      </c>
      <c r="L1815" s="689">
        <f>SUM(L1816,L1818,L1821,L1824,L1828,L1830)</f>
        <v>2000000</v>
      </c>
      <c r="M1815" s="689">
        <f>SUM(M1816,M1818,M1821,M1824,M1828,M1830)</f>
        <v>0</v>
      </c>
    </row>
    <row r="1816" spans="1:13" ht="24.75">
      <c r="A1816" s="688">
        <v>220201</v>
      </c>
      <c r="B1816" s="693">
        <v>70760</v>
      </c>
      <c r="C1816" s="694" t="s">
        <v>832</v>
      </c>
      <c r="D1816" s="694" t="s">
        <v>561</v>
      </c>
      <c r="E1816" s="695" t="s">
        <v>554</v>
      </c>
      <c r="F1816" s="465" t="s">
        <v>661</v>
      </c>
      <c r="G1816" s="689">
        <f>SUM(G1817:G1817)</f>
        <v>1000000</v>
      </c>
      <c r="H1816" s="689">
        <f>SUM(H1817:H1817)</f>
        <v>1000000</v>
      </c>
      <c r="I1816" s="689">
        <f>SUM(I1817:I1817)</f>
        <v>1000000</v>
      </c>
      <c r="J1816" s="689"/>
      <c r="K1816" s="689">
        <f t="shared" ref="K1816:K1833" si="280">SUM(G1816:I1816)</f>
        <v>3000000</v>
      </c>
      <c r="L1816" s="689">
        <f>SUM(L1817:L1817)</f>
        <v>400000</v>
      </c>
      <c r="M1816" s="689">
        <f>SUM(M1817:M1817)</f>
        <v>0</v>
      </c>
    </row>
    <row r="1817" spans="1:13" ht="24.75">
      <c r="A1817" s="691">
        <v>22020102</v>
      </c>
      <c r="B1817" s="691"/>
      <c r="C1817" s="691"/>
      <c r="D1817" s="691"/>
      <c r="E1817" s="691"/>
      <c r="F1817" s="692" t="s">
        <v>108</v>
      </c>
      <c r="G1817" s="689">
        <v>1000000</v>
      </c>
      <c r="H1817" s="689">
        <v>1000000</v>
      </c>
      <c r="I1817" s="689">
        <v>1000000</v>
      </c>
      <c r="J1817" s="689"/>
      <c r="K1817" s="689">
        <f t="shared" si="280"/>
        <v>3000000</v>
      </c>
      <c r="L1817" s="689">
        <v>400000</v>
      </c>
      <c r="M1817" s="689">
        <v>0</v>
      </c>
    </row>
    <row r="1818" spans="1:13" ht="15">
      <c r="A1818" s="688">
        <v>220202</v>
      </c>
      <c r="B1818" s="688"/>
      <c r="C1818" s="688"/>
      <c r="D1818" s="688"/>
      <c r="E1818" s="688"/>
      <c r="F1818" s="465" t="s">
        <v>666</v>
      </c>
      <c r="G1818" s="689">
        <f>SUM(G1819:G1820)</f>
        <v>400000</v>
      </c>
      <c r="H1818" s="689">
        <f>SUM(H1819:H1820)</f>
        <v>400000</v>
      </c>
      <c r="I1818" s="689">
        <f>SUM(I1819:I1820)</f>
        <v>400000</v>
      </c>
      <c r="J1818" s="689"/>
      <c r="K1818" s="689">
        <f t="shared" si="280"/>
        <v>1200000</v>
      </c>
      <c r="L1818" s="689">
        <f>SUM(L1819:L1820)</f>
        <v>150000</v>
      </c>
      <c r="M1818" s="689">
        <f>SUM(M1819:M1820)</f>
        <v>0</v>
      </c>
    </row>
    <row r="1819" spans="1:13" ht="24.75">
      <c r="A1819" s="691">
        <v>22020204</v>
      </c>
      <c r="B1819" s="691">
        <v>70760</v>
      </c>
      <c r="C1819" s="691"/>
      <c r="D1819" s="696" t="s">
        <v>561</v>
      </c>
      <c r="E1819" s="695" t="s">
        <v>554</v>
      </c>
      <c r="F1819" s="692" t="s">
        <v>116</v>
      </c>
      <c r="G1819" s="689">
        <v>300000</v>
      </c>
      <c r="H1819" s="689">
        <v>300000</v>
      </c>
      <c r="I1819" s="689">
        <v>300000</v>
      </c>
      <c r="J1819" s="689"/>
      <c r="K1819" s="689">
        <f t="shared" si="280"/>
        <v>900000</v>
      </c>
      <c r="L1819" s="689">
        <v>100000</v>
      </c>
      <c r="M1819" s="689">
        <v>0</v>
      </c>
    </row>
    <row r="1820" spans="1:13" ht="15">
      <c r="A1820" s="691">
        <v>22020205</v>
      </c>
      <c r="B1820" s="691">
        <v>70731</v>
      </c>
      <c r="C1820" s="696" t="s">
        <v>833</v>
      </c>
      <c r="D1820" s="696" t="s">
        <v>561</v>
      </c>
      <c r="E1820" s="695" t="s">
        <v>554</v>
      </c>
      <c r="F1820" s="692" t="s">
        <v>117</v>
      </c>
      <c r="G1820" s="689">
        <v>100000</v>
      </c>
      <c r="H1820" s="689">
        <v>100000</v>
      </c>
      <c r="I1820" s="689">
        <v>100000</v>
      </c>
      <c r="J1820" s="689"/>
      <c r="K1820" s="689">
        <f t="shared" si="280"/>
        <v>300000</v>
      </c>
      <c r="L1820" s="689">
        <v>50000</v>
      </c>
      <c r="M1820" s="689">
        <v>0</v>
      </c>
    </row>
    <row r="1821" spans="1:13" ht="24.75">
      <c r="A1821" s="688">
        <v>220203</v>
      </c>
      <c r="B1821" s="688"/>
      <c r="C1821" s="688"/>
      <c r="D1821" s="688"/>
      <c r="E1821" s="688"/>
      <c r="F1821" s="465" t="s">
        <v>663</v>
      </c>
      <c r="G1821" s="689">
        <f>SUM(G1822:G1823)</f>
        <v>1000000</v>
      </c>
      <c r="H1821" s="689">
        <f>SUM(H1822:H1823)</f>
        <v>1000000</v>
      </c>
      <c r="I1821" s="689">
        <f>SUM(I1822:I1823)</f>
        <v>1000000</v>
      </c>
      <c r="J1821" s="689"/>
      <c r="K1821" s="689">
        <f t="shared" si="280"/>
        <v>3000000</v>
      </c>
      <c r="L1821" s="689">
        <f>SUM(L1822:L1823)</f>
        <v>300000</v>
      </c>
      <c r="M1821" s="689">
        <f>SUM(M1822:M1823)</f>
        <v>0</v>
      </c>
    </row>
    <row r="1822" spans="1:13" ht="24.75">
      <c r="A1822" s="691">
        <v>22020301</v>
      </c>
      <c r="B1822" s="691">
        <v>70760</v>
      </c>
      <c r="C1822" s="696" t="s">
        <v>832</v>
      </c>
      <c r="D1822" s="696" t="s">
        <v>561</v>
      </c>
      <c r="E1822" s="695" t="s">
        <v>554</v>
      </c>
      <c r="F1822" s="692" t="s">
        <v>122</v>
      </c>
      <c r="G1822" s="689">
        <v>700000</v>
      </c>
      <c r="H1822" s="689">
        <v>700000</v>
      </c>
      <c r="I1822" s="689">
        <v>700000</v>
      </c>
      <c r="J1822" s="689"/>
      <c r="K1822" s="689">
        <f t="shared" si="280"/>
        <v>2100000</v>
      </c>
      <c r="L1822" s="689">
        <v>200000</v>
      </c>
      <c r="M1822" s="689">
        <v>0</v>
      </c>
    </row>
    <row r="1823" spans="1:13" ht="24.75">
      <c r="A1823" s="691">
        <v>22020307</v>
      </c>
      <c r="B1823" s="691">
        <v>70731</v>
      </c>
      <c r="C1823" s="691" t="s">
        <v>834</v>
      </c>
      <c r="D1823" s="691">
        <v>2101</v>
      </c>
      <c r="E1823" s="695" t="s">
        <v>554</v>
      </c>
      <c r="F1823" s="692" t="s">
        <v>128</v>
      </c>
      <c r="G1823" s="689">
        <v>300000</v>
      </c>
      <c r="H1823" s="689">
        <v>300000</v>
      </c>
      <c r="I1823" s="689">
        <v>300000</v>
      </c>
      <c r="J1823" s="689"/>
      <c r="K1823" s="689">
        <f t="shared" si="280"/>
        <v>900000</v>
      </c>
      <c r="L1823" s="689">
        <v>100000</v>
      </c>
      <c r="M1823" s="689">
        <v>0</v>
      </c>
    </row>
    <row r="1824" spans="1:13" ht="24.75">
      <c r="A1824" s="688">
        <v>220204</v>
      </c>
      <c r="B1824" s="697"/>
      <c r="C1824" s="697"/>
      <c r="D1824" s="697"/>
      <c r="E1824" s="697"/>
      <c r="F1824" s="465" t="s">
        <v>645</v>
      </c>
      <c r="G1824" s="689">
        <f>SUM(G1825:G1827)</f>
        <v>800000</v>
      </c>
      <c r="H1824" s="689">
        <f>SUM(H1825:H1827)</f>
        <v>800000</v>
      </c>
      <c r="I1824" s="689">
        <f>SUM(I1825:I1827)</f>
        <v>800000</v>
      </c>
      <c r="J1824" s="689"/>
      <c r="K1824" s="689">
        <f t="shared" si="280"/>
        <v>2400000</v>
      </c>
      <c r="L1824" s="689">
        <f>SUM(L1825:L1827)</f>
        <v>250000</v>
      </c>
      <c r="M1824" s="689">
        <f>SUM(M1825:M1827)</f>
        <v>0</v>
      </c>
    </row>
    <row r="1825" spans="1:13" ht="24.75">
      <c r="A1825" s="691">
        <v>22020402</v>
      </c>
      <c r="B1825" s="691">
        <v>70760</v>
      </c>
      <c r="C1825" s="691" t="s">
        <v>835</v>
      </c>
      <c r="D1825" s="696" t="s">
        <v>561</v>
      </c>
      <c r="E1825" s="695" t="s">
        <v>554</v>
      </c>
      <c r="F1825" s="692" t="s">
        <v>135</v>
      </c>
      <c r="G1825" s="689">
        <v>200000</v>
      </c>
      <c r="H1825" s="689">
        <v>200000</v>
      </c>
      <c r="I1825" s="689">
        <v>200000</v>
      </c>
      <c r="J1825" s="689"/>
      <c r="K1825" s="689">
        <f t="shared" si="280"/>
        <v>600000</v>
      </c>
      <c r="L1825" s="689">
        <v>50000</v>
      </c>
      <c r="M1825" s="689">
        <v>0</v>
      </c>
    </row>
    <row r="1826" spans="1:13" ht="24.75">
      <c r="A1826" s="691">
        <v>22020404</v>
      </c>
      <c r="B1826" s="697">
        <v>70760</v>
      </c>
      <c r="C1826" s="691" t="s">
        <v>835</v>
      </c>
      <c r="D1826" s="696" t="s">
        <v>561</v>
      </c>
      <c r="E1826" s="695" t="s">
        <v>554</v>
      </c>
      <c r="F1826" s="692" t="s">
        <v>137</v>
      </c>
      <c r="G1826" s="689">
        <v>200000</v>
      </c>
      <c r="H1826" s="689">
        <v>200000</v>
      </c>
      <c r="I1826" s="689">
        <v>200000</v>
      </c>
      <c r="J1826" s="689"/>
      <c r="K1826" s="689">
        <f t="shared" si="280"/>
        <v>600000</v>
      </c>
      <c r="L1826" s="689">
        <v>100000</v>
      </c>
      <c r="M1826" s="689">
        <v>0</v>
      </c>
    </row>
    <row r="1827" spans="1:13" ht="24.75">
      <c r="A1827" s="691">
        <v>22020405</v>
      </c>
      <c r="B1827" s="691">
        <v>70731</v>
      </c>
      <c r="C1827" s="691" t="s">
        <v>835</v>
      </c>
      <c r="D1827" s="696" t="s">
        <v>561</v>
      </c>
      <c r="E1827" s="695" t="s">
        <v>554</v>
      </c>
      <c r="F1827" s="692" t="s">
        <v>138</v>
      </c>
      <c r="G1827" s="689">
        <v>400000</v>
      </c>
      <c r="H1827" s="689">
        <v>400000</v>
      </c>
      <c r="I1827" s="689">
        <v>400000</v>
      </c>
      <c r="J1827" s="689"/>
      <c r="K1827" s="689">
        <f t="shared" si="280"/>
        <v>1200000</v>
      </c>
      <c r="L1827" s="689">
        <v>100000</v>
      </c>
      <c r="M1827" s="689">
        <v>0</v>
      </c>
    </row>
    <row r="1828" spans="1:13" ht="15">
      <c r="A1828" s="688">
        <v>220205</v>
      </c>
      <c r="B1828" s="688"/>
      <c r="C1828" s="688"/>
      <c r="D1828" s="688"/>
      <c r="E1828" s="688"/>
      <c r="F1828" s="465" t="s">
        <v>662</v>
      </c>
      <c r="G1828" s="689">
        <f>SUM(G1829:G1829)</f>
        <v>1800000</v>
      </c>
      <c r="H1828" s="689">
        <f>SUM(H1829:H1829)</f>
        <v>1800000</v>
      </c>
      <c r="I1828" s="689">
        <f>SUM(I1829:I1829)</f>
        <v>1800000</v>
      </c>
      <c r="J1828" s="689"/>
      <c r="K1828" s="689">
        <f t="shared" si="280"/>
        <v>5400000</v>
      </c>
      <c r="L1828" s="689">
        <f>SUM(L1829:L1829)</f>
        <v>500000</v>
      </c>
      <c r="M1828" s="689">
        <f>SUM(M1829:M1829)</f>
        <v>0</v>
      </c>
    </row>
    <row r="1829" spans="1:13" ht="15">
      <c r="A1829" s="691">
        <v>22020501</v>
      </c>
      <c r="B1829" s="691">
        <v>70750</v>
      </c>
      <c r="C1829" s="691" t="s">
        <v>835</v>
      </c>
      <c r="D1829" s="696" t="s">
        <v>561</v>
      </c>
      <c r="E1829" s="695" t="s">
        <v>554</v>
      </c>
      <c r="F1829" s="692" t="s">
        <v>146</v>
      </c>
      <c r="G1829" s="689">
        <v>1800000</v>
      </c>
      <c r="H1829" s="689">
        <v>1800000</v>
      </c>
      <c r="I1829" s="689">
        <v>1800000</v>
      </c>
      <c r="J1829" s="689"/>
      <c r="K1829" s="689">
        <f t="shared" si="280"/>
        <v>5400000</v>
      </c>
      <c r="L1829" s="689">
        <v>500000</v>
      </c>
      <c r="M1829" s="689">
        <v>0</v>
      </c>
    </row>
    <row r="1830" spans="1:13" ht="24.75">
      <c r="A1830" s="688">
        <v>220208</v>
      </c>
      <c r="B1830" s="688"/>
      <c r="C1830" s="688"/>
      <c r="D1830" s="688"/>
      <c r="E1830" s="688"/>
      <c r="F1830" s="465" t="s">
        <v>644</v>
      </c>
      <c r="G1830" s="689">
        <f>SUM(G1831:G1833)</f>
        <v>0</v>
      </c>
      <c r="H1830" s="689">
        <f>SUM(H1831:H1833)</f>
        <v>0</v>
      </c>
      <c r="I1830" s="689">
        <f>SUM(I1831:I1833)</f>
        <v>0</v>
      </c>
      <c r="J1830" s="689"/>
      <c r="K1830" s="689">
        <f t="shared" si="280"/>
        <v>0</v>
      </c>
      <c r="L1830" s="689">
        <f>SUM(L1831:L1833)</f>
        <v>400000</v>
      </c>
      <c r="M1830" s="689">
        <f>SUM(M1831:M1833)</f>
        <v>0</v>
      </c>
    </row>
    <row r="1831" spans="1:13" ht="15">
      <c r="A1831" s="691">
        <v>22020801</v>
      </c>
      <c r="B1831" s="691">
        <v>70731</v>
      </c>
      <c r="C1831" s="691" t="s">
        <v>836</v>
      </c>
      <c r="D1831" s="691" t="s">
        <v>582</v>
      </c>
      <c r="E1831" s="695" t="s">
        <v>554</v>
      </c>
      <c r="F1831" s="692" t="s">
        <v>164</v>
      </c>
      <c r="G1831" s="689"/>
      <c r="H1831" s="689"/>
      <c r="I1831" s="689"/>
      <c r="J1831" s="689"/>
      <c r="K1831" s="689">
        <f t="shared" si="280"/>
        <v>0</v>
      </c>
      <c r="L1831" s="689">
        <v>150000</v>
      </c>
      <c r="M1831" s="689">
        <v>0</v>
      </c>
    </row>
    <row r="1832" spans="1:13" ht="24.75">
      <c r="A1832" s="691">
        <v>22020802</v>
      </c>
      <c r="B1832" s="691"/>
      <c r="C1832" s="691"/>
      <c r="D1832" s="691"/>
      <c r="E1832" s="691"/>
      <c r="F1832" s="692" t="s">
        <v>165</v>
      </c>
      <c r="G1832" s="689"/>
      <c r="H1832" s="689"/>
      <c r="I1832" s="689"/>
      <c r="J1832" s="689"/>
      <c r="K1832" s="689">
        <f t="shared" si="280"/>
        <v>0</v>
      </c>
      <c r="L1832" s="689"/>
      <c r="M1832" s="689"/>
    </row>
    <row r="1833" spans="1:13" ht="24.75">
      <c r="A1833" s="691">
        <v>22020803</v>
      </c>
      <c r="B1833" s="691">
        <v>70731</v>
      </c>
      <c r="C1833" s="691" t="s">
        <v>835</v>
      </c>
      <c r="D1833" s="691" t="s">
        <v>582</v>
      </c>
      <c r="E1833" s="695" t="s">
        <v>554</v>
      </c>
      <c r="F1833" s="692" t="s">
        <v>166</v>
      </c>
      <c r="G1833" s="689"/>
      <c r="H1833" s="689"/>
      <c r="I1833" s="689"/>
      <c r="J1833" s="689"/>
      <c r="K1833" s="689">
        <f t="shared" si="280"/>
        <v>0</v>
      </c>
      <c r="L1833" s="689">
        <v>250000</v>
      </c>
      <c r="M1833" s="689">
        <v>0</v>
      </c>
    </row>
    <row r="1834" spans="1:13">
      <c r="A1834" s="691"/>
      <c r="B1834" s="691"/>
      <c r="C1834" s="691"/>
      <c r="D1834" s="691"/>
      <c r="E1834" s="695"/>
      <c r="F1834" s="692"/>
      <c r="G1834" s="689"/>
      <c r="H1834" s="690"/>
      <c r="I1834" s="689"/>
      <c r="J1834" s="689"/>
      <c r="K1834" s="689"/>
      <c r="L1834" s="689"/>
      <c r="M1834" s="689"/>
    </row>
    <row r="1835" spans="1:13">
      <c r="A1835" s="691"/>
      <c r="B1835" s="691"/>
      <c r="C1835" s="691"/>
      <c r="D1835" s="691"/>
      <c r="E1835" s="695"/>
      <c r="F1835" s="692"/>
      <c r="G1835" s="689"/>
      <c r="H1835" s="690"/>
      <c r="I1835" s="689"/>
      <c r="J1835" s="689"/>
      <c r="K1835" s="689"/>
      <c r="L1835" s="689"/>
      <c r="M1835" s="689"/>
    </row>
    <row r="1836" spans="1:13" ht="15">
      <c r="A1836" s="688">
        <v>23</v>
      </c>
      <c r="B1836" s="688"/>
      <c r="C1836" s="688"/>
      <c r="D1836" s="688"/>
      <c r="E1836" s="688"/>
      <c r="F1836" s="465" t="s">
        <v>198</v>
      </c>
      <c r="G1836" s="689">
        <f>SUM(G1837,G1849,G1854)</f>
        <v>100000000</v>
      </c>
      <c r="H1836" s="689">
        <f>SUM(H1837,H1849,H1854)</f>
        <v>100000000</v>
      </c>
      <c r="I1836" s="689">
        <f>SUM(I1837,I1849,I1854)</f>
        <v>100000000</v>
      </c>
      <c r="J1836" s="689"/>
      <c r="K1836" s="689">
        <f>SUM(K1837,K1849,K1854)</f>
        <v>300000000</v>
      </c>
      <c r="L1836" s="689">
        <f>SUM(L1837,L1849,L1854)</f>
        <v>98500000</v>
      </c>
      <c r="M1836" s="689">
        <f>SUM(M1837,M1849,M1854)</f>
        <v>0</v>
      </c>
    </row>
    <row r="1837" spans="1:13" ht="15">
      <c r="A1837" s="688">
        <v>2301</v>
      </c>
      <c r="B1837" s="688"/>
      <c r="C1837" s="688"/>
      <c r="D1837" s="688"/>
      <c r="E1837" s="688"/>
      <c r="F1837" s="465" t="s">
        <v>199</v>
      </c>
      <c r="G1837" s="689">
        <f>G1838</f>
        <v>32000000</v>
      </c>
      <c r="H1837" s="689">
        <f>H1838</f>
        <v>32000000</v>
      </c>
      <c r="I1837" s="689">
        <f>I1838</f>
        <v>32000000</v>
      </c>
      <c r="J1837" s="689"/>
      <c r="K1837" s="689">
        <f t="shared" ref="K1837:K1857" si="281">SUM(G1837:I1837)</f>
        <v>96000000</v>
      </c>
      <c r="L1837" s="689">
        <f>L1838</f>
        <v>47500000</v>
      </c>
      <c r="M1837" s="689">
        <f>M1838</f>
        <v>0</v>
      </c>
    </row>
    <row r="1838" spans="1:13" ht="24.75">
      <c r="A1838" s="688">
        <v>230101</v>
      </c>
      <c r="B1838" s="688"/>
      <c r="C1838" s="688"/>
      <c r="D1838" s="688"/>
      <c r="E1838" s="688"/>
      <c r="F1838" s="465" t="s">
        <v>200</v>
      </c>
      <c r="G1838" s="689">
        <f>SUM(G1839:G1848)</f>
        <v>32000000</v>
      </c>
      <c r="H1838" s="689">
        <f>SUM(H1839:H1848)</f>
        <v>32000000</v>
      </c>
      <c r="I1838" s="689">
        <f>SUM(I1839:I1848)</f>
        <v>32000000</v>
      </c>
      <c r="J1838" s="689"/>
      <c r="K1838" s="689">
        <f t="shared" si="281"/>
        <v>96000000</v>
      </c>
      <c r="L1838" s="689">
        <f>SUM(L1839:L1848)</f>
        <v>47500000</v>
      </c>
      <c r="M1838" s="689">
        <f>SUM(M1839:M1848)</f>
        <v>0</v>
      </c>
    </row>
    <row r="1839" spans="1:13" ht="24.75">
      <c r="A1839" s="691">
        <v>23010105</v>
      </c>
      <c r="B1839" s="691">
        <v>70731</v>
      </c>
      <c r="C1839" s="696" t="s">
        <v>832</v>
      </c>
      <c r="D1839" s="696" t="s">
        <v>561</v>
      </c>
      <c r="E1839" s="695" t="s">
        <v>554</v>
      </c>
      <c r="F1839" s="692" t="s">
        <v>203</v>
      </c>
      <c r="G1839" s="689">
        <v>6000000</v>
      </c>
      <c r="H1839" s="689">
        <v>6000000</v>
      </c>
      <c r="I1839" s="689">
        <v>6000000</v>
      </c>
      <c r="J1839" s="689"/>
      <c r="K1839" s="689">
        <f t="shared" si="281"/>
        <v>18000000</v>
      </c>
      <c r="L1839" s="689">
        <v>24000000</v>
      </c>
      <c r="M1839" s="689">
        <v>0</v>
      </c>
    </row>
    <row r="1840" spans="1:13" ht="24.75">
      <c r="A1840" s="691">
        <v>23010112</v>
      </c>
      <c r="B1840" s="691">
        <v>70731</v>
      </c>
      <c r="C1840" s="696" t="s">
        <v>832</v>
      </c>
      <c r="D1840" s="696" t="s">
        <v>561</v>
      </c>
      <c r="E1840" s="695" t="s">
        <v>554</v>
      </c>
      <c r="F1840" s="692" t="s">
        <v>208</v>
      </c>
      <c r="G1840" s="689">
        <v>5000000</v>
      </c>
      <c r="H1840" s="689">
        <v>5000000</v>
      </c>
      <c r="I1840" s="689">
        <v>5000000</v>
      </c>
      <c r="J1840" s="689"/>
      <c r="K1840" s="689">
        <f t="shared" si="281"/>
        <v>15000000</v>
      </c>
      <c r="L1840" s="689">
        <v>3000000</v>
      </c>
      <c r="M1840" s="689">
        <v>0</v>
      </c>
    </row>
    <row r="1841" spans="1:13" ht="15">
      <c r="A1841" s="691">
        <v>23010113</v>
      </c>
      <c r="B1841" s="691">
        <v>70731</v>
      </c>
      <c r="C1841" s="696" t="s">
        <v>832</v>
      </c>
      <c r="D1841" s="696" t="s">
        <v>561</v>
      </c>
      <c r="E1841" s="695" t="s">
        <v>554</v>
      </c>
      <c r="F1841" s="692" t="s">
        <v>209</v>
      </c>
      <c r="G1841" s="689">
        <v>2500000</v>
      </c>
      <c r="H1841" s="689">
        <v>2500000</v>
      </c>
      <c r="I1841" s="689">
        <v>2500000</v>
      </c>
      <c r="J1841" s="689"/>
      <c r="K1841" s="689">
        <f t="shared" si="281"/>
        <v>7500000</v>
      </c>
      <c r="L1841" s="689">
        <v>2500000</v>
      </c>
      <c r="M1841" s="689">
        <v>0</v>
      </c>
    </row>
    <row r="1842" spans="1:13" ht="24.75">
      <c r="A1842" s="691">
        <v>23010114</v>
      </c>
      <c r="B1842" s="691">
        <v>70731</v>
      </c>
      <c r="C1842" s="696" t="s">
        <v>832</v>
      </c>
      <c r="D1842" s="696" t="s">
        <v>561</v>
      </c>
      <c r="E1842" s="695" t="s">
        <v>554</v>
      </c>
      <c r="F1842" s="692" t="s">
        <v>210</v>
      </c>
      <c r="G1842" s="689">
        <v>1000000</v>
      </c>
      <c r="H1842" s="689">
        <v>1000000</v>
      </c>
      <c r="I1842" s="689">
        <v>1000000</v>
      </c>
      <c r="J1842" s="689"/>
      <c r="K1842" s="689">
        <f t="shared" si="281"/>
        <v>3000000</v>
      </c>
      <c r="L1842" s="689">
        <v>1500000</v>
      </c>
      <c r="M1842" s="689">
        <v>0</v>
      </c>
    </row>
    <row r="1843" spans="1:13" ht="24.75">
      <c r="A1843" s="691">
        <v>23010115</v>
      </c>
      <c r="B1843" s="691">
        <v>70731</v>
      </c>
      <c r="C1843" s="696" t="s">
        <v>832</v>
      </c>
      <c r="D1843" s="696" t="s">
        <v>561</v>
      </c>
      <c r="E1843" s="695" t="s">
        <v>554</v>
      </c>
      <c r="F1843" s="692" t="s">
        <v>211</v>
      </c>
      <c r="G1843" s="689">
        <v>2500000</v>
      </c>
      <c r="H1843" s="689">
        <v>2500000</v>
      </c>
      <c r="I1843" s="689">
        <v>2500000</v>
      </c>
      <c r="J1843" s="689"/>
      <c r="K1843" s="689">
        <f t="shared" si="281"/>
        <v>7500000</v>
      </c>
      <c r="L1843" s="689">
        <v>3000000</v>
      </c>
      <c r="M1843" s="689">
        <v>0</v>
      </c>
    </row>
    <row r="1844" spans="1:13" ht="15">
      <c r="A1844" s="691">
        <v>23010118</v>
      </c>
      <c r="B1844" s="691">
        <v>70731</v>
      </c>
      <c r="C1844" s="696" t="s">
        <v>832</v>
      </c>
      <c r="D1844" s="696" t="s">
        <v>561</v>
      </c>
      <c r="E1844" s="695" t="s">
        <v>554</v>
      </c>
      <c r="F1844" s="692" t="s">
        <v>214</v>
      </c>
      <c r="G1844" s="689">
        <v>2000000</v>
      </c>
      <c r="H1844" s="689">
        <v>2000000</v>
      </c>
      <c r="I1844" s="689">
        <v>2000000</v>
      </c>
      <c r="J1844" s="689"/>
      <c r="K1844" s="689">
        <f t="shared" si="281"/>
        <v>6000000</v>
      </c>
      <c r="L1844" s="689"/>
      <c r="M1844" s="689"/>
    </row>
    <row r="1845" spans="1:13" ht="24.75">
      <c r="A1845" s="691">
        <v>23010119</v>
      </c>
      <c r="B1845" s="691">
        <v>70731</v>
      </c>
      <c r="C1845" s="696" t="s">
        <v>832</v>
      </c>
      <c r="D1845" s="696" t="s">
        <v>561</v>
      </c>
      <c r="E1845" s="695" t="s">
        <v>554</v>
      </c>
      <c r="F1845" s="692" t="s">
        <v>215</v>
      </c>
      <c r="G1845" s="689">
        <v>2000000</v>
      </c>
      <c r="H1845" s="689">
        <v>2000000</v>
      </c>
      <c r="I1845" s="689">
        <v>2000000</v>
      </c>
      <c r="J1845" s="689"/>
      <c r="K1845" s="689">
        <f t="shared" si="281"/>
        <v>6000000</v>
      </c>
      <c r="L1845" s="689">
        <v>10000000</v>
      </c>
      <c r="M1845" s="689">
        <v>0</v>
      </c>
    </row>
    <row r="1846" spans="1:13" ht="24.75">
      <c r="A1846" s="691">
        <v>23010122</v>
      </c>
      <c r="B1846" s="691">
        <v>70731</v>
      </c>
      <c r="C1846" s="696" t="s">
        <v>832</v>
      </c>
      <c r="D1846" s="696" t="s">
        <v>561</v>
      </c>
      <c r="E1846" s="695" t="s">
        <v>554</v>
      </c>
      <c r="F1846" s="692" t="s">
        <v>218</v>
      </c>
      <c r="G1846" s="689">
        <v>9000000</v>
      </c>
      <c r="H1846" s="689">
        <v>9000000</v>
      </c>
      <c r="I1846" s="689">
        <v>9000000</v>
      </c>
      <c r="J1846" s="689"/>
      <c r="K1846" s="689">
        <f t="shared" si="281"/>
        <v>27000000</v>
      </c>
      <c r="L1846" s="689">
        <v>1000000</v>
      </c>
      <c r="M1846" s="689">
        <v>0</v>
      </c>
    </row>
    <row r="1847" spans="1:13" ht="24.75">
      <c r="A1847" s="691">
        <v>23010124</v>
      </c>
      <c r="B1847" s="691">
        <v>70731</v>
      </c>
      <c r="C1847" s="696" t="s">
        <v>832</v>
      </c>
      <c r="D1847" s="696" t="s">
        <v>561</v>
      </c>
      <c r="E1847" s="695" t="s">
        <v>554</v>
      </c>
      <c r="F1847" s="692" t="s">
        <v>220</v>
      </c>
      <c r="G1847" s="689">
        <v>1500000</v>
      </c>
      <c r="H1847" s="689">
        <v>1500000</v>
      </c>
      <c r="I1847" s="689">
        <v>1500000</v>
      </c>
      <c r="J1847" s="689"/>
      <c r="K1847" s="689">
        <f t="shared" si="281"/>
        <v>4500000</v>
      </c>
      <c r="L1847" s="689">
        <v>2000000</v>
      </c>
      <c r="M1847" s="689">
        <v>0</v>
      </c>
    </row>
    <row r="1848" spans="1:13" ht="24.75">
      <c r="A1848" s="691">
        <v>23010125</v>
      </c>
      <c r="B1848" s="691">
        <v>70731</v>
      </c>
      <c r="C1848" s="696" t="s">
        <v>832</v>
      </c>
      <c r="D1848" s="696" t="s">
        <v>561</v>
      </c>
      <c r="E1848" s="695" t="s">
        <v>554</v>
      </c>
      <c r="F1848" s="692" t="s">
        <v>221</v>
      </c>
      <c r="G1848" s="689">
        <v>500000</v>
      </c>
      <c r="H1848" s="689">
        <v>500000</v>
      </c>
      <c r="I1848" s="689">
        <v>500000</v>
      </c>
      <c r="J1848" s="689"/>
      <c r="K1848" s="689">
        <f t="shared" si="281"/>
        <v>1500000</v>
      </c>
      <c r="L1848" s="689">
        <v>500000</v>
      </c>
      <c r="M1848" s="689">
        <v>0</v>
      </c>
    </row>
    <row r="1849" spans="1:13" ht="15">
      <c r="A1849" s="688">
        <v>2303</v>
      </c>
      <c r="B1849" s="688"/>
      <c r="C1849" s="688"/>
      <c r="D1849" s="688"/>
      <c r="E1849" s="688"/>
      <c r="F1849" s="465" t="s">
        <v>252</v>
      </c>
      <c r="G1849" s="689">
        <f>G1850</f>
        <v>35000000</v>
      </c>
      <c r="H1849" s="689">
        <f>H1850</f>
        <v>35000000</v>
      </c>
      <c r="I1849" s="689">
        <f>I1850</f>
        <v>35000000</v>
      </c>
      <c r="J1849" s="689"/>
      <c r="K1849" s="689">
        <f t="shared" si="281"/>
        <v>105000000</v>
      </c>
      <c r="L1849" s="689">
        <f>L1850</f>
        <v>40000000</v>
      </c>
      <c r="M1849" s="689">
        <f>M1850</f>
        <v>0</v>
      </c>
    </row>
    <row r="1850" spans="1:13" ht="24.75">
      <c r="A1850" s="688">
        <v>230301</v>
      </c>
      <c r="B1850" s="688"/>
      <c r="C1850" s="688"/>
      <c r="D1850" s="688"/>
      <c r="E1850" s="688"/>
      <c r="F1850" s="465" t="s">
        <v>253</v>
      </c>
      <c r="G1850" s="689">
        <f>SUM(G1851:G1853)</f>
        <v>35000000</v>
      </c>
      <c r="H1850" s="689">
        <f>SUM(H1851:H1853)</f>
        <v>35000000</v>
      </c>
      <c r="I1850" s="689">
        <f>SUM(I1851:I1853)</f>
        <v>35000000</v>
      </c>
      <c r="J1850" s="689"/>
      <c r="K1850" s="689">
        <f t="shared" si="281"/>
        <v>105000000</v>
      </c>
      <c r="L1850" s="689">
        <f>SUM(L1851:L1853)</f>
        <v>40000000</v>
      </c>
      <c r="M1850" s="689">
        <f>SUM(M1851:M1853)</f>
        <v>0</v>
      </c>
    </row>
    <row r="1851" spans="1:13" ht="24.75">
      <c r="A1851" s="691">
        <v>23030104</v>
      </c>
      <c r="B1851" s="691">
        <v>70731</v>
      </c>
      <c r="C1851" s="696" t="s">
        <v>837</v>
      </c>
      <c r="D1851" s="696" t="s">
        <v>561</v>
      </c>
      <c r="E1851" s="695" t="s">
        <v>554</v>
      </c>
      <c r="F1851" s="692" t="s">
        <v>257</v>
      </c>
      <c r="G1851" s="689">
        <v>5000000</v>
      </c>
      <c r="H1851" s="689">
        <v>5000000</v>
      </c>
      <c r="I1851" s="689">
        <v>5000000</v>
      </c>
      <c r="J1851" s="689"/>
      <c r="K1851" s="689">
        <f t="shared" si="281"/>
        <v>15000000</v>
      </c>
      <c r="L1851" s="689">
        <v>20000000</v>
      </c>
      <c r="M1851" s="689">
        <v>0</v>
      </c>
    </row>
    <row r="1852" spans="1:13" ht="36.75">
      <c r="A1852" s="691">
        <v>23030105</v>
      </c>
      <c r="B1852" s="691">
        <v>70731</v>
      </c>
      <c r="C1852" s="696" t="s">
        <v>838</v>
      </c>
      <c r="D1852" s="696" t="s">
        <v>561</v>
      </c>
      <c r="E1852" s="695" t="s">
        <v>554</v>
      </c>
      <c r="F1852" s="692" t="s">
        <v>258</v>
      </c>
      <c r="G1852" s="689">
        <v>30000000</v>
      </c>
      <c r="H1852" s="689">
        <v>30000000</v>
      </c>
      <c r="I1852" s="689">
        <v>30000000</v>
      </c>
      <c r="J1852" s="689"/>
      <c r="K1852" s="689">
        <f t="shared" si="281"/>
        <v>90000000</v>
      </c>
      <c r="L1852" s="689"/>
      <c r="M1852" s="689"/>
    </row>
    <row r="1853" spans="1:13" ht="36.75">
      <c r="A1853" s="691">
        <v>23030125</v>
      </c>
      <c r="B1853" s="691">
        <v>70731</v>
      </c>
      <c r="C1853" s="696" t="s">
        <v>838</v>
      </c>
      <c r="D1853" s="696" t="s">
        <v>561</v>
      </c>
      <c r="E1853" s="695" t="s">
        <v>554</v>
      </c>
      <c r="F1853" s="692" t="s">
        <v>269</v>
      </c>
      <c r="G1853" s="689"/>
      <c r="H1853" s="689"/>
      <c r="I1853" s="689"/>
      <c r="J1853" s="689"/>
      <c r="K1853" s="689">
        <f t="shared" si="281"/>
        <v>0</v>
      </c>
      <c r="L1853" s="689">
        <v>20000000</v>
      </c>
      <c r="M1853" s="689">
        <v>0</v>
      </c>
    </row>
    <row r="1854" spans="1:13" ht="15">
      <c r="A1854" s="688">
        <v>2305</v>
      </c>
      <c r="B1854" s="688"/>
      <c r="C1854" s="688"/>
      <c r="D1854" s="688"/>
      <c r="E1854" s="688"/>
      <c r="F1854" s="465" t="s">
        <v>274</v>
      </c>
      <c r="G1854" s="689">
        <f>G1855</f>
        <v>33000000</v>
      </c>
      <c r="H1854" s="689">
        <f>H1855</f>
        <v>33000000</v>
      </c>
      <c r="I1854" s="689">
        <f>I1855</f>
        <v>33000000</v>
      </c>
      <c r="J1854" s="689"/>
      <c r="K1854" s="689">
        <f t="shared" si="281"/>
        <v>99000000</v>
      </c>
      <c r="L1854" s="689">
        <f>L1855</f>
        <v>11000000</v>
      </c>
      <c r="M1854" s="689">
        <f>M1855</f>
        <v>0</v>
      </c>
    </row>
    <row r="1855" spans="1:13" ht="24.75">
      <c r="A1855" s="688">
        <v>230501</v>
      </c>
      <c r="B1855" s="688"/>
      <c r="C1855" s="688"/>
      <c r="D1855" s="688"/>
      <c r="E1855" s="688"/>
      <c r="F1855" s="465" t="s">
        <v>275</v>
      </c>
      <c r="G1855" s="689">
        <f>SUM(G1856:G1857)</f>
        <v>33000000</v>
      </c>
      <c r="H1855" s="689">
        <f>SUM(H1856:H1857)</f>
        <v>33000000</v>
      </c>
      <c r="I1855" s="689">
        <f>SUM(I1856:I1857)</f>
        <v>33000000</v>
      </c>
      <c r="J1855" s="689"/>
      <c r="K1855" s="689">
        <f t="shared" si="281"/>
        <v>99000000</v>
      </c>
      <c r="L1855" s="689">
        <f>SUM(L1856:L1857)</f>
        <v>11000000</v>
      </c>
      <c r="M1855" s="689">
        <f>SUM(M1856:M1857)</f>
        <v>0</v>
      </c>
    </row>
    <row r="1856" spans="1:13" ht="24.75">
      <c r="A1856" s="691">
        <v>23050101</v>
      </c>
      <c r="B1856" s="691"/>
      <c r="C1856" s="691"/>
      <c r="D1856" s="696" t="s">
        <v>561</v>
      </c>
      <c r="E1856" s="695" t="s">
        <v>554</v>
      </c>
      <c r="F1856" s="692" t="s">
        <v>276</v>
      </c>
      <c r="G1856" s="698"/>
      <c r="H1856" s="698"/>
      <c r="I1856" s="698"/>
      <c r="J1856" s="698"/>
      <c r="K1856" s="689">
        <f t="shared" si="281"/>
        <v>0</v>
      </c>
      <c r="L1856" s="698">
        <v>8000000</v>
      </c>
      <c r="M1856" s="698">
        <v>0</v>
      </c>
    </row>
    <row r="1857" spans="1:13" ht="24.75">
      <c r="A1857" s="691">
        <v>23050103</v>
      </c>
      <c r="B1857" s="691">
        <v>70731</v>
      </c>
      <c r="C1857" s="696" t="s">
        <v>838</v>
      </c>
      <c r="D1857" s="696" t="s">
        <v>561</v>
      </c>
      <c r="E1857" s="695" t="s">
        <v>554</v>
      </c>
      <c r="F1857" s="692" t="s">
        <v>278</v>
      </c>
      <c r="G1857" s="698">
        <v>33000000</v>
      </c>
      <c r="H1857" s="698">
        <v>33000000</v>
      </c>
      <c r="I1857" s="698">
        <v>33000000</v>
      </c>
      <c r="J1857" s="698"/>
      <c r="K1857" s="689">
        <f t="shared" si="281"/>
        <v>99000000</v>
      </c>
      <c r="L1857" s="698">
        <v>3000000</v>
      </c>
      <c r="M1857" s="698">
        <v>0</v>
      </c>
    </row>
    <row r="1858" spans="1:13">
      <c r="A1858" s="691"/>
      <c r="B1858" s="691"/>
      <c r="C1858" s="696"/>
      <c r="D1858" s="696"/>
      <c r="E1858" s="695"/>
      <c r="F1858" s="692"/>
      <c r="G1858" s="698"/>
      <c r="H1858" s="699"/>
      <c r="I1858" s="698"/>
      <c r="J1858" s="698"/>
      <c r="K1858" s="689"/>
      <c r="L1858" s="698"/>
      <c r="M1858" s="698"/>
    </row>
    <row r="1859" spans="1:13">
      <c r="A1859" s="691"/>
      <c r="B1859" s="691"/>
      <c r="C1859" s="696"/>
      <c r="D1859" s="696"/>
      <c r="E1859" s="695"/>
      <c r="F1859" s="692"/>
      <c r="G1859" s="698"/>
      <c r="H1859" s="699"/>
      <c r="I1859" s="698"/>
      <c r="J1859" s="698"/>
      <c r="K1859" s="689"/>
      <c r="L1859" s="698"/>
      <c r="M1859" s="698"/>
    </row>
    <row r="1860" spans="1:13">
      <c r="A1860" s="697"/>
      <c r="B1860" s="697"/>
      <c r="C1860" s="697"/>
      <c r="D1860" s="697"/>
      <c r="E1860" s="697"/>
      <c r="F1860" s="1165" t="s">
        <v>570</v>
      </c>
      <c r="G1860" s="1175"/>
      <c r="H1860" s="1176"/>
      <c r="I1860" s="1175"/>
      <c r="J1860" s="1175"/>
      <c r="K1860" s="1175"/>
      <c r="L1860" s="1175"/>
      <c r="M1860" s="1175"/>
    </row>
    <row r="1861" spans="1:13">
      <c r="A1861" s="697"/>
      <c r="B1861" s="697"/>
      <c r="C1861" s="697"/>
      <c r="D1861" s="697"/>
      <c r="E1861" s="697"/>
      <c r="F1861" s="411"/>
      <c r="G1861" s="1177"/>
      <c r="H1861" s="1178"/>
      <c r="I1861" s="1177"/>
      <c r="J1861" s="1177"/>
      <c r="K1861" s="1177"/>
      <c r="L1861" s="1177"/>
      <c r="M1861" s="1177"/>
    </row>
    <row r="1862" spans="1:13">
      <c r="A1862" s="697"/>
      <c r="B1862" s="697"/>
      <c r="C1862" s="697"/>
      <c r="D1862" s="697"/>
      <c r="E1862" s="697"/>
      <c r="F1862" s="411" t="s">
        <v>519</v>
      </c>
      <c r="G1862" s="1177" t="e">
        <f>G1809</f>
        <v>#REF!</v>
      </c>
      <c r="H1862" s="1178" t="e">
        <f t="shared" ref="H1862:M1862" si="282">H1809</f>
        <v>#REF!</v>
      </c>
      <c r="I1862" s="1177" t="e">
        <f t="shared" si="282"/>
        <v>#REF!</v>
      </c>
      <c r="J1862" s="1177"/>
      <c r="K1862" s="1177" t="e">
        <f t="shared" si="282"/>
        <v>#REF!</v>
      </c>
      <c r="L1862" s="1177">
        <f t="shared" si="282"/>
        <v>3383589229</v>
      </c>
      <c r="M1862" s="1177">
        <f t="shared" si="282"/>
        <v>2827744976</v>
      </c>
    </row>
    <row r="1863" spans="1:13">
      <c r="A1863" s="697"/>
      <c r="B1863" s="697"/>
      <c r="C1863" s="697"/>
      <c r="D1863" s="697"/>
      <c r="E1863" s="697"/>
      <c r="F1863" s="411" t="s">
        <v>520</v>
      </c>
      <c r="G1863" s="1177">
        <f>G1815</f>
        <v>5000000</v>
      </c>
      <c r="H1863" s="1178">
        <f t="shared" ref="H1863:M1863" si="283">H1815</f>
        <v>5000000</v>
      </c>
      <c r="I1863" s="1177">
        <f t="shared" si="283"/>
        <v>5000000</v>
      </c>
      <c r="J1863" s="1177"/>
      <c r="K1863" s="1177">
        <f t="shared" si="283"/>
        <v>15000000</v>
      </c>
      <c r="L1863" s="1177">
        <f t="shared" si="283"/>
        <v>2000000</v>
      </c>
      <c r="M1863" s="1177">
        <f t="shared" si="283"/>
        <v>0</v>
      </c>
    </row>
    <row r="1864" spans="1:13">
      <c r="A1864" s="697"/>
      <c r="B1864" s="697"/>
      <c r="C1864" s="697"/>
      <c r="D1864" s="697"/>
      <c r="E1864" s="697"/>
      <c r="F1864" s="411" t="s">
        <v>198</v>
      </c>
      <c r="G1864" s="1177">
        <f>G1836</f>
        <v>100000000</v>
      </c>
      <c r="H1864" s="1178">
        <f t="shared" ref="H1864:M1864" si="284">H1836</f>
        <v>100000000</v>
      </c>
      <c r="I1864" s="1177">
        <f t="shared" si="284"/>
        <v>100000000</v>
      </c>
      <c r="J1864" s="1177"/>
      <c r="K1864" s="1177">
        <f t="shared" si="284"/>
        <v>300000000</v>
      </c>
      <c r="L1864" s="1177">
        <f t="shared" si="284"/>
        <v>98500000</v>
      </c>
      <c r="M1864" s="1177">
        <f t="shared" si="284"/>
        <v>0</v>
      </c>
    </row>
    <row r="1865" spans="1:13">
      <c r="A1865" s="697"/>
      <c r="B1865" s="697"/>
      <c r="C1865" s="697"/>
      <c r="D1865" s="697"/>
      <c r="E1865" s="697"/>
      <c r="F1865" s="411" t="s">
        <v>3</v>
      </c>
      <c r="G1865" s="1177" t="e">
        <f t="shared" ref="G1865:M1865" si="285">SUM(G1862:G1864)</f>
        <v>#REF!</v>
      </c>
      <c r="H1865" s="1178" t="e">
        <f t="shared" si="285"/>
        <v>#REF!</v>
      </c>
      <c r="I1865" s="1177" t="e">
        <f t="shared" si="285"/>
        <v>#REF!</v>
      </c>
      <c r="J1865" s="1177"/>
      <c r="K1865" s="1177" t="e">
        <f t="shared" si="285"/>
        <v>#REF!</v>
      </c>
      <c r="L1865" s="1177">
        <f t="shared" si="285"/>
        <v>3484089229</v>
      </c>
      <c r="M1865" s="1177">
        <f t="shared" si="285"/>
        <v>2827744976</v>
      </c>
    </row>
    <row r="1866" spans="1:13">
      <c r="A1866" s="33"/>
      <c r="B1866" s="35"/>
      <c r="C1866" s="33"/>
      <c r="D1866" s="33"/>
      <c r="E1866" s="33"/>
      <c r="F1866" s="35"/>
      <c r="G1866" s="54"/>
      <c r="H1866" s="33"/>
      <c r="I1866" s="33"/>
      <c r="J1866" s="33"/>
      <c r="K1866" s="33"/>
    </row>
    <row r="1867" spans="1:13" ht="14.25" customHeight="1">
      <c r="A1867" s="1553" t="s">
        <v>0</v>
      </c>
      <c r="B1867" s="1553"/>
      <c r="C1867" s="1553"/>
      <c r="D1867" s="1553"/>
      <c r="E1867" s="1553"/>
      <c r="F1867" s="1553"/>
      <c r="G1867" s="1553"/>
      <c r="H1867" s="1553"/>
      <c r="I1867" s="1553"/>
      <c r="J1867" s="1553"/>
      <c r="K1867" s="1553"/>
      <c r="L1867" s="1553"/>
      <c r="M1867" s="150"/>
    </row>
    <row r="1868" spans="1:13" ht="14.25" customHeight="1">
      <c r="A1868" s="1552" t="s">
        <v>943</v>
      </c>
      <c r="B1868" s="1552"/>
      <c r="C1868" s="1552"/>
      <c r="D1868" s="1552"/>
      <c r="E1868" s="1552"/>
      <c r="F1868" s="1552"/>
      <c r="G1868" s="1552"/>
      <c r="H1868" s="1552"/>
      <c r="I1868" s="1552"/>
      <c r="J1868" s="1552"/>
      <c r="K1868" s="1552"/>
      <c r="L1868" s="1552"/>
      <c r="M1868" s="150"/>
    </row>
    <row r="1869" spans="1:13" ht="38.25">
      <c r="A1869" s="1179" t="s">
        <v>518</v>
      </c>
      <c r="B1869" s="1179" t="s">
        <v>514</v>
      </c>
      <c r="C1869" s="1179" t="s">
        <v>559</v>
      </c>
      <c r="D1869" s="1179" t="s">
        <v>560</v>
      </c>
      <c r="E1869" s="1179" t="s">
        <v>515</v>
      </c>
      <c r="F1869" s="1180" t="s">
        <v>483</v>
      </c>
      <c r="G1869" s="1181" t="s">
        <v>656</v>
      </c>
      <c r="H1869" s="1181" t="s">
        <v>657</v>
      </c>
      <c r="I1869" s="1181" t="s">
        <v>997</v>
      </c>
      <c r="J1869" s="1181"/>
      <c r="K1869" s="1181" t="s">
        <v>1163</v>
      </c>
      <c r="L1869" s="1181" t="s">
        <v>655</v>
      </c>
      <c r="M1869" s="941"/>
    </row>
    <row r="1870" spans="1:13" ht="14.25">
      <c r="A1870" s="1182">
        <v>120204</v>
      </c>
      <c r="B1870" s="1182"/>
      <c r="C1870" s="1182"/>
      <c r="D1870" s="1182"/>
      <c r="E1870" s="1182"/>
      <c r="F1870" s="944" t="s">
        <v>28</v>
      </c>
      <c r="G1870" s="1183"/>
      <c r="H1870" s="1183"/>
      <c r="I1870" s="1183"/>
      <c r="J1870" s="1183"/>
      <c r="K1870" s="1182"/>
      <c r="L1870" s="1183">
        <v>900000</v>
      </c>
      <c r="M1870" s="941"/>
    </row>
    <row r="1871" spans="1:13" ht="14.25">
      <c r="A1871" s="1182" t="s">
        <v>946</v>
      </c>
      <c r="B1871" s="1182"/>
      <c r="C1871" s="1182"/>
      <c r="D1871" s="1182"/>
      <c r="E1871" s="1182"/>
      <c r="F1871" s="944" t="s">
        <v>947</v>
      </c>
      <c r="G1871" s="1182"/>
      <c r="H1871" s="1182"/>
      <c r="I1871" s="1182"/>
      <c r="J1871" s="1182"/>
      <c r="K1871" s="1182"/>
      <c r="L1871" s="1182"/>
      <c r="M1871" s="941"/>
    </row>
    <row r="1872" spans="1:13" ht="14.25">
      <c r="A1872" s="1182">
        <v>21</v>
      </c>
      <c r="B1872" s="1182"/>
      <c r="C1872" s="1182"/>
      <c r="D1872" s="1182"/>
      <c r="E1872" s="1182"/>
      <c r="F1872" s="944" t="s">
        <v>948</v>
      </c>
      <c r="G1872" s="1183" t="e">
        <f>#REF!</f>
        <v>#REF!</v>
      </c>
      <c r="H1872" s="1183">
        <v>18689923</v>
      </c>
      <c r="I1872" s="1183">
        <v>20765483</v>
      </c>
      <c r="J1872" s="1183"/>
      <c r="K1872" s="1182"/>
      <c r="L1872" s="1183">
        <v>142503434</v>
      </c>
      <c r="M1872" s="941"/>
    </row>
    <row r="1873" spans="1:13" ht="14.25">
      <c r="A1873" s="1184">
        <v>21010101</v>
      </c>
      <c r="B1873" s="1184"/>
      <c r="C1873" s="1184"/>
      <c r="D1873" s="1184"/>
      <c r="E1873" s="1185">
        <v>50610811</v>
      </c>
      <c r="F1873" s="1075" t="s">
        <v>91</v>
      </c>
      <c r="G1873" s="1183">
        <v>170046924</v>
      </c>
      <c r="H1873" s="1183">
        <v>18689923</v>
      </c>
      <c r="I1873" s="1183">
        <v>20765483</v>
      </c>
      <c r="J1873" s="1183"/>
      <c r="K1873" s="1186"/>
      <c r="L1873" s="1183">
        <v>142503434</v>
      </c>
      <c r="M1873" s="941"/>
    </row>
    <row r="1874" spans="1:13" ht="14.25">
      <c r="A1874" s="1184">
        <v>21020103</v>
      </c>
      <c r="B1874" s="1184"/>
      <c r="C1874" s="1184"/>
      <c r="D1874" s="1184"/>
      <c r="E1874" s="1185">
        <v>50610811</v>
      </c>
      <c r="F1874" s="1075" t="s">
        <v>528</v>
      </c>
      <c r="G1874" s="1186"/>
      <c r="H1874" s="1186"/>
      <c r="I1874" s="1186"/>
      <c r="J1874" s="1186"/>
      <c r="K1874" s="1187"/>
      <c r="L1874" s="1186"/>
      <c r="M1874" s="941"/>
    </row>
    <row r="1875" spans="1:13" ht="14.25">
      <c r="A1875" s="950">
        <v>2202</v>
      </c>
      <c r="B1875" s="943">
        <v>70160</v>
      </c>
      <c r="C1875" s="950"/>
      <c r="D1875" s="1184">
        <v>2101</v>
      </c>
      <c r="E1875" s="950"/>
      <c r="F1875" s="951" t="s">
        <v>5</v>
      </c>
      <c r="G1875" s="1193">
        <f>SUM(G1876,G1879,G1883,G1891,G1898,G1900,G1903,G1908)</f>
        <v>38000000</v>
      </c>
      <c r="H1875" s="1193">
        <f>SUM(H1876,H1879,H1883,H1891,H1898,H1900,H1903,H1908)</f>
        <v>38000000</v>
      </c>
      <c r="I1875" s="1193">
        <f>SUM(I1876,I1879,I1883,I1891,I1898,I1900,I1903,I1908)</f>
        <v>38000000</v>
      </c>
      <c r="J1875" s="1193"/>
      <c r="K1875" s="1193">
        <f>SUM(K1876,K1879,K1883,K1891,K1898,K1900,K1903,K1908)</f>
        <v>110000000</v>
      </c>
      <c r="L1875" s="1193">
        <v>40000000</v>
      </c>
      <c r="M1875" s="1194"/>
    </row>
    <row r="1876" spans="1:13" ht="25.5">
      <c r="A1876" s="950">
        <v>220201</v>
      </c>
      <c r="B1876" s="950"/>
      <c r="C1876" s="950"/>
      <c r="D1876" s="1184">
        <v>2101</v>
      </c>
      <c r="E1876" s="950">
        <v>50510811</v>
      </c>
      <c r="F1876" s="951" t="s">
        <v>957</v>
      </c>
      <c r="G1876" s="1193">
        <f>SUM(G1877:G1878)</f>
        <v>2000000</v>
      </c>
      <c r="H1876" s="1193">
        <f>SUM(H1877:H1878)</f>
        <v>2000000</v>
      </c>
      <c r="I1876" s="1193">
        <f>SUM(I1877:I1878)</f>
        <v>2000000</v>
      </c>
      <c r="J1876" s="1193"/>
      <c r="K1876" s="1193">
        <f>SUM(K1877:K1878)</f>
        <v>6000000</v>
      </c>
      <c r="L1876" s="1193">
        <v>2000000</v>
      </c>
      <c r="M1876" s="1194"/>
    </row>
    <row r="1877" spans="1:13" ht="25.5">
      <c r="A1877" s="950">
        <v>22020101</v>
      </c>
      <c r="B1877" s="950">
        <v>70451</v>
      </c>
      <c r="C1877" s="950"/>
      <c r="D1877" s="1184">
        <v>2101</v>
      </c>
      <c r="E1877" s="950">
        <v>50510811</v>
      </c>
      <c r="F1877" s="731" t="s">
        <v>958</v>
      </c>
      <c r="G1877" s="1195">
        <v>1000000</v>
      </c>
      <c r="H1877" s="1195">
        <v>1000000</v>
      </c>
      <c r="I1877" s="1195">
        <v>1000000</v>
      </c>
      <c r="J1877" s="1195"/>
      <c r="K1877" s="1195">
        <f>SUM(G1877,H1877,I1877)</f>
        <v>3000000</v>
      </c>
      <c r="L1877" s="1195">
        <v>1000000</v>
      </c>
      <c r="M1877" s="1194"/>
    </row>
    <row r="1878" spans="1:13" ht="25.5">
      <c r="A1878" s="950">
        <v>22020102</v>
      </c>
      <c r="B1878" s="950"/>
      <c r="C1878" s="950"/>
      <c r="D1878" s="1184">
        <v>2101</v>
      </c>
      <c r="E1878" s="950">
        <v>50510811</v>
      </c>
      <c r="F1878" s="731" t="s">
        <v>959</v>
      </c>
      <c r="G1878" s="1195">
        <v>1000000</v>
      </c>
      <c r="H1878" s="1195">
        <v>1000000</v>
      </c>
      <c r="I1878" s="1195">
        <v>1000000</v>
      </c>
      <c r="J1878" s="1195"/>
      <c r="K1878" s="1195">
        <f>SUM(G1878,H1878,I1878)</f>
        <v>3000000</v>
      </c>
      <c r="L1878" s="1195">
        <v>1000000</v>
      </c>
      <c r="M1878" s="1194"/>
    </row>
    <row r="1879" spans="1:13" ht="14.25">
      <c r="A1879" s="943">
        <v>220202</v>
      </c>
      <c r="B1879" s="943">
        <v>70160</v>
      </c>
      <c r="C1879" s="943"/>
      <c r="D1879" s="1184">
        <v>2101</v>
      </c>
      <c r="E1879" s="950">
        <v>50510811</v>
      </c>
      <c r="F1879" s="1074" t="s">
        <v>112</v>
      </c>
      <c r="G1879" s="1193">
        <f>SUM(G1880:G1882)</f>
        <v>6000000</v>
      </c>
      <c r="H1879" s="1193">
        <f>SUM(H1880:H1882)</f>
        <v>6000000</v>
      </c>
      <c r="I1879" s="1193">
        <f>SUM(I1880:I1882)</f>
        <v>6000000</v>
      </c>
      <c r="J1879" s="1193"/>
      <c r="K1879" s="1193">
        <f>SUM(K1880:K1882)</f>
        <v>18000000</v>
      </c>
      <c r="L1879" s="1193">
        <v>3400000</v>
      </c>
      <c r="M1879" s="1196"/>
    </row>
    <row r="1880" spans="1:13" ht="14.25">
      <c r="A1880" s="1010">
        <v>22020201</v>
      </c>
      <c r="B1880" s="1010"/>
      <c r="C1880" s="1010"/>
      <c r="D1880" s="1184">
        <v>2101</v>
      </c>
      <c r="E1880" s="950">
        <v>50510811</v>
      </c>
      <c r="F1880" s="1024" t="s">
        <v>113</v>
      </c>
      <c r="G1880" s="1195">
        <v>3500000</v>
      </c>
      <c r="H1880" s="1195">
        <v>3500000</v>
      </c>
      <c r="I1880" s="1195">
        <v>3500000</v>
      </c>
      <c r="J1880" s="1195"/>
      <c r="K1880" s="1195">
        <f>SUM(G1880,H1880,I1880)</f>
        <v>10500000</v>
      </c>
      <c r="L1880" s="1195">
        <v>2000000</v>
      </c>
      <c r="M1880" s="1194"/>
    </row>
    <row r="1881" spans="1:13" ht="14.25">
      <c r="A1881" s="1010">
        <v>22020203</v>
      </c>
      <c r="B1881" s="1010"/>
      <c r="C1881" s="1010"/>
      <c r="D1881" s="1184">
        <v>2101</v>
      </c>
      <c r="E1881" s="950">
        <v>50510811</v>
      </c>
      <c r="F1881" s="1024" t="s">
        <v>115</v>
      </c>
      <c r="G1881" s="1195">
        <v>2000000</v>
      </c>
      <c r="H1881" s="1195">
        <v>2000000</v>
      </c>
      <c r="I1881" s="1195">
        <v>2000000</v>
      </c>
      <c r="J1881" s="1195"/>
      <c r="K1881" s="1195">
        <f>SUM(G1881,H1881,I1881)</f>
        <v>6000000</v>
      </c>
      <c r="L1881" s="1195">
        <v>1000000</v>
      </c>
      <c r="M1881" s="1194"/>
    </row>
    <row r="1882" spans="1:13" ht="14.25">
      <c r="A1882" s="1010">
        <v>222020205</v>
      </c>
      <c r="B1882" s="1010">
        <v>70510</v>
      </c>
      <c r="C1882" s="1010"/>
      <c r="D1882" s="1184">
        <v>2101</v>
      </c>
      <c r="E1882" s="1010">
        <v>50610811</v>
      </c>
      <c r="F1882" s="1024" t="s">
        <v>681</v>
      </c>
      <c r="G1882" s="1195">
        <v>500000</v>
      </c>
      <c r="H1882" s="1195">
        <v>500000</v>
      </c>
      <c r="I1882" s="1195">
        <v>500000</v>
      </c>
      <c r="J1882" s="1195"/>
      <c r="K1882" s="1195">
        <f>SUM(G1882,H1882,I1882)</f>
        <v>1500000</v>
      </c>
      <c r="L1882" s="1195">
        <v>400000</v>
      </c>
      <c r="M1882" s="1197"/>
    </row>
    <row r="1883" spans="1:13" ht="25.5">
      <c r="A1883" s="950">
        <v>220203</v>
      </c>
      <c r="B1883" s="943">
        <v>70160</v>
      </c>
      <c r="C1883" s="950"/>
      <c r="D1883" s="1184">
        <v>2101</v>
      </c>
      <c r="E1883" s="950">
        <v>50510811</v>
      </c>
      <c r="F1883" s="951" t="s">
        <v>121</v>
      </c>
      <c r="G1883" s="1193">
        <f>SUM(G1884:G1890)</f>
        <v>8700000</v>
      </c>
      <c r="H1883" s="1193">
        <f>SUM(H1884:H1890)</f>
        <v>8700000</v>
      </c>
      <c r="I1883" s="1193">
        <f>SUM(I1884:I1890)</f>
        <v>8700000</v>
      </c>
      <c r="J1883" s="1193"/>
      <c r="K1883" s="1193">
        <f>SUM(K1884:K1890)</f>
        <v>22100000</v>
      </c>
      <c r="L1883" s="1193">
        <v>16100000</v>
      </c>
      <c r="M1883" s="1194"/>
    </row>
    <row r="1884" spans="1:13" ht="25.5">
      <c r="A1884" s="1010">
        <v>22020301</v>
      </c>
      <c r="B1884" s="1010">
        <v>70987</v>
      </c>
      <c r="C1884" s="1010"/>
      <c r="D1884" s="1184">
        <v>2101</v>
      </c>
      <c r="E1884" s="1010">
        <v>50810811</v>
      </c>
      <c r="F1884" s="1024" t="s">
        <v>122</v>
      </c>
      <c r="G1884" s="1195">
        <v>2000000</v>
      </c>
      <c r="H1884" s="1195">
        <v>2000000</v>
      </c>
      <c r="I1884" s="1195">
        <v>2000000</v>
      </c>
      <c r="J1884" s="1195"/>
      <c r="K1884" s="1195">
        <v>2000000</v>
      </c>
      <c r="L1884" s="1195">
        <v>2000000</v>
      </c>
      <c r="M1884" s="1194"/>
    </row>
    <row r="1885" spans="1:13" ht="14.25">
      <c r="A1885" s="1010">
        <v>22020302</v>
      </c>
      <c r="B1885" s="1010"/>
      <c r="C1885" s="1010"/>
      <c r="D1885" s="1184"/>
      <c r="E1885" s="1010"/>
      <c r="F1885" s="1024" t="s">
        <v>123</v>
      </c>
      <c r="G1885" s="1195">
        <v>1500000</v>
      </c>
      <c r="H1885" s="1195">
        <v>1500000</v>
      </c>
      <c r="I1885" s="1195">
        <v>1500000</v>
      </c>
      <c r="J1885" s="1195"/>
      <c r="K1885" s="1195">
        <f t="shared" ref="K1885:K1890" si="286">SUM(G1885,H1885,I1885)</f>
        <v>4500000</v>
      </c>
      <c r="L1885" s="1195"/>
      <c r="M1885" s="1194"/>
    </row>
    <row r="1886" spans="1:13" ht="14.25">
      <c r="A1886" s="1010">
        <v>22020303</v>
      </c>
      <c r="B1886" s="1010"/>
      <c r="C1886" s="1010"/>
      <c r="D1886" s="1184"/>
      <c r="E1886" s="1010"/>
      <c r="F1886" s="1024" t="s">
        <v>604</v>
      </c>
      <c r="G1886" s="1195">
        <v>200000</v>
      </c>
      <c r="H1886" s="1195">
        <v>200000</v>
      </c>
      <c r="I1886" s="1195">
        <v>200000</v>
      </c>
      <c r="J1886" s="1195"/>
      <c r="K1886" s="1195">
        <f t="shared" si="286"/>
        <v>600000</v>
      </c>
      <c r="L1886" s="1195"/>
      <c r="M1886" s="1194"/>
    </row>
    <row r="1887" spans="1:13" ht="14.25">
      <c r="A1887" s="1010">
        <v>22020304</v>
      </c>
      <c r="B1887" s="1010"/>
      <c r="C1887" s="1010"/>
      <c r="D1887" s="1184"/>
      <c r="E1887" s="1010"/>
      <c r="F1887" s="1024" t="s">
        <v>125</v>
      </c>
      <c r="G1887" s="1195">
        <v>1500000</v>
      </c>
      <c r="H1887" s="1195">
        <v>1500000</v>
      </c>
      <c r="I1887" s="1195">
        <v>1500000</v>
      </c>
      <c r="J1887" s="1195"/>
      <c r="K1887" s="1195">
        <f t="shared" si="286"/>
        <v>4500000</v>
      </c>
      <c r="L1887" s="1195"/>
      <c r="M1887" s="1194"/>
    </row>
    <row r="1888" spans="1:13" ht="25.5">
      <c r="A1888" s="1010">
        <v>22020305</v>
      </c>
      <c r="B1888" s="1010"/>
      <c r="C1888" s="1010"/>
      <c r="D1888" s="1184"/>
      <c r="E1888" s="1010"/>
      <c r="F1888" s="1024" t="s">
        <v>126</v>
      </c>
      <c r="G1888" s="1195">
        <v>1000000</v>
      </c>
      <c r="H1888" s="1195">
        <v>1000000</v>
      </c>
      <c r="I1888" s="1195">
        <v>1000000</v>
      </c>
      <c r="J1888" s="1195"/>
      <c r="K1888" s="1195">
        <f t="shared" si="286"/>
        <v>3000000</v>
      </c>
      <c r="L1888" s="1195"/>
      <c r="M1888" s="1194"/>
    </row>
    <row r="1889" spans="1:13" ht="25.5">
      <c r="A1889" s="1010">
        <v>22020307</v>
      </c>
      <c r="B1889" s="1010">
        <v>70987</v>
      </c>
      <c r="C1889" s="1010"/>
      <c r="D1889" s="1184">
        <v>2101</v>
      </c>
      <c r="E1889" s="1010">
        <v>50810811</v>
      </c>
      <c r="F1889" s="1024" t="s">
        <v>960</v>
      </c>
      <c r="G1889" s="1195">
        <v>500000</v>
      </c>
      <c r="H1889" s="1195">
        <v>500000</v>
      </c>
      <c r="I1889" s="1195">
        <v>500000</v>
      </c>
      <c r="J1889" s="1195"/>
      <c r="K1889" s="1195">
        <f t="shared" si="286"/>
        <v>1500000</v>
      </c>
      <c r="L1889" s="1195">
        <v>500000</v>
      </c>
      <c r="M1889" s="1194"/>
    </row>
    <row r="1890" spans="1:13" ht="25.5">
      <c r="A1890" s="1010">
        <v>22020310</v>
      </c>
      <c r="B1890" s="1010"/>
      <c r="C1890" s="1010"/>
      <c r="D1890" s="1184">
        <v>2101</v>
      </c>
      <c r="E1890" s="950">
        <v>50510811</v>
      </c>
      <c r="F1890" s="1024" t="s">
        <v>131</v>
      </c>
      <c r="G1890" s="1195">
        <v>2000000</v>
      </c>
      <c r="H1890" s="1195">
        <v>2000000</v>
      </c>
      <c r="I1890" s="1195">
        <v>2000000</v>
      </c>
      <c r="J1890" s="1195"/>
      <c r="K1890" s="1195">
        <f t="shared" si="286"/>
        <v>6000000</v>
      </c>
      <c r="L1890" s="1195">
        <v>10000000</v>
      </c>
      <c r="M1890" s="1194"/>
    </row>
    <row r="1891" spans="1:13" ht="25.5">
      <c r="A1891" s="950">
        <v>220204</v>
      </c>
      <c r="B1891" s="950"/>
      <c r="C1891" s="950"/>
      <c r="D1891" s="1184">
        <v>2101</v>
      </c>
      <c r="E1891" s="950">
        <v>50510811</v>
      </c>
      <c r="F1891" s="951" t="s">
        <v>133</v>
      </c>
      <c r="G1891" s="1193">
        <f>SUM(G1892:G1897)</f>
        <v>6500000</v>
      </c>
      <c r="H1891" s="1193">
        <f>SUM(H1892:H1897)</f>
        <v>6500000</v>
      </c>
      <c r="I1891" s="1193">
        <f>SUM(I1892:I1897)</f>
        <v>6500000</v>
      </c>
      <c r="J1891" s="1193"/>
      <c r="K1891" s="1193">
        <f>SUM(K1892:K1897)</f>
        <v>19500000</v>
      </c>
      <c r="L1891" s="1193">
        <v>10500000</v>
      </c>
      <c r="M1891" s="1194"/>
    </row>
    <row r="1892" spans="1:13" ht="38.25">
      <c r="A1892" s="1010">
        <v>22020401</v>
      </c>
      <c r="B1892" s="1010">
        <v>70442</v>
      </c>
      <c r="C1892" s="1010"/>
      <c r="D1892" s="1184">
        <v>2101</v>
      </c>
      <c r="E1892" s="1010">
        <v>50810811</v>
      </c>
      <c r="F1892" s="1024" t="s">
        <v>134</v>
      </c>
      <c r="G1892" s="1195">
        <v>2000000</v>
      </c>
      <c r="H1892" s="1195">
        <v>2000000</v>
      </c>
      <c r="I1892" s="1195">
        <v>2000000</v>
      </c>
      <c r="J1892" s="1195"/>
      <c r="K1892" s="1195">
        <f t="shared" ref="K1892:K1897" si="287">SUM(G1892,H1892,I1892)</f>
        <v>6000000</v>
      </c>
      <c r="L1892" s="1195">
        <v>1000000</v>
      </c>
      <c r="M1892" s="1194"/>
    </row>
    <row r="1893" spans="1:13" ht="25.5">
      <c r="A1893" s="1010">
        <v>22020402</v>
      </c>
      <c r="B1893" s="1010"/>
      <c r="C1893" s="1010"/>
      <c r="D1893" s="1184"/>
      <c r="E1893" s="1010">
        <v>50810811</v>
      </c>
      <c r="F1893" s="1024" t="s">
        <v>1001</v>
      </c>
      <c r="G1893" s="1195">
        <v>1000000</v>
      </c>
      <c r="H1893" s="1195">
        <v>1000000</v>
      </c>
      <c r="I1893" s="1195">
        <v>1000000</v>
      </c>
      <c r="J1893" s="1195"/>
      <c r="K1893" s="1195">
        <f t="shared" si="287"/>
        <v>3000000</v>
      </c>
      <c r="L1893" s="1195"/>
      <c r="M1893" s="1194"/>
    </row>
    <row r="1894" spans="1:13" ht="25.5">
      <c r="A1894" s="1010">
        <v>22020404</v>
      </c>
      <c r="B1894" s="1010">
        <v>70660</v>
      </c>
      <c r="C1894" s="1010"/>
      <c r="D1894" s="1184">
        <v>2101</v>
      </c>
      <c r="E1894" s="1010">
        <v>50810811</v>
      </c>
      <c r="F1894" s="1024" t="s">
        <v>961</v>
      </c>
      <c r="G1894" s="1195">
        <v>1000000</v>
      </c>
      <c r="H1894" s="1195">
        <v>1000000</v>
      </c>
      <c r="I1894" s="1195">
        <v>1000000</v>
      </c>
      <c r="J1894" s="1195"/>
      <c r="K1894" s="1195">
        <f t="shared" si="287"/>
        <v>3000000</v>
      </c>
      <c r="L1894" s="1195">
        <v>5000000</v>
      </c>
      <c r="M1894" s="1194"/>
    </row>
    <row r="1895" spans="1:13" ht="25.5">
      <c r="A1895" s="1010">
        <v>22020404</v>
      </c>
      <c r="B1895" s="1010">
        <v>70660</v>
      </c>
      <c r="C1895" s="1010"/>
      <c r="D1895" s="1184">
        <v>2101</v>
      </c>
      <c r="E1895" s="1010">
        <v>50810811</v>
      </c>
      <c r="F1895" s="1024" t="s">
        <v>137</v>
      </c>
      <c r="G1895" s="1195">
        <v>1000000</v>
      </c>
      <c r="H1895" s="1195">
        <v>1000000</v>
      </c>
      <c r="I1895" s="1195">
        <v>1000000</v>
      </c>
      <c r="J1895" s="1195"/>
      <c r="K1895" s="1195">
        <f t="shared" si="287"/>
        <v>3000000</v>
      </c>
      <c r="L1895" s="1195">
        <v>1000000</v>
      </c>
      <c r="M1895" s="1194"/>
    </row>
    <row r="1896" spans="1:13" ht="25.5">
      <c r="A1896" s="1010">
        <v>22020405</v>
      </c>
      <c r="B1896" s="1010"/>
      <c r="C1896" s="1010"/>
      <c r="D1896" s="1184">
        <v>2101</v>
      </c>
      <c r="E1896" s="1010"/>
      <c r="F1896" s="1024" t="s">
        <v>138</v>
      </c>
      <c r="G1896" s="1195">
        <v>1000000</v>
      </c>
      <c r="H1896" s="1195">
        <v>1000000</v>
      </c>
      <c r="I1896" s="1195">
        <v>1000000</v>
      </c>
      <c r="J1896" s="1195"/>
      <c r="K1896" s="1195">
        <f t="shared" si="287"/>
        <v>3000000</v>
      </c>
      <c r="L1896" s="1195">
        <v>500000</v>
      </c>
      <c r="M1896" s="1194"/>
    </row>
    <row r="1897" spans="1:13" ht="14.25">
      <c r="A1897" s="1010">
        <v>22020406</v>
      </c>
      <c r="B1897" s="1010">
        <v>70640</v>
      </c>
      <c r="C1897" s="1010"/>
      <c r="D1897" s="1184">
        <v>2101</v>
      </c>
      <c r="E1897" s="1010">
        <v>50810811</v>
      </c>
      <c r="F1897" s="1198" t="s">
        <v>139</v>
      </c>
      <c r="G1897" s="1199">
        <v>500000</v>
      </c>
      <c r="H1897" s="1199">
        <v>500000</v>
      </c>
      <c r="I1897" s="1199">
        <v>500000</v>
      </c>
      <c r="J1897" s="1199"/>
      <c r="K1897" s="1195">
        <f t="shared" si="287"/>
        <v>1500000</v>
      </c>
      <c r="L1897" s="1199">
        <v>3000000</v>
      </c>
      <c r="M1897" s="1194"/>
    </row>
    <row r="1898" spans="1:13" ht="14.25">
      <c r="A1898" s="950">
        <v>220205</v>
      </c>
      <c r="B1898" s="950"/>
      <c r="C1898" s="950"/>
      <c r="D1898" s="1184">
        <v>2101</v>
      </c>
      <c r="E1898" s="950">
        <v>50510811</v>
      </c>
      <c r="F1898" s="951" t="s">
        <v>145</v>
      </c>
      <c r="G1898" s="1193">
        <f>SUM(G1899)</f>
        <v>4000000</v>
      </c>
      <c r="H1898" s="1193">
        <f>SUM(H1899)</f>
        <v>4000000</v>
      </c>
      <c r="I1898" s="1193">
        <f>SUM(I1899)</f>
        <v>4000000</v>
      </c>
      <c r="J1898" s="1193"/>
      <c r="K1898" s="1193">
        <f>SUM(K1899)</f>
        <v>12000000</v>
      </c>
      <c r="L1898" s="1193">
        <v>1500000</v>
      </c>
      <c r="M1898" s="1196"/>
    </row>
    <row r="1899" spans="1:13" ht="14.25">
      <c r="A1899" s="1010">
        <v>22020502</v>
      </c>
      <c r="B1899" s="1010">
        <v>70980</v>
      </c>
      <c r="C1899" s="1010"/>
      <c r="D1899" s="1184">
        <v>2101</v>
      </c>
      <c r="E1899" s="950">
        <v>50510811</v>
      </c>
      <c r="F1899" s="1024" t="s">
        <v>1083</v>
      </c>
      <c r="G1899" s="1195">
        <v>4000000</v>
      </c>
      <c r="H1899" s="1195">
        <v>4000000</v>
      </c>
      <c r="I1899" s="1195">
        <v>4000000</v>
      </c>
      <c r="J1899" s="1195"/>
      <c r="K1899" s="1195">
        <f>SUM(G1899,H1899,I1899)</f>
        <v>12000000</v>
      </c>
      <c r="L1899" s="1195">
        <v>1500000</v>
      </c>
      <c r="M1899" s="1194"/>
    </row>
    <row r="1900" spans="1:13" ht="14.25">
      <c r="A1900" s="926"/>
      <c r="B1900" s="943">
        <v>70160</v>
      </c>
      <c r="C1900" s="926"/>
      <c r="D1900" s="1184">
        <v>2101</v>
      </c>
      <c r="E1900" s="950">
        <v>50510811</v>
      </c>
      <c r="F1900" s="1200" t="s">
        <v>963</v>
      </c>
      <c r="G1900" s="1193">
        <f>SUM(G1901:G1902)</f>
        <v>1500000</v>
      </c>
      <c r="H1900" s="1193">
        <f>SUM(H1901:H1902)</f>
        <v>1500000</v>
      </c>
      <c r="I1900" s="1193">
        <f>SUM(I1901:I1902)</f>
        <v>1500000</v>
      </c>
      <c r="J1900" s="1193"/>
      <c r="K1900" s="1193">
        <f>SUM(K1901:K1902)</f>
        <v>4500000</v>
      </c>
      <c r="L1900" s="1193"/>
      <c r="M1900" s="1194"/>
    </row>
    <row r="1901" spans="1:13" ht="14.25">
      <c r="A1901" s="926"/>
      <c r="B1901" s="943"/>
      <c r="C1901" s="926"/>
      <c r="D1901" s="1184"/>
      <c r="E1901" s="950"/>
      <c r="F1901" s="1024" t="s">
        <v>149</v>
      </c>
      <c r="G1901" s="1195">
        <v>1000000</v>
      </c>
      <c r="H1901" s="1193">
        <v>1000000</v>
      </c>
      <c r="I1901" s="1193">
        <v>1000000</v>
      </c>
      <c r="J1901" s="1193"/>
      <c r="K1901" s="1195">
        <f>SUM(G1901,H1901,I1901)</f>
        <v>3000000</v>
      </c>
      <c r="L1901" s="1193"/>
      <c r="M1901" s="1194"/>
    </row>
    <row r="1902" spans="1:13" ht="25.5">
      <c r="A1902" s="1010">
        <v>220220605</v>
      </c>
      <c r="B1902" s="1010">
        <v>70980</v>
      </c>
      <c r="C1902" s="1010"/>
      <c r="D1902" s="1184">
        <v>2101</v>
      </c>
      <c r="E1902" s="950">
        <v>50510811</v>
      </c>
      <c r="F1902" s="1024" t="s">
        <v>964</v>
      </c>
      <c r="G1902" s="1195">
        <v>500000</v>
      </c>
      <c r="H1902" s="1195">
        <v>500000</v>
      </c>
      <c r="I1902" s="1195">
        <v>500000</v>
      </c>
      <c r="J1902" s="1195"/>
      <c r="K1902" s="1195">
        <f>SUM(G1902,H1902,I1902)</f>
        <v>1500000</v>
      </c>
      <c r="L1902" s="1195"/>
      <c r="M1902" s="1194"/>
    </row>
    <row r="1903" spans="1:13" ht="25.5">
      <c r="A1903" s="950">
        <v>220208</v>
      </c>
      <c r="B1903" s="950"/>
      <c r="C1903" s="950"/>
      <c r="D1903" s="1184">
        <v>2101</v>
      </c>
      <c r="E1903" s="950">
        <v>50510811</v>
      </c>
      <c r="F1903" s="951" t="s">
        <v>163</v>
      </c>
      <c r="G1903" s="1193">
        <f>SUM(G1904:G1907)</f>
        <v>3500000</v>
      </c>
      <c r="H1903" s="1193">
        <f>SUM(H1904:H1907)</f>
        <v>3500000</v>
      </c>
      <c r="I1903" s="1193">
        <f>SUM(I1904:I1907)</f>
        <v>3500000</v>
      </c>
      <c r="J1903" s="1193"/>
      <c r="K1903" s="1193">
        <f>SUM(K1904:K1905)</f>
        <v>10500000</v>
      </c>
      <c r="L1903" s="1193">
        <v>3500000</v>
      </c>
      <c r="M1903" s="1194"/>
    </row>
    <row r="1904" spans="1:13" ht="25.5">
      <c r="A1904" s="1010">
        <v>22020801</v>
      </c>
      <c r="B1904" s="1010">
        <v>70343</v>
      </c>
      <c r="C1904" s="1010"/>
      <c r="D1904" s="1184">
        <v>2101</v>
      </c>
      <c r="E1904" s="950">
        <v>50510811</v>
      </c>
      <c r="F1904" s="1024" t="s">
        <v>164</v>
      </c>
      <c r="G1904" s="1195">
        <v>1500000</v>
      </c>
      <c r="H1904" s="1195">
        <v>1500000</v>
      </c>
      <c r="I1904" s="1195">
        <v>1500000</v>
      </c>
      <c r="J1904" s="1195"/>
      <c r="K1904" s="1195">
        <f>SUM(G1904,H1904,I1904)</f>
        <v>4500000</v>
      </c>
      <c r="L1904" s="1195">
        <v>1000000</v>
      </c>
      <c r="M1904" s="1194"/>
    </row>
    <row r="1905" spans="1:13" ht="25.5">
      <c r="A1905" s="1010">
        <v>22020803</v>
      </c>
      <c r="B1905" s="1010"/>
      <c r="C1905" s="1010"/>
      <c r="D1905" s="1184">
        <v>2101</v>
      </c>
      <c r="E1905" s="950">
        <v>50510811</v>
      </c>
      <c r="F1905" s="1024" t="s">
        <v>166</v>
      </c>
      <c r="G1905" s="1195">
        <v>2000000</v>
      </c>
      <c r="H1905" s="1195">
        <v>2000000</v>
      </c>
      <c r="I1905" s="1195">
        <v>2000000</v>
      </c>
      <c r="J1905" s="1195"/>
      <c r="K1905" s="1195">
        <f>SUM(G1905,H1905,I1905)</f>
        <v>6000000</v>
      </c>
      <c r="L1905" s="1195">
        <v>500000</v>
      </c>
      <c r="M1905" s="1194"/>
    </row>
    <row r="1906" spans="1:13" ht="25.5">
      <c r="A1906" s="1010"/>
      <c r="B1906" s="1010">
        <v>70343</v>
      </c>
      <c r="C1906" s="1010"/>
      <c r="D1906" s="1184">
        <v>2101</v>
      </c>
      <c r="E1906" s="950">
        <v>50510811</v>
      </c>
      <c r="F1906" s="1024" t="s">
        <v>652</v>
      </c>
      <c r="G1906" s="1195"/>
      <c r="H1906" s="1195"/>
      <c r="I1906" s="1195"/>
      <c r="J1906" s="1195"/>
      <c r="K1906" s="1195"/>
      <c r="L1906" s="1195">
        <v>1000000</v>
      </c>
      <c r="M1906" s="1194"/>
    </row>
    <row r="1907" spans="1:13" ht="14.25">
      <c r="A1907" s="1010"/>
      <c r="B1907" s="1010"/>
      <c r="C1907" s="1010"/>
      <c r="D1907" s="1184">
        <v>2101</v>
      </c>
      <c r="E1907" s="950">
        <v>50510811</v>
      </c>
      <c r="F1907" s="1024" t="s">
        <v>181</v>
      </c>
      <c r="G1907" s="1195"/>
      <c r="H1907" s="1195"/>
      <c r="I1907" s="1195"/>
      <c r="J1907" s="1195"/>
      <c r="K1907" s="1195"/>
      <c r="L1907" s="1195">
        <v>1000000</v>
      </c>
      <c r="M1907" s="1197"/>
    </row>
    <row r="1908" spans="1:13" ht="25.5">
      <c r="A1908" s="943">
        <v>222020904</v>
      </c>
      <c r="B1908" s="943">
        <v>70160</v>
      </c>
      <c r="C1908" s="943"/>
      <c r="D1908" s="1184">
        <v>2101</v>
      </c>
      <c r="E1908" s="950">
        <v>50510811</v>
      </c>
      <c r="F1908" s="1074" t="s">
        <v>965</v>
      </c>
      <c r="G1908" s="1193">
        <f>SUM(G1909:G1914)</f>
        <v>5800000</v>
      </c>
      <c r="H1908" s="1193">
        <f>SUM(H1909:H1914)</f>
        <v>5800000</v>
      </c>
      <c r="I1908" s="1193">
        <f>SUM(I1909:I1914)</f>
        <v>5800000</v>
      </c>
      <c r="J1908" s="1193"/>
      <c r="K1908" s="1193">
        <f>SUM(K1909:K1914)</f>
        <v>17400000</v>
      </c>
      <c r="L1908" s="1193">
        <v>3000000</v>
      </c>
      <c r="M1908" s="1194"/>
    </row>
    <row r="1909" spans="1:13" ht="14.25">
      <c r="A1909" s="943">
        <v>22021010</v>
      </c>
      <c r="B1909" s="943"/>
      <c r="C1909" s="943"/>
      <c r="D1909" s="1184">
        <v>2101</v>
      </c>
      <c r="E1909" s="950">
        <v>50510811</v>
      </c>
      <c r="F1909" s="1075" t="s">
        <v>174</v>
      </c>
      <c r="G1909" s="1195">
        <v>500000</v>
      </c>
      <c r="H1909" s="1195">
        <v>500000</v>
      </c>
      <c r="I1909" s="1195">
        <v>500000</v>
      </c>
      <c r="J1909" s="1195"/>
      <c r="K1909" s="1195">
        <f t="shared" ref="K1909:K1914" si="288">SUM(G1909,H1909,I1909)</f>
        <v>1500000</v>
      </c>
      <c r="L1909" s="1195">
        <v>3000000</v>
      </c>
      <c r="M1909" s="1194"/>
    </row>
    <row r="1910" spans="1:13" ht="25.5">
      <c r="A1910" s="1184">
        <v>22021003</v>
      </c>
      <c r="B1910" s="1184"/>
      <c r="C1910" s="943"/>
      <c r="D1910" s="943">
        <v>2101</v>
      </c>
      <c r="E1910" s="1185">
        <v>50510811</v>
      </c>
      <c r="F1910" s="1075" t="s">
        <v>588</v>
      </c>
      <c r="G1910" s="1188">
        <v>500000</v>
      </c>
      <c r="H1910" s="1186">
        <v>500000</v>
      </c>
      <c r="I1910" s="1186">
        <v>500000</v>
      </c>
      <c r="J1910" s="1186"/>
      <c r="K1910" s="1195">
        <f t="shared" si="288"/>
        <v>1500000</v>
      </c>
      <c r="L1910" s="1186"/>
      <c r="M1910" s="941"/>
    </row>
    <row r="1911" spans="1:13" ht="14.25">
      <c r="A1911" s="1184">
        <v>22021007</v>
      </c>
      <c r="B1911" s="1184"/>
      <c r="C1911" s="943"/>
      <c r="D1911" s="943">
        <v>2101</v>
      </c>
      <c r="E1911" s="1185">
        <v>50510811</v>
      </c>
      <c r="F1911" s="1075" t="s">
        <v>179</v>
      </c>
      <c r="G1911" s="1188">
        <v>800000</v>
      </c>
      <c r="H1911" s="1186">
        <v>800000</v>
      </c>
      <c r="I1911" s="1186">
        <v>800000</v>
      </c>
      <c r="J1911" s="1186"/>
      <c r="K1911" s="1195">
        <f t="shared" si="288"/>
        <v>2400000</v>
      </c>
      <c r="L1911" s="1186"/>
      <c r="M1911" s="941"/>
    </row>
    <row r="1912" spans="1:13" ht="14.25">
      <c r="A1912" s="1184">
        <v>22021009</v>
      </c>
      <c r="B1912" s="1184"/>
      <c r="C1912" s="943"/>
      <c r="D1912" s="943">
        <v>2101</v>
      </c>
      <c r="E1912" s="1185">
        <v>50510811</v>
      </c>
      <c r="F1912" s="1075" t="s">
        <v>181</v>
      </c>
      <c r="G1912" s="1188">
        <v>1000000</v>
      </c>
      <c r="H1912" s="1186">
        <v>1000000</v>
      </c>
      <c r="I1912" s="1186">
        <v>1000000</v>
      </c>
      <c r="J1912" s="1186"/>
      <c r="K1912" s="1195">
        <f t="shared" si="288"/>
        <v>3000000</v>
      </c>
      <c r="L1912" s="1186"/>
      <c r="M1912" s="941"/>
    </row>
    <row r="1913" spans="1:13" ht="14.25">
      <c r="A1913" s="1184">
        <v>22021039</v>
      </c>
      <c r="B1913" s="1184"/>
      <c r="C1913" s="943"/>
      <c r="D1913" s="943"/>
      <c r="E1913" s="1185"/>
      <c r="F1913" s="1075" t="s">
        <v>1155</v>
      </c>
      <c r="G1913" s="1188">
        <v>2000000</v>
      </c>
      <c r="H1913" s="1186">
        <v>2000000</v>
      </c>
      <c r="I1913" s="1186">
        <v>2000000</v>
      </c>
      <c r="J1913" s="1186"/>
      <c r="K1913" s="1189">
        <f t="shared" si="288"/>
        <v>6000000</v>
      </c>
      <c r="L1913" s="1186"/>
      <c r="M1913" s="941"/>
    </row>
    <row r="1914" spans="1:13" ht="25.5">
      <c r="A1914" s="1184">
        <v>22021043</v>
      </c>
      <c r="B1914" s="1184"/>
      <c r="C1914" s="943"/>
      <c r="D1914" s="943"/>
      <c r="E1914" s="1185"/>
      <c r="F1914" s="1075" t="s">
        <v>1164</v>
      </c>
      <c r="G1914" s="1188">
        <v>1000000</v>
      </c>
      <c r="H1914" s="1186">
        <v>1000000</v>
      </c>
      <c r="I1914" s="1186">
        <v>1000000</v>
      </c>
      <c r="J1914" s="1186"/>
      <c r="K1914" s="1189">
        <f t="shared" si="288"/>
        <v>3000000</v>
      </c>
      <c r="L1914" s="1186"/>
      <c r="M1914" s="941"/>
    </row>
    <row r="1915" spans="1:13" ht="14.25">
      <c r="A1915" s="1184"/>
      <c r="B1915" s="1184"/>
      <c r="C1915" s="943"/>
      <c r="D1915" s="943"/>
      <c r="E1915" s="1185"/>
      <c r="F1915" s="1075"/>
      <c r="G1915" s="1188"/>
      <c r="H1915" s="1186"/>
      <c r="I1915" s="1186"/>
      <c r="J1915" s="1186"/>
      <c r="K1915" s="1187"/>
      <c r="L1915" s="1186"/>
      <c r="M1915" s="941"/>
    </row>
    <row r="1916" spans="1:13" ht="14.25">
      <c r="A1916" s="1184"/>
      <c r="B1916" s="1184"/>
      <c r="C1916" s="943"/>
      <c r="D1916" s="943"/>
      <c r="E1916" s="1185"/>
      <c r="F1916" s="1075"/>
      <c r="G1916" s="1186"/>
      <c r="H1916" s="1186"/>
      <c r="I1916" s="1186"/>
      <c r="J1916" s="1186"/>
      <c r="K1916" s="1187"/>
      <c r="L1916" s="1186"/>
      <c r="M1916" s="941"/>
    </row>
    <row r="1917" spans="1:13" ht="14.25">
      <c r="A1917" s="943">
        <v>23</v>
      </c>
      <c r="B1917" s="1184">
        <v>70434</v>
      </c>
      <c r="C1917" s="943" t="s">
        <v>949</v>
      </c>
      <c r="D1917" s="943">
        <v>2101</v>
      </c>
      <c r="E1917" s="943">
        <v>50610800</v>
      </c>
      <c r="F1917" s="1074" t="s">
        <v>198</v>
      </c>
      <c r="G1917" s="1190"/>
      <c r="H1917" s="1190"/>
      <c r="I1917" s="1190"/>
      <c r="J1917" s="1190"/>
      <c r="K1917" s="1191">
        <f>SUM(K1918:K1926)</f>
        <v>0</v>
      </c>
      <c r="L1917" s="1190">
        <v>70000000</v>
      </c>
      <c r="M1917" s="941"/>
    </row>
    <row r="1918" spans="1:13" ht="14.25">
      <c r="A1918" s="943">
        <v>2301</v>
      </c>
      <c r="B1918" s="1184">
        <v>70434</v>
      </c>
      <c r="C1918" s="943" t="s">
        <v>949</v>
      </c>
      <c r="D1918" s="943">
        <v>2101</v>
      </c>
      <c r="E1918" s="943">
        <v>50610800</v>
      </c>
      <c r="F1918" s="1074" t="s">
        <v>199</v>
      </c>
      <c r="G1918" s="1190"/>
      <c r="H1918" s="1190"/>
      <c r="I1918" s="1190"/>
      <c r="J1918" s="1190"/>
      <c r="K1918" s="1191">
        <f>SUM(K1919:K1927)</f>
        <v>0</v>
      </c>
      <c r="L1918" s="1180"/>
      <c r="M1918" s="941"/>
    </row>
    <row r="1919" spans="1:13" ht="25.5">
      <c r="A1919" s="943">
        <v>230101</v>
      </c>
      <c r="B1919" s="1184">
        <v>70434</v>
      </c>
      <c r="C1919" s="943" t="s">
        <v>949</v>
      </c>
      <c r="D1919" s="943">
        <v>2101</v>
      </c>
      <c r="E1919" s="943">
        <v>50610800</v>
      </c>
      <c r="F1919" s="1074" t="s">
        <v>200</v>
      </c>
      <c r="G1919" s="1190"/>
      <c r="H1919" s="1190"/>
      <c r="I1919" s="1190"/>
      <c r="J1919" s="1190"/>
      <c r="K1919" s="1191">
        <f>SUM(K1920:K1928)</f>
        <v>0</v>
      </c>
      <c r="L1919" s="1190">
        <v>38000000</v>
      </c>
      <c r="M1919" s="941"/>
    </row>
    <row r="1920" spans="1:13" ht="25.5">
      <c r="A1920" s="1184">
        <v>23010112</v>
      </c>
      <c r="B1920" s="1184">
        <v>70451</v>
      </c>
      <c r="C1920" s="943" t="s">
        <v>949</v>
      </c>
      <c r="D1920" s="943">
        <v>2101</v>
      </c>
      <c r="E1920" s="1184">
        <v>50610811</v>
      </c>
      <c r="F1920" s="1075" t="s">
        <v>208</v>
      </c>
      <c r="G1920" s="1186"/>
      <c r="H1920" s="1186"/>
      <c r="I1920" s="1186"/>
      <c r="J1920" s="1186"/>
      <c r="K1920" s="1189">
        <f>SUM(G1920,H1920,I1920)</f>
        <v>0</v>
      </c>
      <c r="L1920" s="1186">
        <v>2000000</v>
      </c>
      <c r="M1920" s="941"/>
    </row>
    <row r="1921" spans="1:13" ht="14.25">
      <c r="A1921" s="1184">
        <v>23010113</v>
      </c>
      <c r="B1921" s="1184">
        <v>70940</v>
      </c>
      <c r="C1921" s="943" t="s">
        <v>949</v>
      </c>
      <c r="D1921" s="943">
        <v>2101</v>
      </c>
      <c r="E1921" s="1184">
        <v>50610811</v>
      </c>
      <c r="F1921" s="1075" t="s">
        <v>209</v>
      </c>
      <c r="G1921" s="1186"/>
      <c r="H1921" s="1186"/>
      <c r="I1921" s="1186"/>
      <c r="J1921" s="1186"/>
      <c r="K1921" s="1189"/>
      <c r="L1921" s="1186">
        <v>3000000</v>
      </c>
      <c r="M1921" s="941"/>
    </row>
    <row r="1922" spans="1:13" ht="25.5">
      <c r="A1922" s="1184">
        <v>23010114</v>
      </c>
      <c r="B1922" s="1184"/>
      <c r="C1922" s="943" t="s">
        <v>949</v>
      </c>
      <c r="D1922" s="943">
        <v>2101</v>
      </c>
      <c r="E1922" s="1185">
        <v>50610811</v>
      </c>
      <c r="F1922" s="1075" t="s">
        <v>210</v>
      </c>
      <c r="G1922" s="1186"/>
      <c r="H1922" s="1186"/>
      <c r="I1922" s="1186"/>
      <c r="J1922" s="1186"/>
      <c r="K1922" s="1189"/>
      <c r="L1922" s="1186">
        <v>500000</v>
      </c>
      <c r="M1922" s="941"/>
    </row>
    <row r="1923" spans="1:13" ht="25.5">
      <c r="A1923" s="1184">
        <v>23010115</v>
      </c>
      <c r="B1923" s="1184"/>
      <c r="C1923" s="943" t="s">
        <v>949</v>
      </c>
      <c r="D1923" s="943">
        <v>2101</v>
      </c>
      <c r="E1923" s="1185">
        <v>50610811</v>
      </c>
      <c r="F1923" s="1075" t="s">
        <v>211</v>
      </c>
      <c r="G1923" s="1186"/>
      <c r="H1923" s="1186"/>
      <c r="I1923" s="1186"/>
      <c r="J1923" s="1186"/>
      <c r="K1923" s="1189"/>
      <c r="L1923" s="1186">
        <v>500000</v>
      </c>
      <c r="M1923" s="941"/>
    </row>
    <row r="1924" spans="1:13" ht="25.5">
      <c r="A1924" s="1184">
        <v>23010120</v>
      </c>
      <c r="B1924" s="1184"/>
      <c r="C1924" s="943" t="s">
        <v>949</v>
      </c>
      <c r="D1924" s="943">
        <v>2101</v>
      </c>
      <c r="E1924" s="1185">
        <v>50610811</v>
      </c>
      <c r="F1924" s="1075" t="s">
        <v>216</v>
      </c>
      <c r="G1924" s="1186"/>
      <c r="H1924" s="1186"/>
      <c r="I1924" s="1186"/>
      <c r="J1924" s="1186"/>
      <c r="K1924" s="1189">
        <f>SUM(G1924,H1924,I1924)</f>
        <v>0</v>
      </c>
      <c r="L1924" s="1186">
        <v>2000000</v>
      </c>
      <c r="M1924" s="941"/>
    </row>
    <row r="1925" spans="1:13" ht="25.5">
      <c r="A1925" s="1184">
        <v>23010122</v>
      </c>
      <c r="B1925" s="1184">
        <v>70760</v>
      </c>
      <c r="C1925" s="943" t="s">
        <v>949</v>
      </c>
      <c r="D1925" s="943">
        <v>2101</v>
      </c>
      <c r="E1925" s="1185">
        <v>50610811</v>
      </c>
      <c r="F1925" s="1075" t="s">
        <v>218</v>
      </c>
      <c r="G1925" s="1186"/>
      <c r="H1925" s="1186"/>
      <c r="I1925" s="1186"/>
      <c r="J1925" s="1186"/>
      <c r="K1925" s="1187" t="s">
        <v>951</v>
      </c>
      <c r="L1925" s="1186"/>
      <c r="M1925" s="941"/>
    </row>
    <row r="1926" spans="1:13" ht="25.5">
      <c r="A1926" s="1184">
        <v>23010123</v>
      </c>
      <c r="B1926" s="1184"/>
      <c r="C1926" s="943" t="s">
        <v>949</v>
      </c>
      <c r="D1926" s="943">
        <v>2101</v>
      </c>
      <c r="E1926" s="1185">
        <v>50610811</v>
      </c>
      <c r="F1926" s="1075" t="s">
        <v>219</v>
      </c>
      <c r="G1926" s="1187"/>
      <c r="H1926" s="1187"/>
      <c r="I1926" s="1187"/>
      <c r="J1926" s="1187"/>
      <c r="K1926" s="1187"/>
      <c r="L1926" s="1187"/>
      <c r="M1926" s="941"/>
    </row>
    <row r="1927" spans="1:13" ht="25.5">
      <c r="A1927" s="1184">
        <v>23010124</v>
      </c>
      <c r="B1927" s="1184">
        <v>70940</v>
      </c>
      <c r="C1927" s="943" t="s">
        <v>949</v>
      </c>
      <c r="D1927" s="943">
        <v>2101</v>
      </c>
      <c r="E1927" s="1185">
        <v>50610811</v>
      </c>
      <c r="F1927" s="1075" t="s">
        <v>220</v>
      </c>
      <c r="G1927" s="1186"/>
      <c r="H1927" s="1186"/>
      <c r="I1927" s="1186"/>
      <c r="J1927" s="1186"/>
      <c r="K1927" s="1189"/>
      <c r="L1927" s="1186">
        <v>10000000</v>
      </c>
      <c r="M1927" s="941"/>
    </row>
    <row r="1928" spans="1:13" ht="25.5">
      <c r="A1928" s="1184">
        <v>23010125</v>
      </c>
      <c r="B1928" s="1184">
        <v>70940</v>
      </c>
      <c r="C1928" s="943" t="s">
        <v>949</v>
      </c>
      <c r="D1928" s="943">
        <v>2101</v>
      </c>
      <c r="E1928" s="1185">
        <v>50610811</v>
      </c>
      <c r="F1928" s="1075" t="s">
        <v>221</v>
      </c>
      <c r="G1928" s="1186"/>
      <c r="H1928" s="1186"/>
      <c r="I1928" s="1186"/>
      <c r="J1928" s="1186"/>
      <c r="K1928" s="1189">
        <f>SUM(G1928,H1928,I1928)</f>
        <v>0</v>
      </c>
      <c r="L1928" s="1186">
        <v>20000000</v>
      </c>
      <c r="M1928" s="941"/>
    </row>
    <row r="1929" spans="1:13" ht="14.25">
      <c r="A1929" s="943">
        <v>2303</v>
      </c>
      <c r="B1929" s="943"/>
      <c r="C1929" s="943" t="s">
        <v>949</v>
      </c>
      <c r="D1929" s="943">
        <v>2101</v>
      </c>
      <c r="E1929" s="943">
        <v>50610800</v>
      </c>
      <c r="F1929" s="1074" t="s">
        <v>252</v>
      </c>
      <c r="G1929" s="1190"/>
      <c r="H1929" s="1190"/>
      <c r="I1929" s="1190"/>
      <c r="J1929" s="1190"/>
      <c r="K1929" s="1180"/>
      <c r="L1929" s="1190">
        <v>30000000</v>
      </c>
      <c r="M1929" s="941"/>
    </row>
    <row r="1930" spans="1:13" ht="25.5">
      <c r="A1930" s="1184">
        <v>23030102</v>
      </c>
      <c r="B1930" s="1184">
        <v>70630</v>
      </c>
      <c r="C1930" s="943" t="s">
        <v>949</v>
      </c>
      <c r="D1930" s="943">
        <v>2101</v>
      </c>
      <c r="E1930" s="1184">
        <v>50610811</v>
      </c>
      <c r="F1930" s="1192" t="s">
        <v>255</v>
      </c>
      <c r="G1930" s="1186"/>
      <c r="H1930" s="1186"/>
      <c r="I1930" s="1186"/>
      <c r="J1930" s="1186"/>
      <c r="K1930" s="1189"/>
      <c r="L1930" s="1186">
        <v>2000000</v>
      </c>
      <c r="M1930" s="941"/>
    </row>
    <row r="1931" spans="1:13" ht="25.5">
      <c r="A1931" s="1184">
        <v>23030103</v>
      </c>
      <c r="B1931" s="1184"/>
      <c r="C1931" s="943" t="s">
        <v>949</v>
      </c>
      <c r="D1931" s="943">
        <v>2101</v>
      </c>
      <c r="E1931" s="1185">
        <v>50610811</v>
      </c>
      <c r="F1931" s="1192" t="s">
        <v>256</v>
      </c>
      <c r="G1931" s="1186"/>
      <c r="H1931" s="1186"/>
      <c r="I1931" s="1186"/>
      <c r="J1931" s="1186"/>
      <c r="K1931" s="1189"/>
      <c r="L1931" s="1186">
        <v>9000000</v>
      </c>
      <c r="M1931" s="941"/>
    </row>
    <row r="1932" spans="1:13" ht="25.5">
      <c r="A1932" s="1184">
        <v>23030113</v>
      </c>
      <c r="B1932" s="1184">
        <v>70660</v>
      </c>
      <c r="C1932" s="943" t="s">
        <v>949</v>
      </c>
      <c r="D1932" s="943">
        <v>2101</v>
      </c>
      <c r="E1932" s="1184">
        <v>50610811</v>
      </c>
      <c r="F1932" s="1192" t="s">
        <v>263</v>
      </c>
      <c r="G1932" s="1186"/>
      <c r="H1932" s="1186"/>
      <c r="I1932" s="1186"/>
      <c r="J1932" s="1186"/>
      <c r="K1932" s="1189">
        <f>SUM(G1932,H1932,I1932)</f>
        <v>0</v>
      </c>
      <c r="L1932" s="1186">
        <v>10000000</v>
      </c>
      <c r="M1932" s="941"/>
    </row>
    <row r="1933" spans="1:13" ht="25.5">
      <c r="A1933" s="1184">
        <v>23030118</v>
      </c>
      <c r="B1933" s="1184">
        <v>70980</v>
      </c>
      <c r="C1933" s="943" t="s">
        <v>949</v>
      </c>
      <c r="D1933" s="943">
        <v>2101</v>
      </c>
      <c r="E1933" s="1184">
        <v>50610811</v>
      </c>
      <c r="F1933" s="1192" t="s">
        <v>265</v>
      </c>
      <c r="G1933" s="1187"/>
      <c r="H1933" s="1187"/>
      <c r="I1933" s="1187"/>
      <c r="J1933" s="1187"/>
      <c r="K1933" s="1187"/>
      <c r="L1933" s="1187"/>
      <c r="M1933" s="941"/>
    </row>
    <row r="1934" spans="1:13" ht="25.5">
      <c r="A1934" s="1184">
        <v>23030121</v>
      </c>
      <c r="B1934" s="1184">
        <v>70660</v>
      </c>
      <c r="C1934" s="943" t="s">
        <v>949</v>
      </c>
      <c r="D1934" s="943">
        <v>2101</v>
      </c>
      <c r="E1934" s="1184">
        <v>50610811</v>
      </c>
      <c r="F1934" s="1192" t="s">
        <v>266</v>
      </c>
      <c r="G1934" s="1186"/>
      <c r="H1934" s="1186"/>
      <c r="I1934" s="1186"/>
      <c r="J1934" s="1186"/>
      <c r="K1934" s="1189">
        <f>SUM(G1934,H1934,I1934)</f>
        <v>0</v>
      </c>
      <c r="L1934" s="1186">
        <v>2000000</v>
      </c>
      <c r="M1934" s="941"/>
    </row>
    <row r="1935" spans="1:13" ht="25.5">
      <c r="A1935" s="1184">
        <v>23030123</v>
      </c>
      <c r="B1935" s="1184">
        <v>70810</v>
      </c>
      <c r="C1935" s="943" t="s">
        <v>949</v>
      </c>
      <c r="D1935" s="943">
        <v>2101</v>
      </c>
      <c r="E1935" s="1184">
        <v>50610811</v>
      </c>
      <c r="F1935" s="1192" t="s">
        <v>268</v>
      </c>
      <c r="G1935" s="1186"/>
      <c r="H1935" s="1186"/>
      <c r="I1935" s="1186"/>
      <c r="J1935" s="1186"/>
      <c r="K1935" s="1189"/>
      <c r="L1935" s="1186">
        <v>5000000</v>
      </c>
      <c r="M1935" s="941"/>
    </row>
    <row r="1936" spans="1:13" ht="25.5">
      <c r="A1936" s="1184">
        <v>23030127</v>
      </c>
      <c r="B1936" s="1184">
        <v>70880</v>
      </c>
      <c r="C1936" s="943" t="s">
        <v>949</v>
      </c>
      <c r="D1936" s="943">
        <v>2101</v>
      </c>
      <c r="E1936" s="1184">
        <v>50610811</v>
      </c>
      <c r="F1936" s="1192" t="s">
        <v>270</v>
      </c>
      <c r="G1936" s="1186"/>
      <c r="H1936" s="1186"/>
      <c r="I1936" s="1186"/>
      <c r="J1936" s="1186"/>
      <c r="K1936" s="1189">
        <f>SUM(G1936,H1936,I1936)</f>
        <v>0</v>
      </c>
      <c r="L1936" s="1186">
        <v>2000000</v>
      </c>
      <c r="M1936" s="941"/>
    </row>
    <row r="1937" spans="1:13" ht="14.25">
      <c r="A1937" s="943">
        <v>2305</v>
      </c>
      <c r="B1937" s="943"/>
      <c r="C1937" s="943" t="s">
        <v>949</v>
      </c>
      <c r="D1937" s="943">
        <v>2101</v>
      </c>
      <c r="E1937" s="943">
        <v>50610800</v>
      </c>
      <c r="F1937" s="1074" t="s">
        <v>274</v>
      </c>
      <c r="G1937" s="1180"/>
      <c r="H1937" s="1180"/>
      <c r="I1937" s="1180"/>
      <c r="J1937" s="1180"/>
      <c r="K1937" s="1180"/>
      <c r="L1937" s="1180"/>
      <c r="M1937" s="941"/>
    </row>
    <row r="1938" spans="1:13" ht="25.5">
      <c r="A1938" s="943">
        <v>230501</v>
      </c>
      <c r="B1938" s="943"/>
      <c r="C1938" s="943" t="s">
        <v>949</v>
      </c>
      <c r="D1938" s="943">
        <v>2101</v>
      </c>
      <c r="E1938" s="943">
        <v>50610800</v>
      </c>
      <c r="F1938" s="1074" t="s">
        <v>275</v>
      </c>
      <c r="G1938" s="1190"/>
      <c r="H1938" s="1190"/>
      <c r="I1938" s="1190"/>
      <c r="J1938" s="1190"/>
      <c r="K1938" s="1180"/>
      <c r="L1938" s="1190">
        <v>2000000</v>
      </c>
      <c r="M1938" s="941"/>
    </row>
    <row r="1939" spans="1:13" ht="25.5">
      <c r="A1939" s="1184">
        <v>23050102</v>
      </c>
      <c r="B1939" s="1184"/>
      <c r="C1939" s="943" t="s">
        <v>949</v>
      </c>
      <c r="D1939" s="943">
        <v>2101</v>
      </c>
      <c r="E1939" s="1185">
        <v>50610811</v>
      </c>
      <c r="F1939" s="1075" t="s">
        <v>277</v>
      </c>
      <c r="G1939" s="1186"/>
      <c r="H1939" s="1186"/>
      <c r="I1939" s="1186"/>
      <c r="J1939" s="1186"/>
      <c r="K1939" s="1189"/>
      <c r="L1939" s="1186">
        <v>2000000</v>
      </c>
      <c r="M1939" s="941"/>
    </row>
    <row r="1940" spans="1:13" ht="14.25">
      <c r="A1940" s="850"/>
      <c r="B1940" s="850"/>
      <c r="C1940" s="850"/>
      <c r="D1940" s="850"/>
      <c r="E1940" s="850"/>
      <c r="F1940" s="848" t="s">
        <v>570</v>
      </c>
      <c r="G1940" s="848"/>
      <c r="H1940" s="848"/>
      <c r="I1940" s="848"/>
      <c r="J1940" s="848"/>
      <c r="K1940" s="848"/>
      <c r="L1940" s="848"/>
      <c r="M1940" s="941"/>
    </row>
    <row r="1941" spans="1:13" ht="14.25">
      <c r="A1941" s="850"/>
      <c r="B1941" s="850"/>
      <c r="C1941" s="850"/>
      <c r="D1941" s="850"/>
      <c r="E1941" s="850"/>
      <c r="F1941" s="851"/>
      <c r="G1941" s="1087"/>
      <c r="H1941" s="1087"/>
      <c r="I1941" s="1087"/>
      <c r="J1941" s="1158"/>
      <c r="K1941" s="1087"/>
      <c r="L1941" s="1087"/>
      <c r="M1941" s="941"/>
    </row>
    <row r="1942" spans="1:13" ht="14.25">
      <c r="A1942" s="850"/>
      <c r="B1942" s="850"/>
      <c r="C1942" s="850"/>
      <c r="D1942" s="850"/>
      <c r="E1942" s="850"/>
      <c r="F1942" s="851" t="s">
        <v>4</v>
      </c>
      <c r="G1942" s="1201" t="e">
        <f>SUM(G1872)</f>
        <v>#REF!</v>
      </c>
      <c r="H1942" s="1201">
        <v>252361879</v>
      </c>
      <c r="I1942" s="1201">
        <v>252361879</v>
      </c>
      <c r="J1942" s="1201"/>
      <c r="K1942" s="1201" t="e">
        <f>SUM(G1942,H1942,I1942)</f>
        <v>#REF!</v>
      </c>
      <c r="L1942" s="1201">
        <v>142503434</v>
      </c>
      <c r="M1942" s="941"/>
    </row>
    <row r="1943" spans="1:13" ht="14.25">
      <c r="A1943" s="850"/>
      <c r="B1943" s="850"/>
      <c r="C1943" s="850"/>
      <c r="D1943" s="850"/>
      <c r="E1943" s="850"/>
      <c r="F1943" s="851" t="s">
        <v>520</v>
      </c>
      <c r="G1943" s="1202">
        <f>G1875</f>
        <v>38000000</v>
      </c>
      <c r="H1943" s="1202">
        <v>38000000</v>
      </c>
      <c r="I1943" s="1202">
        <v>38000000</v>
      </c>
      <c r="J1943" s="1202"/>
      <c r="K1943" s="1201">
        <f>SUM(G1943,H1943,I1943)</f>
        <v>114000000</v>
      </c>
      <c r="L1943" s="1202" t="s">
        <v>952</v>
      </c>
      <c r="M1943" s="941"/>
    </row>
    <row r="1944" spans="1:13" ht="14.25">
      <c r="A1944" s="850"/>
      <c r="B1944" s="850"/>
      <c r="C1944" s="850"/>
      <c r="D1944" s="850"/>
      <c r="E1944" s="850"/>
      <c r="F1944" s="851" t="s">
        <v>198</v>
      </c>
      <c r="G1944" s="1201">
        <f>G1917</f>
        <v>0</v>
      </c>
      <c r="H1944" s="1201">
        <f>H1917</f>
        <v>0</v>
      </c>
      <c r="I1944" s="1201">
        <f>I1917</f>
        <v>0</v>
      </c>
      <c r="J1944" s="1201"/>
      <c r="K1944" s="1087"/>
      <c r="L1944" s="1201">
        <f>L1917</f>
        <v>70000000</v>
      </c>
      <c r="M1944" s="941"/>
    </row>
    <row r="1945" spans="1:13" ht="14.25">
      <c r="A1945" s="850"/>
      <c r="B1945" s="850"/>
      <c r="C1945" s="850"/>
      <c r="D1945" s="850"/>
      <c r="E1945" s="850"/>
      <c r="F1945" s="851" t="s">
        <v>3</v>
      </c>
      <c r="G1945" s="1201" t="e">
        <f>SUM(G1942:G1944)</f>
        <v>#REF!</v>
      </c>
      <c r="H1945" s="1201">
        <f>SUM(H1942:H1944)</f>
        <v>290361879</v>
      </c>
      <c r="I1945" s="1201">
        <f>SUM(I1942:I1944)</f>
        <v>290361879</v>
      </c>
      <c r="J1945" s="1201"/>
      <c r="K1945" s="1201" t="e">
        <f>SUM(K1942:K1944)</f>
        <v>#REF!</v>
      </c>
      <c r="L1945" s="1087" t="s">
        <v>953</v>
      </c>
      <c r="M1945" s="941"/>
    </row>
    <row r="1946" spans="1:13">
      <c r="A1946" s="33"/>
      <c r="B1946" s="35"/>
      <c r="C1946" s="33"/>
      <c r="D1946" s="33"/>
      <c r="E1946" s="33"/>
      <c r="F1946" s="35"/>
      <c r="G1946" s="54"/>
      <c r="H1946" s="33"/>
      <c r="I1946" s="33"/>
      <c r="J1946" s="33"/>
      <c r="K1946" s="33"/>
    </row>
    <row r="1947" spans="1:13">
      <c r="A1947" s="33"/>
      <c r="B1947" s="35"/>
      <c r="C1947" s="33"/>
      <c r="D1947" s="33"/>
      <c r="E1947" s="33"/>
      <c r="F1947" s="35"/>
      <c r="G1947" s="54"/>
      <c r="H1947" s="33"/>
      <c r="I1947" s="33"/>
      <c r="J1947" s="33"/>
      <c r="K1947" s="33"/>
    </row>
    <row r="1948" spans="1:13" ht="26.25">
      <c r="A1948" s="1537" t="s">
        <v>0</v>
      </c>
      <c r="B1948" s="1537"/>
      <c r="C1948" s="1537"/>
      <c r="D1948" s="1537"/>
      <c r="E1948" s="1537"/>
      <c r="F1948" s="1537"/>
      <c r="G1948" s="1537"/>
      <c r="H1948" s="1537"/>
      <c r="I1948" s="1537"/>
      <c r="J1948" s="1537"/>
      <c r="K1948" s="1537"/>
      <c r="L1948" s="1537"/>
      <c r="M1948" s="1537"/>
    </row>
    <row r="1949" spans="1:13" ht="23.25">
      <c r="A1949" s="1506" t="s">
        <v>512</v>
      </c>
      <c r="B1949" s="1506"/>
      <c r="C1949" s="1506"/>
      <c r="D1949" s="1506"/>
      <c r="E1949" s="1506"/>
      <c r="F1949" s="1506"/>
      <c r="G1949" s="1506"/>
      <c r="H1949" s="1506"/>
      <c r="I1949" s="1506"/>
      <c r="J1949" s="1506"/>
      <c r="K1949" s="1506"/>
      <c r="L1949" s="1506"/>
      <c r="M1949" s="1506"/>
    </row>
    <row r="1950" spans="1:13" ht="51">
      <c r="A1950" s="426" t="s">
        <v>518</v>
      </c>
      <c r="B1950" s="426" t="s">
        <v>514</v>
      </c>
      <c r="C1950" s="426" t="s">
        <v>559</v>
      </c>
      <c r="D1950" s="426" t="s">
        <v>560</v>
      </c>
      <c r="E1950" s="426" t="s">
        <v>515</v>
      </c>
      <c r="F1950" s="427" t="s">
        <v>483</v>
      </c>
      <c r="G1950" s="426" t="s">
        <v>656</v>
      </c>
      <c r="H1950" s="426" t="s">
        <v>997</v>
      </c>
      <c r="I1950" s="426" t="s">
        <v>657</v>
      </c>
      <c r="J1950" s="426"/>
      <c r="K1950" s="426" t="s">
        <v>658</v>
      </c>
      <c r="L1950" s="426" t="s">
        <v>970</v>
      </c>
      <c r="M1950" s="853" t="s">
        <v>1196</v>
      </c>
    </row>
    <row r="1951" spans="1:13" ht="14.25">
      <c r="A1951" s="498"/>
      <c r="B1951" s="498"/>
      <c r="C1951" s="498"/>
      <c r="D1951" s="498"/>
      <c r="E1951" s="498"/>
      <c r="F1951" s="498"/>
      <c r="G1951" s="498"/>
      <c r="H1951" s="498"/>
      <c r="I1951" s="498"/>
      <c r="J1951" s="498"/>
      <c r="K1951" s="1229"/>
      <c r="L1951" s="1229"/>
      <c r="M1951" s="1229"/>
    </row>
    <row r="1952" spans="1:13" ht="14.25">
      <c r="A1952" s="1230">
        <v>2</v>
      </c>
      <c r="B1952" s="498"/>
      <c r="C1952" s="498"/>
      <c r="D1952" s="498"/>
      <c r="E1952" s="498"/>
      <c r="F1952" s="498" t="s">
        <v>90</v>
      </c>
      <c r="G1952" s="971">
        <f>G1960</f>
        <v>694000000</v>
      </c>
      <c r="H1952" s="971">
        <f>H1960</f>
        <v>694000000</v>
      </c>
      <c r="I1952" s="971">
        <f>I1960</f>
        <v>694000000</v>
      </c>
      <c r="J1952" s="971"/>
      <c r="K1952" s="971">
        <f>SUM(G1952,H1952,I1952)</f>
        <v>2082000000</v>
      </c>
      <c r="L1952" s="971">
        <f>L1953+L1960</f>
        <v>0</v>
      </c>
      <c r="M1952" s="971"/>
    </row>
    <row r="1953" spans="1:13" ht="14.25">
      <c r="A1953" s="1203">
        <v>21</v>
      </c>
      <c r="B1953" s="1204"/>
      <c r="C1953" s="1204"/>
      <c r="D1953" s="1204"/>
      <c r="E1953" s="1205">
        <v>50620512</v>
      </c>
      <c r="F1953" s="1204" t="s">
        <v>4</v>
      </c>
      <c r="G1953" s="1206">
        <f>SUM(G1954,G1956,G1957)</f>
        <v>0</v>
      </c>
      <c r="H1953" s="1206">
        <f>SUM(H1954,H1956,H1957)</f>
        <v>0</v>
      </c>
      <c r="I1953" s="1206">
        <f>SUM(I1954,I1956,I1957)</f>
        <v>0</v>
      </c>
      <c r="J1953" s="1206"/>
      <c r="K1953" s="1206">
        <f>K1954+K1957</f>
        <v>0</v>
      </c>
      <c r="L1953" s="1206">
        <f>L1954+L1957</f>
        <v>0</v>
      </c>
      <c r="M1953" s="1206">
        <f>M1954+M1957</f>
        <v>0</v>
      </c>
    </row>
    <row r="1954" spans="1:13" ht="14.25">
      <c r="A1954" s="1207">
        <v>21010101</v>
      </c>
      <c r="B1954" s="1205">
        <v>70131</v>
      </c>
      <c r="C1954" s="1205"/>
      <c r="D1954" s="1205"/>
      <c r="E1954" s="1205">
        <v>50620512</v>
      </c>
      <c r="F1954" s="1208" t="s">
        <v>91</v>
      </c>
      <c r="G1954" s="1209"/>
      <c r="H1954" s="1209"/>
      <c r="I1954" s="1209"/>
      <c r="J1954" s="1209"/>
      <c r="K1954" s="1211"/>
      <c r="L1954" s="1211"/>
      <c r="M1954" s="1211"/>
    </row>
    <row r="1955" spans="1:13" ht="14.25">
      <c r="A1955" s="1207">
        <v>21010102</v>
      </c>
      <c r="B1955" s="1205"/>
      <c r="C1955" s="1205"/>
      <c r="D1955" s="1205"/>
      <c r="E1955" s="1205">
        <v>50620512</v>
      </c>
      <c r="F1955" s="1208" t="s">
        <v>92</v>
      </c>
      <c r="G1955" s="1209"/>
      <c r="H1955" s="1209"/>
      <c r="I1955" s="1209"/>
      <c r="J1955" s="1209"/>
      <c r="K1955" s="1211"/>
      <c r="L1955" s="1211"/>
      <c r="M1955" s="1211"/>
    </row>
    <row r="1956" spans="1:13" ht="38.25">
      <c r="A1956" s="1207">
        <v>2102</v>
      </c>
      <c r="B1956" s="1205"/>
      <c r="C1956" s="1205"/>
      <c r="D1956" s="1205"/>
      <c r="E1956" s="1205">
        <v>50620512</v>
      </c>
      <c r="F1956" s="1210" t="s">
        <v>94</v>
      </c>
      <c r="G1956" s="1211"/>
      <c r="H1956" s="1211"/>
      <c r="I1956" s="1211"/>
      <c r="J1956" s="1211"/>
      <c r="K1956" s="1211">
        <f>SUM(K1957)</f>
        <v>0</v>
      </c>
      <c r="L1956" s="1211">
        <f>SUM(L1957)</f>
        <v>0</v>
      </c>
      <c r="M1956" s="1211">
        <f>SUM(M1957)</f>
        <v>0</v>
      </c>
    </row>
    <row r="1957" spans="1:13" ht="14.25">
      <c r="A1957" s="1207">
        <v>210201</v>
      </c>
      <c r="B1957" s="1205">
        <v>70131</v>
      </c>
      <c r="C1957" s="1205"/>
      <c r="D1957" s="1205"/>
      <c r="E1957" s="1205">
        <v>50620512</v>
      </c>
      <c r="F1957" s="1210" t="s">
        <v>95</v>
      </c>
      <c r="G1957" s="1209">
        <f t="shared" ref="G1957:M1957" si="289">G1958+G1959</f>
        <v>0</v>
      </c>
      <c r="H1957" s="1209">
        <f>H1958+H1959</f>
        <v>0</v>
      </c>
      <c r="I1957" s="1209">
        <f>I1958+I1959</f>
        <v>0</v>
      </c>
      <c r="J1957" s="1209"/>
      <c r="K1957" s="1209">
        <f t="shared" si="289"/>
        <v>0</v>
      </c>
      <c r="L1957" s="1209">
        <f t="shared" si="289"/>
        <v>0</v>
      </c>
      <c r="M1957" s="1209">
        <f t="shared" si="289"/>
        <v>0</v>
      </c>
    </row>
    <row r="1958" spans="1:13" ht="25.5">
      <c r="A1958" s="1207">
        <v>21020101</v>
      </c>
      <c r="B1958" s="1205">
        <v>70131</v>
      </c>
      <c r="C1958" s="1205"/>
      <c r="D1958" s="1205"/>
      <c r="E1958" s="1205">
        <v>50620512</v>
      </c>
      <c r="F1958" s="1210" t="s">
        <v>96</v>
      </c>
      <c r="G1958" s="1212"/>
      <c r="H1958" s="1212"/>
      <c r="I1958" s="1212"/>
      <c r="J1958" s="1212"/>
      <c r="K1958" s="1211"/>
      <c r="L1958" s="1211"/>
      <c r="M1958" s="1211"/>
    </row>
    <row r="1959" spans="1:13" ht="25.5">
      <c r="A1959" s="1207">
        <v>21020103</v>
      </c>
      <c r="B1959" s="1205">
        <v>70131</v>
      </c>
      <c r="C1959" s="1205"/>
      <c r="D1959" s="1205"/>
      <c r="E1959" s="1205">
        <v>50620512</v>
      </c>
      <c r="F1959" s="1208" t="s">
        <v>528</v>
      </c>
      <c r="G1959" s="1209"/>
      <c r="H1959" s="1209"/>
      <c r="I1959" s="1209"/>
      <c r="J1959" s="1209"/>
      <c r="K1959" s="1211"/>
      <c r="L1959" s="1211"/>
      <c r="M1959" s="1211"/>
    </row>
    <row r="1960" spans="1:13" ht="14.25">
      <c r="A1960" s="1089">
        <v>2202</v>
      </c>
      <c r="B1960" s="1089"/>
      <c r="C1960" s="1089"/>
      <c r="D1960" s="1089"/>
      <c r="E1960" s="713">
        <v>50620512</v>
      </c>
      <c r="F1960" s="853" t="s">
        <v>5</v>
      </c>
      <c r="G1960" s="1213">
        <f>SUM(G1961)</f>
        <v>694000000</v>
      </c>
      <c r="H1960" s="1213">
        <f>SUM(H1961)</f>
        <v>694000000</v>
      </c>
      <c r="I1960" s="1213">
        <f>SUM(I1961)</f>
        <v>694000000</v>
      </c>
      <c r="J1960" s="1213"/>
      <c r="K1960" s="971">
        <f>SUM(G1960,H1960,I1960)</f>
        <v>2082000000</v>
      </c>
      <c r="L1960" s="1213"/>
      <c r="M1960" s="1213"/>
    </row>
    <row r="1961" spans="1:13" ht="14.25">
      <c r="A1961" s="1089">
        <v>220201</v>
      </c>
      <c r="B1961" s="1089"/>
      <c r="C1961" s="1089"/>
      <c r="D1961" s="1089"/>
      <c r="E1961" s="713">
        <v>50620512</v>
      </c>
      <c r="F1961" s="853" t="s">
        <v>1211</v>
      </c>
      <c r="G1961" s="1213">
        <f>SUM(G1962:G1962)</f>
        <v>694000000</v>
      </c>
      <c r="H1961" s="1213">
        <v>694000000</v>
      </c>
      <c r="I1961" s="1213">
        <f>SUM(I1962:I1962)</f>
        <v>694000000</v>
      </c>
      <c r="J1961" s="1213"/>
      <c r="K1961" s="971">
        <f>SUM(G1961,H1961,I1961)</f>
        <v>2082000000</v>
      </c>
      <c r="L1961" s="1213">
        <f>SUM(L1962:L1962)</f>
        <v>0</v>
      </c>
      <c r="M1961" s="1213">
        <f>SUM(M1962:M1962)</f>
        <v>0</v>
      </c>
    </row>
    <row r="1962" spans="1:13" ht="14.25">
      <c r="A1962" s="713">
        <v>220201</v>
      </c>
      <c r="B1962" s="1214">
        <v>70451</v>
      </c>
      <c r="C1962" s="713"/>
      <c r="D1962" s="1215" t="s">
        <v>561</v>
      </c>
      <c r="E1962" s="1089">
        <v>50620512</v>
      </c>
      <c r="F1962" s="854" t="s">
        <v>1211</v>
      </c>
      <c r="G1962" s="1216">
        <v>694000000</v>
      </c>
      <c r="H1962" s="1216">
        <v>694000000</v>
      </c>
      <c r="I1962" s="1216">
        <v>694000000</v>
      </c>
      <c r="J1962" s="1216"/>
      <c r="K1962" s="971">
        <f>SUM(G1962,H1962,I1962)</f>
        <v>2082000000</v>
      </c>
      <c r="L1962" s="1216"/>
      <c r="M1962" s="1216"/>
    </row>
    <row r="1963" spans="1:13" ht="14.25">
      <c r="A1963" s="498"/>
      <c r="B1963" s="498"/>
      <c r="C1963" s="498"/>
      <c r="D1963" s="498"/>
      <c r="E1963" s="498"/>
      <c r="F1963" s="498"/>
      <c r="G1963" s="498"/>
      <c r="H1963" s="498"/>
      <c r="I1963" s="498"/>
      <c r="J1963" s="498"/>
      <c r="K1963" s="1229"/>
      <c r="L1963" s="1229"/>
      <c r="M1963" s="1229"/>
    </row>
    <row r="1964" spans="1:13" ht="14.25">
      <c r="A1964" s="498"/>
      <c r="B1964" s="1533" t="s">
        <v>284</v>
      </c>
      <c r="C1964" s="1533"/>
      <c r="D1964" s="1533"/>
      <c r="E1964" s="1533"/>
      <c r="F1964" s="1533"/>
      <c r="G1964" s="1533"/>
      <c r="H1964" s="1533"/>
      <c r="I1964" s="1533"/>
      <c r="J1964" s="1533"/>
      <c r="K1964" s="1533"/>
      <c r="L1964" s="1229"/>
      <c r="M1964" s="1229"/>
    </row>
    <row r="1965" spans="1:13" ht="14.25">
      <c r="A1965" s="498"/>
      <c r="B1965" s="498"/>
      <c r="C1965" s="498"/>
      <c r="D1965" s="498"/>
      <c r="E1965" s="983"/>
      <c r="F1965" s="983" t="s">
        <v>4</v>
      </c>
      <c r="G1965" s="785">
        <f>G1953</f>
        <v>0</v>
      </c>
      <c r="H1965" s="785"/>
      <c r="I1965" s="785">
        <f>H1953</f>
        <v>0</v>
      </c>
      <c r="J1965" s="785"/>
      <c r="K1965" s="785">
        <f>I1953</f>
        <v>0</v>
      </c>
      <c r="L1965" s="785">
        <f>K1953</f>
        <v>0</v>
      </c>
      <c r="M1965" s="785">
        <f>L1953</f>
        <v>0</v>
      </c>
    </row>
    <row r="1966" spans="1:13" ht="14.25">
      <c r="A1966" s="498"/>
      <c r="B1966" s="498"/>
      <c r="C1966" s="498"/>
      <c r="D1966" s="498"/>
      <c r="E1966" s="983"/>
      <c r="F1966" s="983" t="s">
        <v>5</v>
      </c>
      <c r="G1966" s="785">
        <f>G1960</f>
        <v>694000000</v>
      </c>
      <c r="H1966" s="785">
        <f>H1960</f>
        <v>694000000</v>
      </c>
      <c r="I1966" s="785">
        <f>H1960</f>
        <v>694000000</v>
      </c>
      <c r="J1966" s="785"/>
      <c r="K1966" s="971">
        <f>SUM(G1966,H1966,I1966)</f>
        <v>2082000000</v>
      </c>
      <c r="L1966" s="785"/>
      <c r="M1966" s="785">
        <f>L1960</f>
        <v>0</v>
      </c>
    </row>
    <row r="1967" spans="1:13" ht="14.25">
      <c r="A1967" s="498"/>
      <c r="B1967" s="498"/>
      <c r="C1967" s="498"/>
      <c r="D1967" s="498"/>
      <c r="E1967" s="983"/>
      <c r="F1967" s="983" t="s">
        <v>198</v>
      </c>
      <c r="G1967" s="982"/>
      <c r="H1967" s="982"/>
      <c r="I1967" s="982"/>
      <c r="J1967" s="982"/>
      <c r="K1967" s="982"/>
      <c r="L1967" s="982"/>
      <c r="M1967" s="982"/>
    </row>
    <row r="1968" spans="1:13" ht="14.25">
      <c r="A1968" s="498"/>
      <c r="B1968" s="498"/>
      <c r="C1968" s="498"/>
      <c r="D1968" s="498"/>
      <c r="E1968" s="983"/>
      <c r="F1968" s="983" t="s">
        <v>3</v>
      </c>
      <c r="G1968" s="545">
        <f>SUM(G1965:G1967)</f>
        <v>694000000</v>
      </c>
      <c r="H1968" s="545">
        <f>SUM(H1965:H1967)</f>
        <v>694000000</v>
      </c>
      <c r="I1968" s="545">
        <f>SUM(I1965:I1967)</f>
        <v>694000000</v>
      </c>
      <c r="J1968" s="545"/>
      <c r="K1968" s="545">
        <f>SUM(K1965:K1967)</f>
        <v>2082000000</v>
      </c>
      <c r="L1968" s="1232"/>
      <c r="M1968" s="1232"/>
    </row>
    <row r="1969" spans="1:13" ht="14.25">
      <c r="A1969" s="498"/>
      <c r="B1969" s="498"/>
      <c r="C1969" s="498"/>
      <c r="D1969" s="498"/>
      <c r="E1969" s="983"/>
      <c r="F1969" s="983"/>
      <c r="G1969" s="983"/>
      <c r="H1969" s="545"/>
      <c r="I1969" s="545"/>
      <c r="J1969" s="545"/>
      <c r="K1969" s="545"/>
      <c r="L1969" s="1232"/>
      <c r="M1969" s="1232"/>
    </row>
    <row r="1970" spans="1:13" ht="14.25">
      <c r="A1970" s="498"/>
      <c r="B1970" s="498"/>
      <c r="C1970" s="498"/>
      <c r="D1970" s="498"/>
      <c r="E1970" s="498"/>
      <c r="F1970" s="498"/>
      <c r="G1970" s="498"/>
      <c r="H1970" s="498"/>
      <c r="I1970" s="498"/>
      <c r="J1970" s="498"/>
      <c r="K1970" s="498"/>
      <c r="L1970" s="1229"/>
      <c r="M1970" s="1229"/>
    </row>
    <row r="1971" spans="1:13" ht="14.25">
      <c r="A1971" s="498"/>
      <c r="B1971" s="498"/>
      <c r="C1971" s="498"/>
      <c r="D1971" s="498"/>
      <c r="E1971" s="498"/>
      <c r="F1971" s="498"/>
      <c r="G1971" s="498"/>
      <c r="H1971" s="498"/>
      <c r="I1971" s="498"/>
      <c r="J1971" s="498"/>
      <c r="K1971" s="498"/>
      <c r="L1971" s="1229"/>
      <c r="M1971" s="1229"/>
    </row>
    <row r="1972" spans="1:13" ht="26.25" hidden="1" customHeight="1">
      <c r="A1972" s="1542" t="s">
        <v>0</v>
      </c>
      <c r="B1972" s="1543"/>
      <c r="C1972" s="1543"/>
      <c r="D1972" s="1543"/>
      <c r="E1972" s="1543"/>
      <c r="F1972" s="1543"/>
      <c r="G1972" s="1543"/>
      <c r="H1972" s="1543"/>
      <c r="I1972" s="1543"/>
      <c r="J1972" s="1543"/>
      <c r="K1972" s="1544"/>
      <c r="L1972" s="1229"/>
      <c r="M1972" s="1229"/>
    </row>
    <row r="1973" spans="1:13" ht="20.25" hidden="1" customHeight="1">
      <c r="A1973" s="1542" t="s">
        <v>512</v>
      </c>
      <c r="B1973" s="1543"/>
      <c r="C1973" s="1543"/>
      <c r="D1973" s="1543"/>
      <c r="E1973" s="1543"/>
      <c r="F1973" s="1543"/>
      <c r="G1973" s="1543"/>
      <c r="H1973" s="1543"/>
      <c r="I1973" s="1543"/>
      <c r="J1973" s="1543"/>
      <c r="K1973" s="1544"/>
      <c r="L1973" s="1229"/>
      <c r="M1973" s="1229"/>
    </row>
    <row r="1974" spans="1:13" ht="38.25" hidden="1">
      <c r="A1974" s="498"/>
      <c r="B1974" s="498" t="s">
        <v>6</v>
      </c>
      <c r="C1974" s="327" t="s">
        <v>514</v>
      </c>
      <c r="D1974" s="327" t="s">
        <v>559</v>
      </c>
      <c r="E1974" s="327" t="s">
        <v>560</v>
      </c>
      <c r="F1974" s="498" t="s">
        <v>515</v>
      </c>
      <c r="G1974" s="498" t="s">
        <v>7</v>
      </c>
      <c r="H1974" s="327" t="s">
        <v>611</v>
      </c>
      <c r="I1974" s="327" t="s">
        <v>563</v>
      </c>
      <c r="J1974" s="327"/>
      <c r="K1974" s="327" t="s">
        <v>591</v>
      </c>
      <c r="L1974" s="1229"/>
      <c r="M1974" s="1229"/>
    </row>
    <row r="1975" spans="1:13" ht="14.25" hidden="1">
      <c r="A1975" s="498"/>
      <c r="B1975" s="983">
        <v>1</v>
      </c>
      <c r="C1975" s="983"/>
      <c r="D1975" s="983"/>
      <c r="E1975" s="983"/>
      <c r="F1975" s="983"/>
      <c r="G1975" s="983" t="s">
        <v>8</v>
      </c>
      <c r="H1975" s="785">
        <f>H1976</f>
        <v>260000</v>
      </c>
      <c r="I1975" s="785">
        <f>I1976</f>
        <v>0</v>
      </c>
      <c r="J1975" s="785"/>
      <c r="K1975" s="785">
        <f>K1976</f>
        <v>260000</v>
      </c>
      <c r="L1975" s="1229"/>
      <c r="M1975" s="1229"/>
    </row>
    <row r="1976" spans="1:13" ht="14.25" hidden="1">
      <c r="A1976" s="498"/>
      <c r="B1976" s="498">
        <v>12</v>
      </c>
      <c r="C1976" s="498"/>
      <c r="D1976" s="498"/>
      <c r="E1976" s="498"/>
      <c r="F1976" s="498"/>
      <c r="G1976" s="498" t="s">
        <v>14</v>
      </c>
      <c r="H1976" s="1217">
        <f>SUM(H1977,H1981)</f>
        <v>260000</v>
      </c>
      <c r="I1976" s="1217">
        <f>SUM(I1977,I1981)</f>
        <v>0</v>
      </c>
      <c r="J1976" s="1217"/>
      <c r="K1976" s="1217">
        <f>SUM(K1977,K1981)</f>
        <v>260000</v>
      </c>
      <c r="L1976" s="1229"/>
      <c r="M1976" s="1229"/>
    </row>
    <row r="1977" spans="1:13" ht="14.25" hidden="1">
      <c r="A1977" s="498"/>
      <c r="B1977" s="498">
        <v>1201</v>
      </c>
      <c r="C1977" s="498"/>
      <c r="D1977" s="498"/>
      <c r="E1977" s="498"/>
      <c r="F1977" s="498"/>
      <c r="G1977" s="498" t="s">
        <v>15</v>
      </c>
      <c r="H1977" s="498"/>
      <c r="I1977" s="498"/>
      <c r="J1977" s="498"/>
      <c r="K1977" s="1217">
        <f>SUM(K1978,K1980)</f>
        <v>0</v>
      </c>
      <c r="L1977" s="1229"/>
      <c r="M1977" s="1229"/>
    </row>
    <row r="1978" spans="1:13" ht="14.25" hidden="1">
      <c r="A1978" s="498"/>
      <c r="B1978" s="498">
        <v>120101</v>
      </c>
      <c r="C1978" s="498"/>
      <c r="D1978" s="498"/>
      <c r="E1978" s="498"/>
      <c r="F1978" s="498"/>
      <c r="G1978" s="498" t="s">
        <v>16</v>
      </c>
      <c r="H1978" s="498"/>
      <c r="I1978" s="498"/>
      <c r="J1978" s="498"/>
      <c r="K1978" s="1217"/>
      <c r="L1978" s="1229"/>
      <c r="M1978" s="1229"/>
    </row>
    <row r="1979" spans="1:13" ht="14.25" hidden="1">
      <c r="A1979" s="498"/>
      <c r="B1979" s="498">
        <v>12010101</v>
      </c>
      <c r="C1979" s="498"/>
      <c r="D1979" s="498"/>
      <c r="E1979" s="498"/>
      <c r="F1979" s="498"/>
      <c r="G1979" s="498" t="s">
        <v>17</v>
      </c>
      <c r="H1979" s="498"/>
      <c r="I1979" s="498"/>
      <c r="J1979" s="498"/>
      <c r="K1979" s="1218"/>
      <c r="L1979" s="1229"/>
      <c r="M1979" s="1229"/>
    </row>
    <row r="1980" spans="1:13" ht="14.25" hidden="1">
      <c r="A1980" s="498"/>
      <c r="B1980" s="498">
        <v>120102</v>
      </c>
      <c r="C1980" s="498"/>
      <c r="D1980" s="498"/>
      <c r="E1980" s="498"/>
      <c r="F1980" s="498"/>
      <c r="G1980" s="498" t="s">
        <v>18</v>
      </c>
      <c r="H1980" s="498"/>
      <c r="I1980" s="498"/>
      <c r="J1980" s="498"/>
      <c r="K1980" s="1217"/>
      <c r="L1980" s="1229"/>
      <c r="M1980" s="1229"/>
    </row>
    <row r="1981" spans="1:13" ht="14.25" hidden="1">
      <c r="A1981" s="498"/>
      <c r="B1981" s="498">
        <v>1202</v>
      </c>
      <c r="C1981" s="498"/>
      <c r="D1981" s="498"/>
      <c r="E1981" s="498"/>
      <c r="F1981" s="498"/>
      <c r="G1981" s="498" t="s">
        <v>19</v>
      </c>
      <c r="H1981" s="1217">
        <f>H1982</f>
        <v>260000</v>
      </c>
      <c r="I1981" s="1217">
        <f>I1982</f>
        <v>0</v>
      </c>
      <c r="J1981" s="1217"/>
      <c r="K1981" s="1217">
        <f>K1982</f>
        <v>260000</v>
      </c>
      <c r="L1981" s="1229"/>
      <c r="M1981" s="1229"/>
    </row>
    <row r="1982" spans="1:13" ht="14.25" hidden="1">
      <c r="A1982" s="498"/>
      <c r="B1982" s="498">
        <v>120204</v>
      </c>
      <c r="C1982" s="498"/>
      <c r="D1982" s="498"/>
      <c r="E1982" s="498"/>
      <c r="F1982" s="498"/>
      <c r="G1982" s="498" t="s">
        <v>28</v>
      </c>
      <c r="H1982" s="1217">
        <f>SUM(H1983:H1984)</f>
        <v>260000</v>
      </c>
      <c r="I1982" s="1217">
        <f>SUM(I1983:I1984)</f>
        <v>0</v>
      </c>
      <c r="J1982" s="1217"/>
      <c r="K1982" s="1217">
        <f>SUM(K1983:K1984)</f>
        <v>260000</v>
      </c>
      <c r="L1982" s="1229"/>
      <c r="M1982" s="1229"/>
    </row>
    <row r="1983" spans="1:13" ht="14.25" hidden="1">
      <c r="A1983" s="498"/>
      <c r="B1983" s="498">
        <v>12020452</v>
      </c>
      <c r="C1983" s="498"/>
      <c r="D1983" s="498"/>
      <c r="E1983" s="498"/>
      <c r="F1983" s="498"/>
      <c r="G1983" s="498" t="s">
        <v>34</v>
      </c>
      <c r="H1983" s="1218">
        <v>260000</v>
      </c>
      <c r="I1983" s="498"/>
      <c r="J1983" s="498"/>
      <c r="K1983" s="1218">
        <v>260000</v>
      </c>
      <c r="L1983" s="1229"/>
      <c r="M1983" s="1229"/>
    </row>
    <row r="1984" spans="1:13" ht="14.25" hidden="1">
      <c r="A1984" s="498"/>
      <c r="B1984" s="498">
        <v>12020453</v>
      </c>
      <c r="C1984" s="498"/>
      <c r="D1984" s="498"/>
      <c r="E1984" s="498"/>
      <c r="F1984" s="498"/>
      <c r="G1984" s="498" t="s">
        <v>35</v>
      </c>
      <c r="H1984" s="498"/>
      <c r="I1984" s="498"/>
      <c r="J1984" s="498"/>
      <c r="K1984" s="1218"/>
      <c r="L1984" s="1229"/>
      <c r="M1984" s="1229"/>
    </row>
    <row r="1985" spans="1:13" ht="14.25" hidden="1">
      <c r="A1985" s="498"/>
      <c r="B1985" s="498"/>
      <c r="C1985" s="498"/>
      <c r="D1985" s="498"/>
      <c r="E1985" s="498"/>
      <c r="F1985" s="498"/>
      <c r="G1985" s="498"/>
      <c r="H1985" s="498"/>
      <c r="I1985" s="498"/>
      <c r="J1985" s="498"/>
      <c r="K1985" s="1218"/>
      <c r="L1985" s="1229"/>
      <c r="M1985" s="1229"/>
    </row>
    <row r="1986" spans="1:13" ht="14.25" hidden="1">
      <c r="A1986" s="498"/>
      <c r="B1986" s="498">
        <v>14</v>
      </c>
      <c r="C1986" s="498"/>
      <c r="D1986" s="498"/>
      <c r="E1986" s="498"/>
      <c r="F1986" s="498"/>
      <c r="G1986" s="498" t="s">
        <v>66</v>
      </c>
      <c r="H1986" s="498"/>
      <c r="I1986" s="498"/>
      <c r="J1986" s="498"/>
      <c r="K1986" s="498" t="b">
        <f>K1987+K1990=K1994+K2003+K2013+K2016</f>
        <v>1</v>
      </c>
      <c r="L1986" s="1229"/>
      <c r="M1986" s="1229"/>
    </row>
    <row r="1987" spans="1:13" ht="14.25" hidden="1">
      <c r="A1987" s="498"/>
      <c r="B1987" s="498">
        <v>1401</v>
      </c>
      <c r="C1987" s="498"/>
      <c r="D1987" s="498"/>
      <c r="E1987" s="498"/>
      <c r="F1987" s="498"/>
      <c r="G1987" s="498" t="s">
        <v>67</v>
      </c>
      <c r="H1987" s="498"/>
      <c r="I1987" s="498"/>
      <c r="J1987" s="498"/>
      <c r="K1987" s="498"/>
      <c r="L1987" s="1229"/>
      <c r="M1987" s="1229"/>
    </row>
    <row r="1988" spans="1:13" ht="14.25" hidden="1">
      <c r="A1988" s="498"/>
      <c r="B1988" s="498">
        <v>140201</v>
      </c>
      <c r="C1988" s="498"/>
      <c r="D1988" s="498"/>
      <c r="E1988" s="498"/>
      <c r="F1988" s="498"/>
      <c r="G1988" s="498" t="s">
        <v>68</v>
      </c>
      <c r="H1988" s="498"/>
      <c r="I1988" s="498"/>
      <c r="J1988" s="498"/>
      <c r="K1988" s="498"/>
      <c r="L1988" s="1229"/>
      <c r="M1988" s="1229"/>
    </row>
    <row r="1989" spans="1:13" ht="14.25" hidden="1">
      <c r="A1989" s="498"/>
      <c r="B1989" s="498">
        <v>14010101</v>
      </c>
      <c r="C1989" s="498"/>
      <c r="D1989" s="498"/>
      <c r="E1989" s="498"/>
      <c r="F1989" s="498"/>
      <c r="G1989" s="498" t="s">
        <v>69</v>
      </c>
      <c r="H1989" s="498"/>
      <c r="I1989" s="498"/>
      <c r="J1989" s="498"/>
      <c r="K1989" s="498"/>
      <c r="L1989" s="1229"/>
      <c r="M1989" s="1229"/>
    </row>
    <row r="1990" spans="1:13" ht="14.25" hidden="1">
      <c r="A1990" s="498"/>
      <c r="B1990" s="498">
        <v>1402</v>
      </c>
      <c r="C1990" s="498"/>
      <c r="D1990" s="498"/>
      <c r="E1990" s="498"/>
      <c r="F1990" s="498"/>
      <c r="G1990" s="498" t="s">
        <v>68</v>
      </c>
      <c r="H1990" s="498"/>
      <c r="I1990" s="498"/>
      <c r="J1990" s="498"/>
      <c r="K1990" s="498"/>
      <c r="L1990" s="1229"/>
      <c r="M1990" s="1229"/>
    </row>
    <row r="1991" spans="1:13" ht="14.25" hidden="1">
      <c r="A1991" s="498"/>
      <c r="B1991" s="498">
        <v>140202</v>
      </c>
      <c r="C1991" s="498"/>
      <c r="D1991" s="498"/>
      <c r="E1991" s="498"/>
      <c r="F1991" s="498"/>
      <c r="G1991" s="498" t="s">
        <v>68</v>
      </c>
      <c r="H1991" s="498"/>
      <c r="I1991" s="498"/>
      <c r="J1991" s="498"/>
      <c r="K1991" s="498"/>
      <c r="L1991" s="1229"/>
      <c r="M1991" s="1229"/>
    </row>
    <row r="1992" spans="1:13" ht="14.25" hidden="1">
      <c r="A1992" s="498"/>
      <c r="B1992" s="498">
        <v>14020201</v>
      </c>
      <c r="C1992" s="498"/>
      <c r="D1992" s="498"/>
      <c r="E1992" s="498"/>
      <c r="F1992" s="498"/>
      <c r="G1992" s="498" t="s">
        <v>70</v>
      </c>
      <c r="H1992" s="498"/>
      <c r="I1992" s="498"/>
      <c r="J1992" s="498"/>
      <c r="K1992" s="498"/>
      <c r="L1992" s="1229"/>
      <c r="M1992" s="1229"/>
    </row>
    <row r="1993" spans="1:13" ht="14.25" hidden="1">
      <c r="A1993" s="498"/>
      <c r="B1993" s="498">
        <v>14020202</v>
      </c>
      <c r="C1993" s="498"/>
      <c r="D1993" s="498"/>
      <c r="E1993" s="498"/>
      <c r="F1993" s="498"/>
      <c r="G1993" s="498" t="s">
        <v>71</v>
      </c>
      <c r="H1993" s="498"/>
      <c r="I1993" s="498"/>
      <c r="J1993" s="498"/>
      <c r="K1993" s="498"/>
      <c r="L1993" s="1229"/>
      <c r="M1993" s="1229"/>
    </row>
    <row r="1994" spans="1:13" ht="14.25" hidden="1">
      <c r="A1994" s="498"/>
      <c r="B1994" s="498">
        <v>1403</v>
      </c>
      <c r="C1994" s="498"/>
      <c r="D1994" s="498"/>
      <c r="E1994" s="498"/>
      <c r="F1994" s="498"/>
      <c r="G1994" s="498" t="s">
        <v>72</v>
      </c>
      <c r="H1994" s="498"/>
      <c r="I1994" s="498"/>
      <c r="J1994" s="498"/>
      <c r="K1994" s="498"/>
      <c r="L1994" s="1229"/>
      <c r="M1994" s="1229"/>
    </row>
    <row r="1995" spans="1:13" ht="14.25" hidden="1">
      <c r="A1995" s="498"/>
      <c r="B1995" s="498">
        <v>140301</v>
      </c>
      <c r="C1995" s="498"/>
      <c r="D1995" s="498"/>
      <c r="E1995" s="498"/>
      <c r="F1995" s="498"/>
      <c r="G1995" s="498" t="s">
        <v>73</v>
      </c>
      <c r="H1995" s="498"/>
      <c r="I1995" s="498"/>
      <c r="J1995" s="498"/>
      <c r="K1995" s="498"/>
      <c r="L1995" s="1229"/>
      <c r="M1995" s="1229"/>
    </row>
    <row r="1996" spans="1:13" ht="14.25" hidden="1">
      <c r="A1996" s="498"/>
      <c r="B1996" s="498">
        <v>14030301</v>
      </c>
      <c r="C1996" s="498"/>
      <c r="D1996" s="498"/>
      <c r="E1996" s="498"/>
      <c r="F1996" s="498"/>
      <c r="G1996" s="498" t="s">
        <v>74</v>
      </c>
      <c r="H1996" s="498"/>
      <c r="I1996" s="498"/>
      <c r="J1996" s="498"/>
      <c r="K1996" s="498"/>
      <c r="L1996" s="1229"/>
      <c r="M1996" s="1229"/>
    </row>
    <row r="1997" spans="1:13" ht="14.25" hidden="1">
      <c r="A1997" s="498"/>
      <c r="B1997" s="498">
        <v>14030302</v>
      </c>
      <c r="C1997" s="498"/>
      <c r="D1997" s="498"/>
      <c r="E1997" s="498"/>
      <c r="F1997" s="498"/>
      <c r="G1997" s="498" t="s">
        <v>75</v>
      </c>
      <c r="H1997" s="498"/>
      <c r="I1997" s="498"/>
      <c r="J1997" s="498"/>
      <c r="K1997" s="498"/>
      <c r="L1997" s="1229"/>
      <c r="M1997" s="1229"/>
    </row>
    <row r="1998" spans="1:13" ht="14.25" hidden="1">
      <c r="A1998" s="498"/>
      <c r="B1998" s="498">
        <v>14030303</v>
      </c>
      <c r="C1998" s="498"/>
      <c r="D1998" s="498"/>
      <c r="E1998" s="498"/>
      <c r="F1998" s="498"/>
      <c r="G1998" s="498" t="s">
        <v>76</v>
      </c>
      <c r="H1998" s="498"/>
      <c r="I1998" s="498"/>
      <c r="J1998" s="498"/>
      <c r="K1998" s="498"/>
      <c r="L1998" s="1229"/>
      <c r="M1998" s="1229"/>
    </row>
    <row r="1999" spans="1:13" ht="14.25" hidden="1">
      <c r="A1999" s="498"/>
      <c r="B1999" s="498">
        <v>140302</v>
      </c>
      <c r="C1999" s="498"/>
      <c r="D1999" s="498"/>
      <c r="E1999" s="498"/>
      <c r="F1999" s="498"/>
      <c r="G1999" s="498" t="s">
        <v>77</v>
      </c>
      <c r="H1999" s="498"/>
      <c r="I1999" s="498"/>
      <c r="J1999" s="498"/>
      <c r="K1999" s="498"/>
      <c r="L1999" s="1229"/>
      <c r="M1999" s="1229"/>
    </row>
    <row r="2000" spans="1:13" ht="14.25" hidden="1">
      <c r="A2000" s="498"/>
      <c r="B2000" s="498">
        <v>14030201</v>
      </c>
      <c r="C2000" s="498"/>
      <c r="D2000" s="498"/>
      <c r="E2000" s="498"/>
      <c r="F2000" s="498"/>
      <c r="G2000" s="498" t="s">
        <v>78</v>
      </c>
      <c r="H2000" s="498"/>
      <c r="I2000" s="498"/>
      <c r="J2000" s="498"/>
      <c r="K2000" s="498"/>
      <c r="L2000" s="1229"/>
      <c r="M2000" s="1229"/>
    </row>
    <row r="2001" spans="1:13" ht="14.25" hidden="1">
      <c r="A2001" s="498"/>
      <c r="B2001" s="498">
        <v>14030202</v>
      </c>
      <c r="C2001" s="498"/>
      <c r="D2001" s="498"/>
      <c r="E2001" s="498"/>
      <c r="F2001" s="498"/>
      <c r="G2001" s="498" t="s">
        <v>79</v>
      </c>
      <c r="H2001" s="498"/>
      <c r="I2001" s="498"/>
      <c r="J2001" s="498"/>
      <c r="K2001" s="498"/>
      <c r="L2001" s="1229"/>
      <c r="M2001" s="1229"/>
    </row>
    <row r="2002" spans="1:13" ht="14.25" hidden="1">
      <c r="A2002" s="498"/>
      <c r="B2002" s="498">
        <v>14030203</v>
      </c>
      <c r="C2002" s="498"/>
      <c r="D2002" s="498"/>
      <c r="E2002" s="498"/>
      <c r="F2002" s="498"/>
      <c r="G2002" s="498" t="s">
        <v>80</v>
      </c>
      <c r="H2002" s="498"/>
      <c r="I2002" s="498"/>
      <c r="J2002" s="498"/>
      <c r="K2002" s="498"/>
      <c r="L2002" s="1229"/>
      <c r="M2002" s="1229"/>
    </row>
    <row r="2003" spans="1:13" ht="14.25" hidden="1">
      <c r="A2003" s="498"/>
      <c r="B2003" s="498">
        <v>1404</v>
      </c>
      <c r="C2003" s="498"/>
      <c r="D2003" s="498"/>
      <c r="E2003" s="498"/>
      <c r="F2003" s="498"/>
      <c r="G2003" s="498" t="s">
        <v>81</v>
      </c>
      <c r="H2003" s="498"/>
      <c r="I2003" s="498"/>
      <c r="J2003" s="498"/>
      <c r="K2003" s="498"/>
      <c r="L2003" s="1229"/>
      <c r="M2003" s="1229"/>
    </row>
    <row r="2004" spans="1:13" ht="14.25" hidden="1">
      <c r="A2004" s="498"/>
      <c r="B2004" s="498">
        <v>140401</v>
      </c>
      <c r="C2004" s="498"/>
      <c r="D2004" s="498"/>
      <c r="E2004" s="498"/>
      <c r="F2004" s="498"/>
      <c r="G2004" s="498" t="s">
        <v>82</v>
      </c>
      <c r="H2004" s="498"/>
      <c r="I2004" s="498"/>
      <c r="J2004" s="498"/>
      <c r="K2004" s="498"/>
      <c r="L2004" s="1229"/>
      <c r="M2004" s="1229"/>
    </row>
    <row r="2005" spans="1:13" ht="14.25" hidden="1">
      <c r="A2005" s="498"/>
      <c r="B2005" s="498">
        <v>14040101</v>
      </c>
      <c r="C2005" s="498"/>
      <c r="D2005" s="498"/>
      <c r="E2005" s="498"/>
      <c r="F2005" s="498"/>
      <c r="G2005" s="498" t="s">
        <v>82</v>
      </c>
      <c r="H2005" s="498"/>
      <c r="I2005" s="498"/>
      <c r="J2005" s="498"/>
      <c r="K2005" s="498"/>
      <c r="L2005" s="1229"/>
      <c r="M2005" s="1229"/>
    </row>
    <row r="2006" spans="1:13" ht="14.25" hidden="1">
      <c r="A2006" s="498"/>
      <c r="B2006" s="498">
        <v>140402</v>
      </c>
      <c r="C2006" s="498"/>
      <c r="D2006" s="498"/>
      <c r="E2006" s="498"/>
      <c r="F2006" s="498"/>
      <c r="G2006" s="498" t="s">
        <v>83</v>
      </c>
      <c r="H2006" s="498"/>
      <c r="I2006" s="498"/>
      <c r="J2006" s="498"/>
      <c r="K2006" s="498"/>
      <c r="L2006" s="1229"/>
      <c r="M2006" s="1229"/>
    </row>
    <row r="2007" spans="1:13" ht="14.25" hidden="1">
      <c r="A2007" s="498"/>
      <c r="B2007" s="498">
        <v>14040201</v>
      </c>
      <c r="C2007" s="498"/>
      <c r="D2007" s="498"/>
      <c r="E2007" s="498"/>
      <c r="F2007" s="498"/>
      <c r="G2007" s="498" t="s">
        <v>83</v>
      </c>
      <c r="H2007" s="498"/>
      <c r="I2007" s="498"/>
      <c r="J2007" s="498"/>
      <c r="K2007" s="498"/>
      <c r="L2007" s="1229"/>
      <c r="M2007" s="1229"/>
    </row>
    <row r="2008" spans="1:13" ht="14.25" hidden="1">
      <c r="A2008" s="498"/>
      <c r="B2008" s="498">
        <v>1405</v>
      </c>
      <c r="C2008" s="498"/>
      <c r="D2008" s="498"/>
      <c r="E2008" s="498"/>
      <c r="F2008" s="498"/>
      <c r="G2008" s="498" t="s">
        <v>84</v>
      </c>
      <c r="H2008" s="498"/>
      <c r="I2008" s="498"/>
      <c r="J2008" s="498"/>
      <c r="K2008" s="498"/>
      <c r="L2008" s="1229"/>
      <c r="M2008" s="1229"/>
    </row>
    <row r="2009" spans="1:13" ht="14.25" hidden="1">
      <c r="A2009" s="498"/>
      <c r="B2009" s="498">
        <v>140501</v>
      </c>
      <c r="C2009" s="498"/>
      <c r="D2009" s="498"/>
      <c r="E2009" s="498"/>
      <c r="F2009" s="498"/>
      <c r="G2009" s="498" t="s">
        <v>85</v>
      </c>
      <c r="H2009" s="498"/>
      <c r="I2009" s="498"/>
      <c r="J2009" s="498"/>
      <c r="K2009" s="498"/>
      <c r="L2009" s="1229"/>
      <c r="M2009" s="1229"/>
    </row>
    <row r="2010" spans="1:13" ht="14.25" hidden="1">
      <c r="A2010" s="498"/>
      <c r="B2010" s="498">
        <v>14050101</v>
      </c>
      <c r="C2010" s="498"/>
      <c r="D2010" s="498"/>
      <c r="E2010" s="498"/>
      <c r="F2010" s="498"/>
      <c r="G2010" s="498" t="s">
        <v>85</v>
      </c>
      <c r="H2010" s="498"/>
      <c r="I2010" s="498"/>
      <c r="J2010" s="498"/>
      <c r="K2010" s="498"/>
      <c r="L2010" s="1229"/>
      <c r="M2010" s="1229"/>
    </row>
    <row r="2011" spans="1:13" ht="14.25" hidden="1">
      <c r="A2011" s="498"/>
      <c r="B2011" s="498">
        <v>140502</v>
      </c>
      <c r="C2011" s="498"/>
      <c r="D2011" s="498"/>
      <c r="E2011" s="498"/>
      <c r="F2011" s="498"/>
      <c r="G2011" s="498" t="s">
        <v>86</v>
      </c>
      <c r="H2011" s="498"/>
      <c r="I2011" s="498"/>
      <c r="J2011" s="498"/>
      <c r="K2011" s="498"/>
      <c r="L2011" s="1229"/>
      <c r="M2011" s="1229"/>
    </row>
    <row r="2012" spans="1:13" ht="14.25" hidden="1">
      <c r="A2012" s="498"/>
      <c r="B2012" s="498">
        <v>14050201</v>
      </c>
      <c r="C2012" s="498"/>
      <c r="D2012" s="498"/>
      <c r="E2012" s="498"/>
      <c r="F2012" s="498"/>
      <c r="G2012" s="498" t="s">
        <v>86</v>
      </c>
      <c r="H2012" s="498"/>
      <c r="I2012" s="498"/>
      <c r="J2012" s="498"/>
      <c r="K2012" s="498"/>
      <c r="L2012" s="1229"/>
      <c r="M2012" s="1229"/>
    </row>
    <row r="2013" spans="1:13" ht="14.25" hidden="1">
      <c r="A2013" s="498"/>
      <c r="B2013" s="498">
        <v>1406</v>
      </c>
      <c r="C2013" s="498"/>
      <c r="D2013" s="498"/>
      <c r="E2013" s="498"/>
      <c r="F2013" s="498"/>
      <c r="G2013" s="498" t="s">
        <v>87</v>
      </c>
      <c r="H2013" s="498"/>
      <c r="I2013" s="498"/>
      <c r="J2013" s="498"/>
      <c r="K2013" s="498"/>
      <c r="L2013" s="1229"/>
      <c r="M2013" s="1229"/>
    </row>
    <row r="2014" spans="1:13" ht="14.25" hidden="1">
      <c r="A2014" s="498"/>
      <c r="B2014" s="498">
        <v>140601</v>
      </c>
      <c r="C2014" s="498"/>
      <c r="D2014" s="498"/>
      <c r="E2014" s="498"/>
      <c r="F2014" s="498"/>
      <c r="G2014" s="498" t="s">
        <v>87</v>
      </c>
      <c r="H2014" s="498"/>
      <c r="I2014" s="498"/>
      <c r="J2014" s="498"/>
      <c r="K2014" s="498"/>
      <c r="L2014" s="1229"/>
      <c r="M2014" s="1229"/>
    </row>
    <row r="2015" spans="1:13" ht="14.25" hidden="1">
      <c r="A2015" s="498"/>
      <c r="B2015" s="498">
        <v>14060101</v>
      </c>
      <c r="C2015" s="498"/>
      <c r="D2015" s="498"/>
      <c r="E2015" s="498"/>
      <c r="F2015" s="498"/>
      <c r="G2015" s="498" t="s">
        <v>87</v>
      </c>
      <c r="H2015" s="498"/>
      <c r="I2015" s="498"/>
      <c r="J2015" s="498"/>
      <c r="K2015" s="498"/>
      <c r="L2015" s="1229"/>
      <c r="M2015" s="1229"/>
    </row>
    <row r="2016" spans="1:13" ht="14.25" hidden="1">
      <c r="A2016" s="498"/>
      <c r="B2016" s="498">
        <v>1407</v>
      </c>
      <c r="C2016" s="498"/>
      <c r="D2016" s="498"/>
      <c r="E2016" s="498"/>
      <c r="F2016" s="498"/>
      <c r="G2016" s="498" t="s">
        <v>88</v>
      </c>
      <c r="H2016" s="498"/>
      <c r="I2016" s="498"/>
      <c r="J2016" s="498"/>
      <c r="K2016" s="498"/>
      <c r="L2016" s="1229"/>
      <c r="M2016" s="1229"/>
    </row>
    <row r="2017" spans="1:13" ht="14.25" hidden="1">
      <c r="A2017" s="498"/>
      <c r="B2017" s="498">
        <v>140701</v>
      </c>
      <c r="C2017" s="498"/>
      <c r="D2017" s="498"/>
      <c r="E2017" s="498"/>
      <c r="F2017" s="498"/>
      <c r="G2017" s="498" t="s">
        <v>88</v>
      </c>
      <c r="H2017" s="498"/>
      <c r="I2017" s="498"/>
      <c r="J2017" s="498"/>
      <c r="K2017" s="498"/>
      <c r="L2017" s="1229"/>
      <c r="M2017" s="1229"/>
    </row>
    <row r="2018" spans="1:13" ht="14.25" hidden="1">
      <c r="A2018" s="498"/>
      <c r="B2018" s="498">
        <v>14070101</v>
      </c>
      <c r="C2018" s="498"/>
      <c r="D2018" s="498"/>
      <c r="E2018" s="498"/>
      <c r="F2018" s="498"/>
      <c r="G2018" s="498" t="s">
        <v>88</v>
      </c>
      <c r="H2018" s="498"/>
      <c r="I2018" s="498"/>
      <c r="J2018" s="498"/>
      <c r="K2018" s="498"/>
      <c r="L2018" s="1229"/>
      <c r="M2018" s="1229"/>
    </row>
    <row r="2019" spans="1:13" ht="14.25" hidden="1">
      <c r="A2019" s="498"/>
      <c r="B2019" s="498">
        <v>14070102</v>
      </c>
      <c r="C2019" s="498"/>
      <c r="D2019" s="498"/>
      <c r="E2019" s="498"/>
      <c r="F2019" s="498"/>
      <c r="G2019" s="498" t="s">
        <v>89</v>
      </c>
      <c r="H2019" s="498"/>
      <c r="I2019" s="498"/>
      <c r="J2019" s="498"/>
      <c r="K2019" s="498"/>
      <c r="L2019" s="1229"/>
      <c r="M2019" s="1229"/>
    </row>
    <row r="2020" spans="1:13" ht="14.25" hidden="1">
      <c r="A2020" s="498"/>
      <c r="B2020" s="498"/>
      <c r="C2020" s="498"/>
      <c r="D2020" s="498"/>
      <c r="E2020" s="498"/>
      <c r="F2020" s="498"/>
      <c r="G2020" s="498"/>
      <c r="H2020" s="498"/>
      <c r="I2020" s="498"/>
      <c r="J2020" s="498"/>
      <c r="K2020" s="498"/>
      <c r="L2020" s="1229"/>
      <c r="M2020" s="1229"/>
    </row>
    <row r="2021" spans="1:13" ht="14.25" hidden="1">
      <c r="A2021" s="498"/>
      <c r="B2021" s="498">
        <v>2</v>
      </c>
      <c r="C2021" s="498"/>
      <c r="D2021" s="498"/>
      <c r="E2021" s="498"/>
      <c r="F2021" s="498"/>
      <c r="G2021" s="498" t="s">
        <v>90</v>
      </c>
      <c r="H2021" s="499" t="e">
        <f>H2022+H2034+H2039+H2089</f>
        <v>#REF!</v>
      </c>
      <c r="I2021" s="499">
        <f>I2022+I2034+I2039+I2089</f>
        <v>0</v>
      </c>
      <c r="J2021" s="499"/>
      <c r="K2021" s="499">
        <f>K2022+K2034+K2039+K2089</f>
        <v>668066940</v>
      </c>
      <c r="L2021" s="1229"/>
      <c r="M2021" s="1229"/>
    </row>
    <row r="2022" spans="1:13" ht="14.25" hidden="1">
      <c r="A2022" s="498"/>
      <c r="B2022" s="1203">
        <v>21</v>
      </c>
      <c r="C2022" s="1204"/>
      <c r="D2022" s="1204"/>
      <c r="E2022" s="1204"/>
      <c r="F2022" s="1205">
        <v>50620512</v>
      </c>
      <c r="G2022" s="1204" t="s">
        <v>4</v>
      </c>
      <c r="H2022" s="1219" t="e">
        <f>H2023+H2027</f>
        <v>#REF!</v>
      </c>
      <c r="I2022" s="1219">
        <f>I2023+I2027</f>
        <v>0</v>
      </c>
      <c r="J2022" s="1219"/>
      <c r="K2022" s="499">
        <f>SUM(K2023:K2026)</f>
        <v>600466940</v>
      </c>
      <c r="L2022" s="1229"/>
      <c r="M2022" s="1229"/>
    </row>
    <row r="2023" spans="1:13" ht="14.25" hidden="1">
      <c r="A2023" s="498"/>
      <c r="B2023" s="1207">
        <v>21010101</v>
      </c>
      <c r="C2023" s="1205">
        <v>70131</v>
      </c>
      <c r="D2023" s="1205"/>
      <c r="E2023" s="1220" t="s">
        <v>561</v>
      </c>
      <c r="F2023" s="1205">
        <v>50620512</v>
      </c>
      <c r="G2023" s="1208" t="s">
        <v>91</v>
      </c>
      <c r="H2023" s="1221" t="e">
        <f>#REF!</f>
        <v>#REF!</v>
      </c>
      <c r="I2023" s="1221"/>
      <c r="J2023" s="1221"/>
      <c r="K2023" s="499">
        <v>459991040</v>
      </c>
      <c r="L2023" s="1229"/>
      <c r="M2023" s="1229"/>
    </row>
    <row r="2024" spans="1:13" ht="14.25" hidden="1">
      <c r="A2024" s="498"/>
      <c r="B2024" s="1207">
        <v>21010102</v>
      </c>
      <c r="C2024" s="1205"/>
      <c r="D2024" s="1205"/>
      <c r="E2024" s="1205"/>
      <c r="F2024" s="1205">
        <v>50620512</v>
      </c>
      <c r="G2024" s="1208" t="s">
        <v>92</v>
      </c>
      <c r="H2024" s="1208"/>
      <c r="I2024" s="1208"/>
      <c r="J2024" s="1208"/>
      <c r="K2024" s="499"/>
      <c r="L2024" s="1229"/>
      <c r="M2024" s="1229"/>
    </row>
    <row r="2025" spans="1:13" ht="38.25" hidden="1">
      <c r="A2025" s="498"/>
      <c r="B2025" s="1207">
        <v>21010103</v>
      </c>
      <c r="C2025" s="1205"/>
      <c r="D2025" s="1205"/>
      <c r="E2025" s="1205"/>
      <c r="F2025" s="1205">
        <v>50620512</v>
      </c>
      <c r="G2025" s="1208" t="s">
        <v>93</v>
      </c>
      <c r="H2025" s="1208"/>
      <c r="I2025" s="1208"/>
      <c r="J2025" s="1208"/>
      <c r="K2025" s="499"/>
      <c r="L2025" s="1229"/>
      <c r="M2025" s="1229"/>
    </row>
    <row r="2026" spans="1:13" ht="38.25" hidden="1">
      <c r="A2026" s="498"/>
      <c r="B2026" s="1207">
        <v>2102</v>
      </c>
      <c r="C2026" s="1205"/>
      <c r="D2026" s="1205"/>
      <c r="E2026" s="1205"/>
      <c r="F2026" s="1205">
        <v>50620512</v>
      </c>
      <c r="G2026" s="1210" t="s">
        <v>94</v>
      </c>
      <c r="H2026" s="499" t="e">
        <f>SUM(H2027,H2030)</f>
        <v>#REF!</v>
      </c>
      <c r="I2026" s="499">
        <f>SUM(I2027,I2030)</f>
        <v>0</v>
      </c>
      <c r="J2026" s="499"/>
      <c r="K2026" s="499">
        <f>SUM(K2027,K2030)</f>
        <v>140475900</v>
      </c>
      <c r="L2026" s="1229"/>
      <c r="M2026" s="1229"/>
    </row>
    <row r="2027" spans="1:13" ht="14.25" hidden="1">
      <c r="A2027" s="498"/>
      <c r="B2027" s="1207">
        <v>210201</v>
      </c>
      <c r="C2027" s="1205">
        <v>70131</v>
      </c>
      <c r="D2027" s="1205"/>
      <c r="E2027" s="1205"/>
      <c r="F2027" s="1205">
        <v>50620512</v>
      </c>
      <c r="G2027" s="1210" t="s">
        <v>95</v>
      </c>
      <c r="H2027" s="1221" t="e">
        <f>H2028+H2029</f>
        <v>#REF!</v>
      </c>
      <c r="I2027" s="1221">
        <f>I2028+I2029</f>
        <v>0</v>
      </c>
      <c r="J2027" s="1221"/>
      <c r="K2027" s="499">
        <f>SUM(K2028:K2029)</f>
        <v>140475900</v>
      </c>
      <c r="L2027" s="1229"/>
      <c r="M2027" s="1229"/>
    </row>
    <row r="2028" spans="1:13" ht="25.5" hidden="1">
      <c r="A2028" s="498"/>
      <c r="B2028" s="1207">
        <v>21020101</v>
      </c>
      <c r="C2028" s="1205">
        <v>70131</v>
      </c>
      <c r="D2028" s="1205"/>
      <c r="E2028" s="1220" t="s">
        <v>561</v>
      </c>
      <c r="F2028" s="1205">
        <v>50620512</v>
      </c>
      <c r="G2028" s="1210" t="s">
        <v>96</v>
      </c>
      <c r="H2028" s="1221" t="e">
        <f>#REF!</f>
        <v>#REF!</v>
      </c>
      <c r="I2028" s="1221"/>
      <c r="J2028" s="1221"/>
      <c r="K2028" s="499">
        <v>131055900</v>
      </c>
      <c r="L2028" s="1229"/>
      <c r="M2028" s="1229"/>
    </row>
    <row r="2029" spans="1:13" ht="14.25" hidden="1">
      <c r="A2029" s="498"/>
      <c r="B2029" s="1207">
        <v>21020103</v>
      </c>
      <c r="C2029" s="1205">
        <v>70131</v>
      </c>
      <c r="D2029" s="1205"/>
      <c r="E2029" s="1220" t="s">
        <v>561</v>
      </c>
      <c r="F2029" s="1205">
        <v>50620512</v>
      </c>
      <c r="G2029" s="1208" t="s">
        <v>97</v>
      </c>
      <c r="H2029" s="1221" t="e">
        <f>#REF!</f>
        <v>#REF!</v>
      </c>
      <c r="I2029" s="1221"/>
      <c r="J2029" s="1221"/>
      <c r="K2029" s="499">
        <v>9420000</v>
      </c>
      <c r="L2029" s="1229"/>
      <c r="M2029" s="1229"/>
    </row>
    <row r="2030" spans="1:13" ht="25.5" hidden="1">
      <c r="A2030" s="498"/>
      <c r="B2030" s="1207">
        <v>210202</v>
      </c>
      <c r="C2030" s="1205"/>
      <c r="D2030" s="1205"/>
      <c r="E2030" s="1205"/>
      <c r="F2030" s="1205">
        <v>50620512</v>
      </c>
      <c r="G2030" s="1208" t="s">
        <v>98</v>
      </c>
      <c r="H2030" s="1208"/>
      <c r="I2030" s="1208"/>
      <c r="J2030" s="1208"/>
      <c r="K2030" s="499">
        <f>SUM(K2031:K2033)</f>
        <v>0</v>
      </c>
      <c r="L2030" s="1229"/>
      <c r="M2030" s="1229"/>
    </row>
    <row r="2031" spans="1:13" ht="14.25" hidden="1">
      <c r="A2031" s="498"/>
      <c r="B2031" s="1207">
        <v>21020201</v>
      </c>
      <c r="C2031" s="1205"/>
      <c r="D2031" s="1205"/>
      <c r="E2031" s="1205"/>
      <c r="F2031" s="1205">
        <v>50620512</v>
      </c>
      <c r="G2031" s="1208" t="s">
        <v>99</v>
      </c>
      <c r="H2031" s="1208"/>
      <c r="I2031" s="1208"/>
      <c r="J2031" s="1208"/>
      <c r="K2031" s="498"/>
      <c r="L2031" s="1229"/>
      <c r="M2031" s="1229"/>
    </row>
    <row r="2032" spans="1:13" ht="25.5" hidden="1">
      <c r="A2032" s="498"/>
      <c r="B2032" s="1207">
        <v>21020202</v>
      </c>
      <c r="C2032" s="1205"/>
      <c r="D2032" s="1205"/>
      <c r="E2032" s="1205"/>
      <c r="F2032" s="1205">
        <v>50620512</v>
      </c>
      <c r="G2032" s="1208" t="s">
        <v>100</v>
      </c>
      <c r="H2032" s="1208"/>
      <c r="I2032" s="1208"/>
      <c r="J2032" s="1208"/>
      <c r="K2032" s="498"/>
      <c r="L2032" s="1229"/>
      <c r="M2032" s="1229"/>
    </row>
    <row r="2033" spans="1:13" ht="25.5" hidden="1">
      <c r="A2033" s="498"/>
      <c r="B2033" s="1207">
        <v>21020205</v>
      </c>
      <c r="C2033" s="1205"/>
      <c r="D2033" s="1205"/>
      <c r="E2033" s="1205"/>
      <c r="F2033" s="1205">
        <v>50620512</v>
      </c>
      <c r="G2033" s="1208" t="s">
        <v>101</v>
      </c>
      <c r="H2033" s="1208"/>
      <c r="I2033" s="1208"/>
      <c r="J2033" s="1208"/>
      <c r="K2033" s="498"/>
      <c r="L2033" s="1229"/>
      <c r="M2033" s="1229"/>
    </row>
    <row r="2034" spans="1:13" ht="25.5" hidden="1">
      <c r="A2034" s="498"/>
      <c r="B2034" s="1207">
        <v>2202</v>
      </c>
      <c r="C2034" s="1205"/>
      <c r="D2034" s="1205"/>
      <c r="E2034" s="1205"/>
      <c r="F2034" s="1205">
        <v>50620512</v>
      </c>
      <c r="G2034" s="1208" t="s">
        <v>102</v>
      </c>
      <c r="H2034" s="1208"/>
      <c r="I2034" s="1208"/>
      <c r="J2034" s="1208"/>
      <c r="K2034" s="498"/>
      <c r="L2034" s="1229"/>
      <c r="M2034" s="1229"/>
    </row>
    <row r="2035" spans="1:13" ht="14.25" hidden="1">
      <c r="A2035" s="498"/>
      <c r="B2035" s="1207">
        <v>220201</v>
      </c>
      <c r="C2035" s="1205"/>
      <c r="D2035" s="1205"/>
      <c r="E2035" s="1205"/>
      <c r="F2035" s="1205">
        <v>50620512</v>
      </c>
      <c r="G2035" s="1208" t="s">
        <v>103</v>
      </c>
      <c r="H2035" s="1208"/>
      <c r="I2035" s="1208"/>
      <c r="J2035" s="1208"/>
      <c r="K2035" s="498"/>
      <c r="L2035" s="1229"/>
      <c r="M2035" s="1229"/>
    </row>
    <row r="2036" spans="1:13" ht="14.25" hidden="1">
      <c r="A2036" s="498"/>
      <c r="B2036" s="1207">
        <v>22010101</v>
      </c>
      <c r="C2036" s="1205"/>
      <c r="D2036" s="1205"/>
      <c r="E2036" s="1205"/>
      <c r="F2036" s="1205">
        <v>50620512</v>
      </c>
      <c r="G2036" s="1208" t="s">
        <v>104</v>
      </c>
      <c r="H2036" s="1208"/>
      <c r="I2036" s="1208"/>
      <c r="J2036" s="1208"/>
      <c r="K2036" s="498"/>
      <c r="L2036" s="1229"/>
      <c r="M2036" s="1229"/>
    </row>
    <row r="2037" spans="1:13" ht="14.25" hidden="1">
      <c r="A2037" s="498"/>
      <c r="B2037" s="1207">
        <v>22010102</v>
      </c>
      <c r="C2037" s="1205"/>
      <c r="D2037" s="1205"/>
      <c r="E2037" s="1205"/>
      <c r="F2037" s="1205">
        <v>50620512</v>
      </c>
      <c r="G2037" s="1208" t="s">
        <v>105</v>
      </c>
      <c r="H2037" s="1208"/>
      <c r="I2037" s="1208"/>
      <c r="J2037" s="1208"/>
      <c r="K2037" s="498"/>
      <c r="L2037" s="1229"/>
      <c r="M2037" s="1229"/>
    </row>
    <row r="2038" spans="1:13" ht="14.25" hidden="1">
      <c r="A2038" s="498"/>
      <c r="B2038" s="1207">
        <v>22010103</v>
      </c>
      <c r="C2038" s="1205"/>
      <c r="D2038" s="1205"/>
      <c r="E2038" s="1205"/>
      <c r="F2038" s="1205">
        <v>50620512</v>
      </c>
      <c r="G2038" s="1208" t="s">
        <v>106</v>
      </c>
      <c r="H2038" s="1208"/>
      <c r="I2038" s="1208"/>
      <c r="J2038" s="1208"/>
      <c r="K2038" s="498"/>
      <c r="L2038" s="1229"/>
      <c r="M2038" s="1229"/>
    </row>
    <row r="2039" spans="1:13" ht="14.25" hidden="1">
      <c r="A2039" s="498"/>
      <c r="B2039" s="1203">
        <v>2202</v>
      </c>
      <c r="C2039" s="1204"/>
      <c r="D2039" s="1203"/>
      <c r="E2039" s="1222"/>
      <c r="F2039" s="1207">
        <v>50620512</v>
      </c>
      <c r="G2039" s="1223" t="s">
        <v>5</v>
      </c>
      <c r="H2039" s="1224">
        <f>SUM(H2040,H2043,H2047,H2057,H2066,H2069,H2073,H2075,H2078,H2080)</f>
        <v>70000000</v>
      </c>
      <c r="I2039" s="1224">
        <f>SUM(I2040,I2043,I2047,I2057,I2066,I2069,I2073,I2075,I2078,I2080)</f>
        <v>0</v>
      </c>
      <c r="J2039" s="1224"/>
      <c r="K2039" s="1224">
        <f>SUM(K2040,K2043,K2047,K2057,K2066,K2069,K2073,K2075,K2078,K2080)</f>
        <v>67600000</v>
      </c>
      <c r="L2039" s="1229"/>
      <c r="M2039" s="1229"/>
    </row>
    <row r="2040" spans="1:13" ht="25.5" hidden="1">
      <c r="A2040" s="498"/>
      <c r="B2040" s="1203">
        <v>220201</v>
      </c>
      <c r="C2040" s="1204"/>
      <c r="D2040" s="1203"/>
      <c r="E2040" s="1222"/>
      <c r="F2040" s="1207">
        <v>50620512</v>
      </c>
      <c r="G2040" s="1223" t="s">
        <v>107</v>
      </c>
      <c r="H2040" s="1224">
        <f>SUM(H2041:H2042)</f>
        <v>800000</v>
      </c>
      <c r="I2040" s="1224">
        <f>SUM(I2041:I2042)</f>
        <v>0</v>
      </c>
      <c r="J2040" s="1224"/>
      <c r="K2040" s="1224">
        <f>SUM(K2041:K2042)</f>
        <v>800000</v>
      </c>
      <c r="L2040" s="1229"/>
      <c r="M2040" s="1229"/>
    </row>
    <row r="2041" spans="1:13" ht="25.5" hidden="1">
      <c r="A2041" s="498"/>
      <c r="B2041" s="1207">
        <v>22020101</v>
      </c>
      <c r="C2041" s="1205">
        <v>70451</v>
      </c>
      <c r="D2041" s="1207"/>
      <c r="E2041" s="1220" t="s">
        <v>561</v>
      </c>
      <c r="F2041" s="1207">
        <v>50620512</v>
      </c>
      <c r="G2041" s="1208" t="s">
        <v>108</v>
      </c>
      <c r="H2041" s="1218">
        <v>500000</v>
      </c>
      <c r="I2041" s="1218">
        <v>0</v>
      </c>
      <c r="J2041" s="1218"/>
      <c r="K2041" s="1218">
        <v>500000</v>
      </c>
      <c r="L2041" s="1229"/>
      <c r="M2041" s="1229"/>
    </row>
    <row r="2042" spans="1:13" ht="25.5" hidden="1">
      <c r="A2042" s="498"/>
      <c r="B2042" s="1207">
        <v>22020102</v>
      </c>
      <c r="C2042" s="1205">
        <v>70452</v>
      </c>
      <c r="D2042" s="1207"/>
      <c r="E2042" s="1220" t="s">
        <v>561</v>
      </c>
      <c r="F2042" s="1207">
        <v>50620512</v>
      </c>
      <c r="G2042" s="1208" t="s">
        <v>109</v>
      </c>
      <c r="H2042" s="1218">
        <v>300000</v>
      </c>
      <c r="I2042" s="1218"/>
      <c r="J2042" s="1218"/>
      <c r="K2042" s="1218">
        <v>300000</v>
      </c>
      <c r="L2042" s="1229"/>
      <c r="M2042" s="1229"/>
    </row>
    <row r="2043" spans="1:13" ht="14.25" hidden="1">
      <c r="A2043" s="498"/>
      <c r="B2043" s="1203">
        <v>220202</v>
      </c>
      <c r="C2043" s="1204"/>
      <c r="D2043" s="1203"/>
      <c r="E2043" s="1222"/>
      <c r="F2043" s="1207">
        <v>50620512</v>
      </c>
      <c r="G2043" s="1223" t="s">
        <v>112</v>
      </c>
      <c r="H2043" s="1224">
        <f>SUM(H2044:H2046)</f>
        <v>1020000</v>
      </c>
      <c r="I2043" s="1224">
        <f>SUM(I2044:I2046)</f>
        <v>0</v>
      </c>
      <c r="J2043" s="1224"/>
      <c r="K2043" s="1224">
        <f>SUM(K2044:K2046)</f>
        <v>1260000</v>
      </c>
      <c r="L2043" s="1229"/>
      <c r="M2043" s="1229"/>
    </row>
    <row r="2044" spans="1:13" ht="14.25" hidden="1">
      <c r="A2044" s="498"/>
      <c r="B2044" s="1207">
        <v>22020201</v>
      </c>
      <c r="C2044" s="1205"/>
      <c r="D2044" s="1207"/>
      <c r="E2044" s="1225"/>
      <c r="F2044" s="1207">
        <v>50620512</v>
      </c>
      <c r="G2044" s="1208" t="s">
        <v>113</v>
      </c>
      <c r="H2044" s="1218"/>
      <c r="I2044" s="1218">
        <v>0</v>
      </c>
      <c r="J2044" s="1218"/>
      <c r="K2044" s="1218"/>
      <c r="L2044" s="1229"/>
      <c r="M2044" s="1229"/>
    </row>
    <row r="2045" spans="1:13" ht="38.25" hidden="1">
      <c r="A2045" s="498"/>
      <c r="B2045" s="1207">
        <v>22020204</v>
      </c>
      <c r="C2045" s="1205">
        <v>70460</v>
      </c>
      <c r="D2045" s="1207"/>
      <c r="E2045" s="1220" t="s">
        <v>561</v>
      </c>
      <c r="F2045" s="1207">
        <v>50620512</v>
      </c>
      <c r="G2045" s="1208" t="s">
        <v>116</v>
      </c>
      <c r="H2045" s="1218">
        <v>420000</v>
      </c>
      <c r="I2045" s="1218"/>
      <c r="J2045" s="1218"/>
      <c r="K2045" s="1218">
        <v>660000</v>
      </c>
      <c r="L2045" s="1229"/>
      <c r="M2045" s="1229"/>
    </row>
    <row r="2046" spans="1:13" ht="14.25" hidden="1">
      <c r="A2046" s="498"/>
      <c r="B2046" s="1207">
        <v>22020206</v>
      </c>
      <c r="C2046" s="1205">
        <v>70510</v>
      </c>
      <c r="D2046" s="1207"/>
      <c r="E2046" s="1220" t="s">
        <v>561</v>
      </c>
      <c r="F2046" s="1207">
        <v>50620512</v>
      </c>
      <c r="G2046" s="1208" t="s">
        <v>118</v>
      </c>
      <c r="H2046" s="1218">
        <v>600000</v>
      </c>
      <c r="I2046" s="1218"/>
      <c r="J2046" s="1218"/>
      <c r="K2046" s="1218">
        <v>600000</v>
      </c>
      <c r="L2046" s="1229"/>
      <c r="M2046" s="1229"/>
    </row>
    <row r="2047" spans="1:13" ht="25.5" hidden="1">
      <c r="A2047" s="498"/>
      <c r="B2047" s="1203">
        <v>220203</v>
      </c>
      <c r="C2047" s="1204"/>
      <c r="D2047" s="1203"/>
      <c r="E2047" s="1222"/>
      <c r="F2047" s="1207">
        <v>50620512</v>
      </c>
      <c r="G2047" s="1223" t="s">
        <v>121</v>
      </c>
      <c r="H2047" s="1224">
        <f>SUM(H2048:H2056)</f>
        <v>11050000</v>
      </c>
      <c r="I2047" s="1224">
        <f>SUM(I2048:I2056)</f>
        <v>0</v>
      </c>
      <c r="J2047" s="1224"/>
      <c r="K2047" s="1224">
        <f>SUM(K2048:K2056)</f>
        <v>10950000</v>
      </c>
      <c r="L2047" s="1229"/>
      <c r="M2047" s="1229"/>
    </row>
    <row r="2048" spans="1:13" ht="38.25" hidden="1">
      <c r="A2048" s="498"/>
      <c r="B2048" s="1207">
        <v>22020301</v>
      </c>
      <c r="C2048" s="1205">
        <v>70133</v>
      </c>
      <c r="D2048" s="1207"/>
      <c r="E2048" s="1220" t="s">
        <v>561</v>
      </c>
      <c r="F2048" s="1207">
        <v>50620512</v>
      </c>
      <c r="G2048" s="1208" t="s">
        <v>122</v>
      </c>
      <c r="H2048" s="1218">
        <v>2000000</v>
      </c>
      <c r="I2048" s="1218"/>
      <c r="J2048" s="1218"/>
      <c r="K2048" s="1218">
        <v>3000000</v>
      </c>
      <c r="L2048" s="1229"/>
      <c r="M2048" s="1229"/>
    </row>
    <row r="2049" spans="1:13" ht="14.25" hidden="1">
      <c r="A2049" s="498"/>
      <c r="B2049" s="1207">
        <v>22020302</v>
      </c>
      <c r="C2049" s="1205">
        <v>70970</v>
      </c>
      <c r="D2049" s="1207"/>
      <c r="E2049" s="1220" t="s">
        <v>561</v>
      </c>
      <c r="F2049" s="1207">
        <v>50620512</v>
      </c>
      <c r="G2049" s="1208" t="s">
        <v>123</v>
      </c>
      <c r="H2049" s="1218">
        <v>500000</v>
      </c>
      <c r="I2049" s="1218"/>
      <c r="J2049" s="1218"/>
      <c r="K2049" s="1218">
        <v>500000</v>
      </c>
      <c r="L2049" s="1229"/>
      <c r="M2049" s="1229"/>
    </row>
    <row r="2050" spans="1:13" ht="14.25" hidden="1">
      <c r="A2050" s="498"/>
      <c r="B2050" s="1207">
        <v>22020303</v>
      </c>
      <c r="C2050" s="1205">
        <v>70970</v>
      </c>
      <c r="D2050" s="1207"/>
      <c r="E2050" s="1220" t="s">
        <v>561</v>
      </c>
      <c r="F2050" s="1207">
        <v>50620512</v>
      </c>
      <c r="G2050" s="1208" t="s">
        <v>124</v>
      </c>
      <c r="H2050" s="1218">
        <v>340000</v>
      </c>
      <c r="I2050" s="1218"/>
      <c r="J2050" s="1218"/>
      <c r="K2050" s="1218">
        <v>500000</v>
      </c>
      <c r="L2050" s="1229"/>
      <c r="M2050" s="1229"/>
    </row>
    <row r="2051" spans="1:13" ht="25.5" hidden="1">
      <c r="A2051" s="498"/>
      <c r="B2051" s="1207">
        <v>22020304</v>
      </c>
      <c r="C2051" s="1205">
        <v>70970</v>
      </c>
      <c r="D2051" s="1207"/>
      <c r="E2051" s="1220" t="s">
        <v>561</v>
      </c>
      <c r="F2051" s="1207">
        <v>50620512</v>
      </c>
      <c r="G2051" s="1208" t="s">
        <v>125</v>
      </c>
      <c r="H2051" s="1218">
        <v>110000</v>
      </c>
      <c r="I2051" s="1218"/>
      <c r="J2051" s="1218"/>
      <c r="K2051" s="1218">
        <v>250000</v>
      </c>
      <c r="L2051" s="1229"/>
      <c r="M2051" s="1229"/>
    </row>
    <row r="2052" spans="1:13" ht="25.5" hidden="1">
      <c r="A2052" s="498"/>
      <c r="B2052" s="1207">
        <v>22020305</v>
      </c>
      <c r="C2052" s="1205">
        <v>70133</v>
      </c>
      <c r="D2052" s="1207"/>
      <c r="E2052" s="1220" t="s">
        <v>561</v>
      </c>
      <c r="F2052" s="1207">
        <v>50620512</v>
      </c>
      <c r="G2052" s="1208" t="s">
        <v>126</v>
      </c>
      <c r="H2052" s="1218">
        <v>3200000</v>
      </c>
      <c r="I2052" s="1218"/>
      <c r="J2052" s="1218"/>
      <c r="K2052" s="1218">
        <v>3200000</v>
      </c>
      <c r="L2052" s="1229"/>
      <c r="M2052" s="1229"/>
    </row>
    <row r="2053" spans="1:13" ht="25.5" hidden="1">
      <c r="A2053" s="498"/>
      <c r="B2053" s="1207">
        <v>22020306</v>
      </c>
      <c r="C2053" s="1205">
        <v>70133</v>
      </c>
      <c r="D2053" s="1207"/>
      <c r="E2053" s="1220" t="s">
        <v>561</v>
      </c>
      <c r="F2053" s="1207">
        <v>50620512</v>
      </c>
      <c r="G2053" s="1208" t="s">
        <v>127</v>
      </c>
      <c r="H2053" s="1218">
        <v>1500000</v>
      </c>
      <c r="I2053" s="1218"/>
      <c r="J2053" s="1218"/>
      <c r="K2053" s="1218">
        <v>1500000</v>
      </c>
      <c r="L2053" s="1229"/>
      <c r="M2053" s="1229"/>
    </row>
    <row r="2054" spans="1:13" ht="25.5" hidden="1">
      <c r="A2054" s="498"/>
      <c r="B2054" s="1207">
        <v>22020307</v>
      </c>
      <c r="C2054" s="1205">
        <v>70712</v>
      </c>
      <c r="D2054" s="1207"/>
      <c r="E2054" s="1220" t="s">
        <v>561</v>
      </c>
      <c r="F2054" s="1207">
        <v>50620512</v>
      </c>
      <c r="G2054" s="1208" t="s">
        <v>128</v>
      </c>
      <c r="H2054" s="1218">
        <v>1500000</v>
      </c>
      <c r="I2054" s="1218"/>
      <c r="J2054" s="1218"/>
      <c r="K2054" s="1218">
        <v>1500000</v>
      </c>
      <c r="L2054" s="1229"/>
      <c r="M2054" s="1229"/>
    </row>
    <row r="2055" spans="1:13" ht="25.5" hidden="1">
      <c r="A2055" s="498"/>
      <c r="B2055" s="1207">
        <v>22020309</v>
      </c>
      <c r="C2055" s="1205">
        <v>70133</v>
      </c>
      <c r="D2055" s="1207"/>
      <c r="E2055" s="1220" t="s">
        <v>561</v>
      </c>
      <c r="F2055" s="1207">
        <v>50620512</v>
      </c>
      <c r="G2055" s="1208" t="s">
        <v>130</v>
      </c>
      <c r="H2055" s="1218">
        <v>500000</v>
      </c>
      <c r="I2055" s="1218"/>
      <c r="J2055" s="1218"/>
      <c r="K2055" s="1218">
        <v>500000</v>
      </c>
      <c r="L2055" s="1229"/>
      <c r="M2055" s="1229"/>
    </row>
    <row r="2056" spans="1:13" ht="38.25" hidden="1">
      <c r="A2056" s="498"/>
      <c r="B2056" s="1207">
        <v>22020310</v>
      </c>
      <c r="C2056" s="1205"/>
      <c r="D2056" s="1207"/>
      <c r="E2056" s="1225"/>
      <c r="F2056" s="1207">
        <v>50620512</v>
      </c>
      <c r="G2056" s="1208" t="s">
        <v>131</v>
      </c>
      <c r="H2056" s="1218">
        <v>1400000</v>
      </c>
      <c r="I2056" s="1218"/>
      <c r="J2056" s="1218"/>
      <c r="K2056" s="1218"/>
      <c r="L2056" s="1229"/>
      <c r="M2056" s="1229"/>
    </row>
    <row r="2057" spans="1:13" ht="25.5" hidden="1">
      <c r="A2057" s="498"/>
      <c r="B2057" s="1203">
        <v>220204</v>
      </c>
      <c r="C2057" s="1204"/>
      <c r="D2057" s="1203"/>
      <c r="E2057" s="1222"/>
      <c r="F2057" s="1207">
        <v>50620512</v>
      </c>
      <c r="G2057" s="1223" t="s">
        <v>133</v>
      </c>
      <c r="H2057" s="1224">
        <f>SUM(H2058:H2065)</f>
        <v>14166000</v>
      </c>
      <c r="I2057" s="1224">
        <f>SUM(I2058:I2065)</f>
        <v>0</v>
      </c>
      <c r="J2057" s="1224"/>
      <c r="K2057" s="1224">
        <f>SUM(K2058:K2065)</f>
        <v>14166000</v>
      </c>
      <c r="L2057" s="1229"/>
      <c r="M2057" s="1229"/>
    </row>
    <row r="2058" spans="1:13" ht="51" hidden="1">
      <c r="A2058" s="498"/>
      <c r="B2058" s="1207">
        <v>22020401</v>
      </c>
      <c r="C2058" s="1205">
        <v>70451</v>
      </c>
      <c r="D2058" s="1207"/>
      <c r="E2058" s="1220" t="s">
        <v>561</v>
      </c>
      <c r="F2058" s="1207">
        <v>50620512</v>
      </c>
      <c r="G2058" s="1208" t="s">
        <v>134</v>
      </c>
      <c r="H2058" s="1218">
        <v>1500000</v>
      </c>
      <c r="I2058" s="1218"/>
      <c r="J2058" s="1218"/>
      <c r="K2058" s="1218">
        <v>1500000</v>
      </c>
      <c r="L2058" s="1229"/>
      <c r="M2058" s="1229"/>
    </row>
    <row r="2059" spans="1:13" ht="25.5" hidden="1">
      <c r="A2059" s="498"/>
      <c r="B2059" s="1207">
        <v>22020402</v>
      </c>
      <c r="C2059" s="1205">
        <v>70610</v>
      </c>
      <c r="D2059" s="1207"/>
      <c r="E2059" s="1220" t="s">
        <v>561</v>
      </c>
      <c r="F2059" s="1207">
        <v>50620512</v>
      </c>
      <c r="G2059" s="1208" t="s">
        <v>135</v>
      </c>
      <c r="H2059" s="1218">
        <v>1500000</v>
      </c>
      <c r="I2059" s="1218"/>
      <c r="J2059" s="1218"/>
      <c r="K2059" s="1218">
        <v>1500000</v>
      </c>
      <c r="L2059" s="1229"/>
      <c r="M2059" s="1229"/>
    </row>
    <row r="2060" spans="1:13" ht="38.25" hidden="1">
      <c r="A2060" s="498"/>
      <c r="B2060" s="1207">
        <v>22020403</v>
      </c>
      <c r="C2060" s="1205">
        <v>70610</v>
      </c>
      <c r="D2060" s="1207"/>
      <c r="E2060" s="1220" t="s">
        <v>561</v>
      </c>
      <c r="F2060" s="1207">
        <v>50620512</v>
      </c>
      <c r="G2060" s="1208" t="s">
        <v>136</v>
      </c>
      <c r="H2060" s="1218">
        <v>1800000</v>
      </c>
      <c r="I2060" s="1218"/>
      <c r="J2060" s="1218"/>
      <c r="K2060" s="1218">
        <v>1800000</v>
      </c>
      <c r="L2060" s="1229"/>
      <c r="M2060" s="1229"/>
    </row>
    <row r="2061" spans="1:13" ht="38.25" hidden="1">
      <c r="A2061" s="498"/>
      <c r="B2061" s="1207">
        <v>22020404</v>
      </c>
      <c r="C2061" s="1205">
        <v>70610</v>
      </c>
      <c r="D2061" s="1207"/>
      <c r="E2061" s="1220" t="s">
        <v>561</v>
      </c>
      <c r="F2061" s="1207">
        <v>50620512</v>
      </c>
      <c r="G2061" s="1208" t="s">
        <v>137</v>
      </c>
      <c r="H2061" s="1218">
        <v>1800000</v>
      </c>
      <c r="I2061" s="1218"/>
      <c r="J2061" s="1218"/>
      <c r="K2061" s="1218">
        <v>1800000</v>
      </c>
      <c r="L2061" s="1229"/>
      <c r="M2061" s="1229"/>
    </row>
    <row r="2062" spans="1:13" ht="25.5" hidden="1">
      <c r="A2062" s="498"/>
      <c r="B2062" s="1207">
        <v>22020405</v>
      </c>
      <c r="C2062" s="1205">
        <v>70133</v>
      </c>
      <c r="D2062" s="1207"/>
      <c r="E2062" s="1220" t="s">
        <v>561</v>
      </c>
      <c r="F2062" s="1207">
        <v>50620512</v>
      </c>
      <c r="G2062" s="1208" t="s">
        <v>138</v>
      </c>
      <c r="H2062" s="1218">
        <v>4000000</v>
      </c>
      <c r="I2062" s="1218"/>
      <c r="J2062" s="1218"/>
      <c r="K2062" s="1218">
        <v>4000000</v>
      </c>
      <c r="L2062" s="1229"/>
      <c r="M2062" s="1229"/>
    </row>
    <row r="2063" spans="1:13" ht="14.25" hidden="1">
      <c r="A2063" s="498"/>
      <c r="B2063" s="1207">
        <v>22020406</v>
      </c>
      <c r="C2063" s="1205">
        <v>70133</v>
      </c>
      <c r="D2063" s="1207"/>
      <c r="E2063" s="1220" t="s">
        <v>561</v>
      </c>
      <c r="F2063" s="1207">
        <v>50620512</v>
      </c>
      <c r="G2063" s="1205" t="s">
        <v>139</v>
      </c>
      <c r="H2063" s="1226">
        <v>1466000</v>
      </c>
      <c r="I2063" s="1226"/>
      <c r="J2063" s="1226"/>
      <c r="K2063" s="1226">
        <v>1466000</v>
      </c>
      <c r="L2063" s="1229"/>
      <c r="M2063" s="1229"/>
    </row>
    <row r="2064" spans="1:13" ht="25.5" hidden="1">
      <c r="A2064" s="498"/>
      <c r="B2064" s="1207">
        <v>22020410</v>
      </c>
      <c r="C2064" s="1205">
        <v>70640</v>
      </c>
      <c r="D2064" s="1207"/>
      <c r="E2064" s="1220" t="s">
        <v>561</v>
      </c>
      <c r="F2064" s="1207">
        <v>50620512</v>
      </c>
      <c r="G2064" s="1208" t="s">
        <v>141</v>
      </c>
      <c r="H2064" s="1218">
        <v>500000</v>
      </c>
      <c r="I2064" s="1218"/>
      <c r="J2064" s="1218"/>
      <c r="K2064" s="1218">
        <v>500000</v>
      </c>
      <c r="L2064" s="1229"/>
      <c r="M2064" s="1229"/>
    </row>
    <row r="2065" spans="1:13" ht="25.5" hidden="1">
      <c r="A2065" s="498"/>
      <c r="B2065" s="1207">
        <v>22020413</v>
      </c>
      <c r="C2065" s="1205">
        <v>70660</v>
      </c>
      <c r="D2065" s="1207"/>
      <c r="E2065" s="1220" t="s">
        <v>561</v>
      </c>
      <c r="F2065" s="1207">
        <v>50620512</v>
      </c>
      <c r="G2065" s="1208" t="s">
        <v>144</v>
      </c>
      <c r="H2065" s="1218">
        <v>1600000</v>
      </c>
      <c r="I2065" s="1218"/>
      <c r="J2065" s="1218"/>
      <c r="K2065" s="1218">
        <v>1600000</v>
      </c>
      <c r="L2065" s="1229"/>
      <c r="M2065" s="1229"/>
    </row>
    <row r="2066" spans="1:13" ht="14.25" hidden="1">
      <c r="A2066" s="498"/>
      <c r="B2066" s="1203">
        <v>220205</v>
      </c>
      <c r="C2066" s="1204"/>
      <c r="D2066" s="1203"/>
      <c r="E2066" s="1222"/>
      <c r="F2066" s="1207">
        <v>50620512</v>
      </c>
      <c r="G2066" s="1223" t="s">
        <v>145</v>
      </c>
      <c r="H2066" s="1224">
        <f>SUM(H2067:H2068)</f>
        <v>0</v>
      </c>
      <c r="I2066" s="1224">
        <f>SUM(I2067:I2068)</f>
        <v>0</v>
      </c>
      <c r="J2066" s="1224"/>
      <c r="K2066" s="1224">
        <f>SUM(K2067:K2068)</f>
        <v>0</v>
      </c>
      <c r="L2066" s="1229"/>
      <c r="M2066" s="1229"/>
    </row>
    <row r="2067" spans="1:13" ht="14.25" hidden="1">
      <c r="A2067" s="498"/>
      <c r="B2067" s="1207">
        <v>22020501</v>
      </c>
      <c r="C2067" s="1205"/>
      <c r="D2067" s="1207"/>
      <c r="E2067" s="1225"/>
      <c r="F2067" s="1207">
        <v>50620512</v>
      </c>
      <c r="G2067" s="1208" t="s">
        <v>146</v>
      </c>
      <c r="H2067" s="1218"/>
      <c r="I2067" s="1218">
        <v>0</v>
      </c>
      <c r="J2067" s="1218"/>
      <c r="K2067" s="1218"/>
      <c r="L2067" s="1229"/>
      <c r="M2067" s="1229"/>
    </row>
    <row r="2068" spans="1:13" ht="25.5" hidden="1">
      <c r="A2068" s="498"/>
      <c r="B2068" s="1207">
        <v>22020502</v>
      </c>
      <c r="C2068" s="1205"/>
      <c r="D2068" s="1207"/>
      <c r="E2068" s="1225"/>
      <c r="F2068" s="1207">
        <v>50620512</v>
      </c>
      <c r="G2068" s="1208" t="s">
        <v>147</v>
      </c>
      <c r="H2068" s="1218"/>
      <c r="I2068" s="1218">
        <v>0</v>
      </c>
      <c r="J2068" s="1218"/>
      <c r="K2068" s="1218"/>
      <c r="L2068" s="1229"/>
      <c r="M2068" s="1229"/>
    </row>
    <row r="2069" spans="1:13" ht="25.5" hidden="1">
      <c r="A2069" s="498"/>
      <c r="B2069" s="1203">
        <v>220206</v>
      </c>
      <c r="C2069" s="1204"/>
      <c r="D2069" s="1203"/>
      <c r="E2069" s="1222"/>
      <c r="F2069" s="1207">
        <v>50620512</v>
      </c>
      <c r="G2069" s="1223" t="s">
        <v>148</v>
      </c>
      <c r="H2069" s="1224">
        <f>SUM(H2070:H2072)</f>
        <v>3840000</v>
      </c>
      <c r="I2069" s="1224">
        <f>SUM(I2070:I2072)</f>
        <v>0</v>
      </c>
      <c r="J2069" s="1224"/>
      <c r="K2069" s="1224">
        <f>SUM(K2070:K2072)</f>
        <v>2440000</v>
      </c>
      <c r="L2069" s="1229"/>
      <c r="M2069" s="1229"/>
    </row>
    <row r="2070" spans="1:13" ht="14.25" hidden="1">
      <c r="A2070" s="498"/>
      <c r="B2070" s="1207">
        <v>22020601</v>
      </c>
      <c r="C2070" s="1205">
        <v>70133</v>
      </c>
      <c r="D2070" s="1207"/>
      <c r="E2070" s="1220" t="s">
        <v>561</v>
      </c>
      <c r="F2070" s="1207">
        <v>50620512</v>
      </c>
      <c r="G2070" s="1208" t="s">
        <v>149</v>
      </c>
      <c r="H2070" s="1218">
        <v>1440000</v>
      </c>
      <c r="I2070" s="1218"/>
      <c r="J2070" s="1218"/>
      <c r="K2070" s="1218">
        <v>1440000</v>
      </c>
      <c r="L2070" s="1229"/>
      <c r="M2070" s="1229"/>
    </row>
    <row r="2071" spans="1:13" ht="14.25" hidden="1">
      <c r="A2071" s="498"/>
      <c r="B2071" s="1207">
        <v>22020602</v>
      </c>
      <c r="C2071" s="1205"/>
      <c r="D2071" s="1207"/>
      <c r="E2071" s="1225"/>
      <c r="F2071" s="1207">
        <v>50620512</v>
      </c>
      <c r="G2071" s="1208" t="s">
        <v>150</v>
      </c>
      <c r="H2071" s="1218"/>
      <c r="I2071" s="1218"/>
      <c r="J2071" s="1218"/>
      <c r="K2071" s="1218"/>
      <c r="L2071" s="1229"/>
      <c r="M2071" s="1229"/>
    </row>
    <row r="2072" spans="1:13" ht="25.5" hidden="1">
      <c r="A2072" s="498"/>
      <c r="B2072" s="1207">
        <v>22020605</v>
      </c>
      <c r="C2072" s="1205">
        <v>70560</v>
      </c>
      <c r="D2072" s="1207"/>
      <c r="E2072" s="1220" t="s">
        <v>561</v>
      </c>
      <c r="F2072" s="1207">
        <v>50620512</v>
      </c>
      <c r="G2072" s="1208" t="s">
        <v>153</v>
      </c>
      <c r="H2072" s="1218">
        <v>2400000</v>
      </c>
      <c r="I2072" s="1218"/>
      <c r="J2072" s="1218"/>
      <c r="K2072" s="1218">
        <v>1000000</v>
      </c>
      <c r="L2072" s="1229"/>
      <c r="M2072" s="1229"/>
    </row>
    <row r="2073" spans="1:13" ht="38.25" hidden="1">
      <c r="A2073" s="498"/>
      <c r="B2073" s="1203">
        <v>220207</v>
      </c>
      <c r="C2073" s="1204"/>
      <c r="D2073" s="1203"/>
      <c r="E2073" s="1222"/>
      <c r="F2073" s="1207">
        <v>50620512</v>
      </c>
      <c r="G2073" s="1223" t="s">
        <v>154</v>
      </c>
      <c r="H2073" s="1224">
        <f>SUM(H2074:H2074)</f>
        <v>0</v>
      </c>
      <c r="I2073" s="1224">
        <f>SUM(I2074:I2074)</f>
        <v>0</v>
      </c>
      <c r="J2073" s="1224"/>
      <c r="K2073" s="1224">
        <f>SUM(K2074:K2074)</f>
        <v>0</v>
      </c>
      <c r="L2073" s="1229"/>
      <c r="M2073" s="1229"/>
    </row>
    <row r="2074" spans="1:13" ht="25.5" hidden="1">
      <c r="A2074" s="498"/>
      <c r="B2074" s="1207">
        <v>22020701</v>
      </c>
      <c r="C2074" s="1205"/>
      <c r="D2074" s="1207"/>
      <c r="E2074" s="1225"/>
      <c r="F2074" s="1207">
        <v>50620512</v>
      </c>
      <c r="G2074" s="1208" t="s">
        <v>155</v>
      </c>
      <c r="H2074" s="1218"/>
      <c r="I2074" s="1218">
        <v>0</v>
      </c>
      <c r="J2074" s="1218"/>
      <c r="K2074" s="1218"/>
      <c r="L2074" s="1229"/>
      <c r="M2074" s="1229"/>
    </row>
    <row r="2075" spans="1:13" ht="25.5" hidden="1">
      <c r="A2075" s="498"/>
      <c r="B2075" s="1203">
        <v>220208</v>
      </c>
      <c r="C2075" s="1204"/>
      <c r="D2075" s="1203"/>
      <c r="E2075" s="1222"/>
      <c r="F2075" s="1207">
        <v>50620512</v>
      </c>
      <c r="G2075" s="1223" t="s">
        <v>163</v>
      </c>
      <c r="H2075" s="1224">
        <f>SUM(H2076:H2077)</f>
        <v>17184000</v>
      </c>
      <c r="I2075" s="1224">
        <f>SUM(I2076:I2077)</f>
        <v>0</v>
      </c>
      <c r="J2075" s="1224"/>
      <c r="K2075" s="1224">
        <f>SUM(K2076:K2077)</f>
        <v>17184000</v>
      </c>
      <c r="L2075" s="1229"/>
      <c r="M2075" s="1229"/>
    </row>
    <row r="2076" spans="1:13" ht="25.5" hidden="1">
      <c r="A2076" s="498"/>
      <c r="B2076" s="1207">
        <v>22020801</v>
      </c>
      <c r="C2076" s="1205"/>
      <c r="D2076" s="1207"/>
      <c r="E2076" s="1225"/>
      <c r="F2076" s="1207">
        <v>50620512</v>
      </c>
      <c r="G2076" s="1208" t="s">
        <v>164</v>
      </c>
      <c r="H2076" s="1218"/>
      <c r="I2076" s="1218"/>
      <c r="J2076" s="1218"/>
      <c r="K2076" s="1218"/>
      <c r="L2076" s="1229"/>
      <c r="M2076" s="1229"/>
    </row>
    <row r="2077" spans="1:13" ht="25.5" hidden="1">
      <c r="A2077" s="498"/>
      <c r="B2077" s="1207">
        <v>22020803</v>
      </c>
      <c r="C2077" s="1205">
        <v>70434</v>
      </c>
      <c r="D2077" s="1207"/>
      <c r="E2077" s="1220" t="s">
        <v>561</v>
      </c>
      <c r="F2077" s="1207">
        <v>50620512</v>
      </c>
      <c r="G2077" s="1208" t="s">
        <v>166</v>
      </c>
      <c r="H2077" s="1218">
        <v>17184000</v>
      </c>
      <c r="I2077" s="1218"/>
      <c r="J2077" s="1218"/>
      <c r="K2077" s="1218">
        <v>17184000</v>
      </c>
      <c r="L2077" s="1229"/>
      <c r="M2077" s="1229"/>
    </row>
    <row r="2078" spans="1:13" ht="25.5" hidden="1">
      <c r="A2078" s="498"/>
      <c r="B2078" s="1203">
        <v>220209</v>
      </c>
      <c r="C2078" s="1204"/>
      <c r="D2078" s="1203"/>
      <c r="E2078" s="1222"/>
      <c r="F2078" s="1207">
        <v>50620512</v>
      </c>
      <c r="G2078" s="1223" t="s">
        <v>169</v>
      </c>
      <c r="H2078" s="1224">
        <f>SUM(H2079:H2079)</f>
        <v>1200000</v>
      </c>
      <c r="I2078" s="1224">
        <v>0</v>
      </c>
      <c r="J2078" s="1224"/>
      <c r="K2078" s="1224">
        <f>SUM(K2079:K2079)</f>
        <v>1200000</v>
      </c>
      <c r="L2078" s="1229"/>
      <c r="M2078" s="1229"/>
    </row>
    <row r="2079" spans="1:13" ht="38.25" hidden="1">
      <c r="A2079" s="498"/>
      <c r="B2079" s="1207">
        <v>22020901</v>
      </c>
      <c r="C2079" s="1205">
        <v>70133</v>
      </c>
      <c r="D2079" s="1207"/>
      <c r="E2079" s="1220" t="s">
        <v>561</v>
      </c>
      <c r="F2079" s="1207">
        <v>50620512</v>
      </c>
      <c r="G2079" s="1208" t="s">
        <v>170</v>
      </c>
      <c r="H2079" s="1218">
        <v>1200000</v>
      </c>
      <c r="I2079" s="1218">
        <v>0</v>
      </c>
      <c r="J2079" s="1218"/>
      <c r="K2079" s="1218">
        <v>1200000</v>
      </c>
      <c r="L2079" s="1229"/>
      <c r="M2079" s="1229"/>
    </row>
    <row r="2080" spans="1:13" ht="25.5" hidden="1">
      <c r="A2080" s="498"/>
      <c r="B2080" s="1203">
        <v>220210</v>
      </c>
      <c r="C2080" s="1204"/>
      <c r="D2080" s="1203"/>
      <c r="E2080" s="1222"/>
      <c r="F2080" s="1207">
        <v>50620512</v>
      </c>
      <c r="G2080" s="1223" t="s">
        <v>173</v>
      </c>
      <c r="H2080" s="1224">
        <f>SUM(H2081:H2086)</f>
        <v>20740000</v>
      </c>
      <c r="I2080" s="1224">
        <f>SUM(I2081:I2084)</f>
        <v>0</v>
      </c>
      <c r="J2080" s="1224"/>
      <c r="K2080" s="1224">
        <f>SUM(K2081:K2086)</f>
        <v>19600000</v>
      </c>
      <c r="L2080" s="1229"/>
      <c r="M2080" s="1229"/>
    </row>
    <row r="2081" spans="1:13" ht="18.75" hidden="1" customHeight="1">
      <c r="A2081" s="498"/>
      <c r="B2081" s="674">
        <v>22021002</v>
      </c>
      <c r="C2081" s="674"/>
      <c r="D2081" s="674"/>
      <c r="E2081" s="674"/>
      <c r="F2081" s="674"/>
      <c r="G2081" s="1231" t="s">
        <v>175</v>
      </c>
      <c r="H2081" s="1218">
        <v>3400000</v>
      </c>
      <c r="I2081" s="1218"/>
      <c r="J2081" s="1218"/>
      <c r="K2081" s="1218"/>
      <c r="L2081" s="1229"/>
      <c r="M2081" s="1229"/>
    </row>
    <row r="2082" spans="1:13" ht="25.5" hidden="1">
      <c r="A2082" s="498"/>
      <c r="B2082" s="1207">
        <v>22021003</v>
      </c>
      <c r="C2082" s="1205"/>
      <c r="D2082" s="1207"/>
      <c r="E2082" s="1225"/>
      <c r="F2082" s="1207">
        <v>50620512</v>
      </c>
      <c r="G2082" s="1208" t="s">
        <v>176</v>
      </c>
      <c r="H2082" s="1218">
        <v>140000</v>
      </c>
      <c r="I2082" s="1218"/>
      <c r="J2082" s="1218"/>
      <c r="K2082" s="1218"/>
      <c r="L2082" s="1229"/>
      <c r="M2082" s="1229"/>
    </row>
    <row r="2083" spans="1:13" ht="25.5" hidden="1">
      <c r="A2083" s="498"/>
      <c r="B2083" s="1207">
        <v>22021006</v>
      </c>
      <c r="C2083" s="1205">
        <v>70133</v>
      </c>
      <c r="D2083" s="1207"/>
      <c r="E2083" s="1220" t="s">
        <v>561</v>
      </c>
      <c r="F2083" s="1207">
        <v>50620512</v>
      </c>
      <c r="G2083" s="1208" t="s">
        <v>178</v>
      </c>
      <c r="H2083" s="1218">
        <v>100000</v>
      </c>
      <c r="I2083" s="1218">
        <v>0</v>
      </c>
      <c r="J2083" s="1218"/>
      <c r="K2083" s="1218">
        <v>100000</v>
      </c>
      <c r="L2083" s="1229"/>
      <c r="M2083" s="1229"/>
    </row>
    <row r="2084" spans="1:13" ht="14.25" hidden="1">
      <c r="A2084" s="498"/>
      <c r="B2084" s="1207">
        <v>22021007</v>
      </c>
      <c r="C2084" s="1205">
        <v>70133</v>
      </c>
      <c r="D2084" s="1207"/>
      <c r="E2084" s="1220" t="s">
        <v>561</v>
      </c>
      <c r="F2084" s="1207">
        <v>50620512</v>
      </c>
      <c r="G2084" s="1208" t="s">
        <v>179</v>
      </c>
      <c r="H2084" s="1218">
        <v>500000</v>
      </c>
      <c r="I2084" s="1218"/>
      <c r="J2084" s="1218"/>
      <c r="K2084" s="1218">
        <v>500000</v>
      </c>
      <c r="L2084" s="1229"/>
      <c r="M2084" s="1229"/>
    </row>
    <row r="2085" spans="1:13" ht="38.25" hidden="1">
      <c r="A2085" s="498"/>
      <c r="B2085" s="1207">
        <v>22021008</v>
      </c>
      <c r="C2085" s="1205">
        <v>70960</v>
      </c>
      <c r="D2085" s="1207"/>
      <c r="E2085" s="1220" t="s">
        <v>561</v>
      </c>
      <c r="F2085" s="1207">
        <v>50620512</v>
      </c>
      <c r="G2085" s="1208" t="s">
        <v>180</v>
      </c>
      <c r="H2085" s="1218">
        <v>16600000</v>
      </c>
      <c r="I2085" s="1218"/>
      <c r="J2085" s="1218"/>
      <c r="K2085" s="1218">
        <v>19000000</v>
      </c>
      <c r="L2085" s="1229"/>
      <c r="M2085" s="1229"/>
    </row>
    <row r="2086" spans="1:13" ht="25.5" hidden="1">
      <c r="A2086" s="498"/>
      <c r="B2086" s="1207">
        <v>22021021</v>
      </c>
      <c r="C2086" s="1207"/>
      <c r="D2086" s="1207"/>
      <c r="E2086" s="1207"/>
      <c r="F2086" s="1207">
        <v>50620512</v>
      </c>
      <c r="G2086" s="1208" t="s">
        <v>185</v>
      </c>
      <c r="H2086" s="1218"/>
      <c r="I2086" s="1218"/>
      <c r="J2086" s="1218"/>
      <c r="K2086" s="1218"/>
      <c r="L2086" s="1229"/>
      <c r="M2086" s="1229"/>
    </row>
    <row r="2087" spans="1:13" ht="14.25" hidden="1">
      <c r="A2087" s="498"/>
      <c r="B2087" s="498"/>
      <c r="C2087" s="498"/>
      <c r="D2087" s="498"/>
      <c r="E2087" s="498"/>
      <c r="F2087" s="498"/>
      <c r="G2087" s="498"/>
      <c r="H2087" s="498"/>
      <c r="I2087" s="498"/>
      <c r="J2087" s="498"/>
      <c r="K2087" s="498"/>
      <c r="L2087" s="1229"/>
      <c r="M2087" s="1229"/>
    </row>
    <row r="2088" spans="1:13" ht="14.25" hidden="1">
      <c r="A2088" s="498"/>
      <c r="B2088" s="673"/>
      <c r="C2088" s="673"/>
      <c r="D2088" s="673"/>
      <c r="E2088" s="673"/>
      <c r="F2088" s="673"/>
      <c r="G2088" s="1227"/>
      <c r="H2088" s="1227"/>
      <c r="I2088" s="1227"/>
      <c r="J2088" s="1227"/>
      <c r="K2088" s="498"/>
      <c r="L2088" s="1229"/>
      <c r="M2088" s="1229"/>
    </row>
    <row r="2089" spans="1:13" ht="14.25" hidden="1">
      <c r="A2089" s="498"/>
      <c r="B2089" s="498">
        <v>23</v>
      </c>
      <c r="C2089" s="498"/>
      <c r="D2089" s="498"/>
      <c r="E2089" s="498"/>
      <c r="F2089" s="498"/>
      <c r="G2089" s="983" t="s">
        <v>198</v>
      </c>
      <c r="H2089" s="982">
        <f>H2090</f>
        <v>143000000</v>
      </c>
      <c r="I2089" s="982">
        <f>I2090</f>
        <v>0</v>
      </c>
      <c r="J2089" s="982"/>
      <c r="K2089" s="982">
        <f>K2090</f>
        <v>0</v>
      </c>
      <c r="L2089" s="1229"/>
      <c r="M2089" s="1229"/>
    </row>
    <row r="2090" spans="1:13" ht="14.25" hidden="1">
      <c r="A2090" s="498"/>
      <c r="B2090" s="498">
        <v>2302</v>
      </c>
      <c r="C2090" s="498"/>
      <c r="D2090" s="498"/>
      <c r="E2090" s="498"/>
      <c r="F2090" s="498"/>
      <c r="G2090" s="498" t="s">
        <v>229</v>
      </c>
      <c r="H2090" s="982">
        <f>SUM(H2091:H2091)</f>
        <v>143000000</v>
      </c>
      <c r="I2090" s="680">
        <f>SUM(I2091:I2091)</f>
        <v>0</v>
      </c>
      <c r="J2090" s="680"/>
      <c r="K2090" s="680">
        <f>SUM(K2091:K2091)</f>
        <v>0</v>
      </c>
      <c r="L2090" s="1229"/>
      <c r="M2090" s="1229"/>
    </row>
    <row r="2091" spans="1:13" ht="14.25" hidden="1">
      <c r="A2091" s="498"/>
      <c r="B2091" s="498">
        <v>23020118</v>
      </c>
      <c r="C2091" s="498"/>
      <c r="D2091" s="498"/>
      <c r="E2091" s="498"/>
      <c r="F2091" s="498"/>
      <c r="G2091" s="498" t="s">
        <v>244</v>
      </c>
      <c r="H2091" s="1228">
        <v>143000000</v>
      </c>
      <c r="I2091" s="498"/>
      <c r="J2091" s="498"/>
      <c r="K2091" s="1228"/>
      <c r="L2091" s="1229"/>
      <c r="M2091" s="1229"/>
    </row>
    <row r="2092" spans="1:13" ht="14.25" hidden="1">
      <c r="A2092" s="498"/>
      <c r="B2092" s="498"/>
      <c r="C2092" s="498"/>
      <c r="D2092" s="498"/>
      <c r="E2092" s="498"/>
      <c r="F2092" s="498"/>
      <c r="G2092" s="498"/>
      <c r="H2092" s="498"/>
      <c r="I2092" s="498"/>
      <c r="J2092" s="498"/>
      <c r="K2092" s="498"/>
      <c r="L2092" s="1229"/>
      <c r="M2092" s="1229"/>
    </row>
    <row r="2093" spans="1:13" ht="14.25" hidden="1">
      <c r="A2093" s="498"/>
      <c r="B2093" s="498"/>
      <c r="C2093" s="498"/>
      <c r="D2093" s="498"/>
      <c r="E2093" s="498"/>
      <c r="F2093" s="498"/>
      <c r="G2093" s="498"/>
      <c r="H2093" s="498"/>
      <c r="I2093" s="498"/>
      <c r="J2093" s="498"/>
      <c r="K2093" s="498"/>
      <c r="L2093" s="1229"/>
      <c r="M2093" s="1229"/>
    </row>
    <row r="2094" spans="1:13" ht="14.25" hidden="1" customHeight="1">
      <c r="A2094" s="498"/>
      <c r="B2094" s="1515" t="s">
        <v>284</v>
      </c>
      <c r="C2094" s="1516"/>
      <c r="D2094" s="1516"/>
      <c r="E2094" s="1516"/>
      <c r="F2094" s="1516"/>
      <c r="G2094" s="1516"/>
      <c r="H2094" s="1516"/>
      <c r="I2094" s="1516"/>
      <c r="J2094" s="1516"/>
      <c r="K2094" s="1517"/>
      <c r="L2094" s="1229"/>
      <c r="M2094" s="1229"/>
    </row>
    <row r="2095" spans="1:13" ht="14.25" hidden="1">
      <c r="A2095" s="498"/>
      <c r="B2095" s="498"/>
      <c r="C2095" s="498"/>
      <c r="D2095" s="498"/>
      <c r="E2095" s="498"/>
      <c r="F2095" s="498"/>
      <c r="G2095" s="498" t="s">
        <v>4</v>
      </c>
      <c r="H2095" s="544" t="e">
        <f>H2022</f>
        <v>#REF!</v>
      </c>
      <c r="I2095" s="544">
        <f>I2022</f>
        <v>0</v>
      </c>
      <c r="J2095" s="544"/>
      <c r="K2095" s="544">
        <f>K2022</f>
        <v>600466940</v>
      </c>
      <c r="L2095" s="1229"/>
      <c r="M2095" s="1229"/>
    </row>
    <row r="2096" spans="1:13" ht="14.25" hidden="1">
      <c r="A2096" s="498"/>
      <c r="B2096" s="498"/>
      <c r="C2096" s="498"/>
      <c r="D2096" s="498"/>
      <c r="E2096" s="498"/>
      <c r="F2096" s="498"/>
      <c r="G2096" s="498" t="s">
        <v>5</v>
      </c>
      <c r="H2096" s="544">
        <f>H2039</f>
        <v>70000000</v>
      </c>
      <c r="I2096" s="544">
        <f>I2039</f>
        <v>0</v>
      </c>
      <c r="J2096" s="544"/>
      <c r="K2096" s="544">
        <f>K2039</f>
        <v>67600000</v>
      </c>
      <c r="L2096" s="1229"/>
      <c r="M2096" s="1229"/>
    </row>
    <row r="2097" spans="1:13" ht="14.25" hidden="1">
      <c r="A2097" s="498"/>
      <c r="B2097" s="498"/>
      <c r="C2097" s="498"/>
      <c r="D2097" s="498"/>
      <c r="E2097" s="498"/>
      <c r="F2097" s="498"/>
      <c r="G2097" s="498" t="s">
        <v>285</v>
      </c>
      <c r="H2097" s="498"/>
      <c r="I2097" s="498"/>
      <c r="J2097" s="498"/>
      <c r="K2097" s="498"/>
      <c r="L2097" s="1229"/>
      <c r="M2097" s="1229"/>
    </row>
    <row r="2098" spans="1:13" ht="14.25" hidden="1">
      <c r="A2098" s="498"/>
      <c r="B2098" s="498"/>
      <c r="C2098" s="498"/>
      <c r="D2098" s="498"/>
      <c r="E2098" s="498"/>
      <c r="F2098" s="498"/>
      <c r="G2098" s="498" t="s">
        <v>198</v>
      </c>
      <c r="H2098" s="680">
        <f>H2089</f>
        <v>143000000</v>
      </c>
      <c r="I2098" s="680">
        <f>I2089</f>
        <v>0</v>
      </c>
      <c r="J2098" s="680"/>
      <c r="K2098" s="680">
        <f>K2089</f>
        <v>0</v>
      </c>
      <c r="L2098" s="1229"/>
      <c r="M2098" s="1229"/>
    </row>
    <row r="2099" spans="1:13" ht="14.25" hidden="1">
      <c r="A2099" s="498"/>
      <c r="B2099" s="498"/>
      <c r="C2099" s="498"/>
      <c r="D2099" s="498"/>
      <c r="E2099" s="498"/>
      <c r="F2099" s="498"/>
      <c r="G2099" s="498" t="s">
        <v>3</v>
      </c>
      <c r="H2099" s="499" t="e">
        <f>SUM(H2095:H2098)</f>
        <v>#REF!</v>
      </c>
      <c r="I2099" s="499">
        <f>SUM(I2095:I2098)</f>
        <v>0</v>
      </c>
      <c r="J2099" s="499"/>
      <c r="K2099" s="499">
        <f>SUM(K2095:K2098)</f>
        <v>668066940</v>
      </c>
      <c r="L2099" s="1229"/>
      <c r="M2099" s="1229"/>
    </row>
    <row r="2100" spans="1:13" ht="14.25">
      <c r="A2100" s="498"/>
      <c r="B2100" s="498"/>
      <c r="C2100" s="498"/>
      <c r="D2100" s="498"/>
      <c r="E2100" s="498"/>
      <c r="F2100" s="498"/>
      <c r="G2100" s="498"/>
      <c r="H2100" s="498"/>
      <c r="I2100" s="498"/>
      <c r="J2100" s="498"/>
      <c r="K2100" s="498"/>
      <c r="L2100" s="1229"/>
      <c r="M2100" s="1229"/>
    </row>
    <row r="2101" spans="1:13" ht="24" customHeight="1">
      <c r="A2101" s="1553" t="s">
        <v>0</v>
      </c>
      <c r="B2101" s="1553"/>
      <c r="C2101" s="1553"/>
      <c r="D2101" s="1553"/>
      <c r="E2101" s="1553"/>
      <c r="F2101" s="1553"/>
      <c r="G2101" s="1553"/>
      <c r="H2101" s="1553"/>
      <c r="I2101" s="1553"/>
      <c r="J2101" s="1553"/>
      <c r="K2101" s="1553"/>
      <c r="L2101" s="1553"/>
      <c r="M2101" s="1553"/>
    </row>
    <row r="2102" spans="1:13" ht="31.5" customHeight="1">
      <c r="A2102" s="1554" t="s">
        <v>954</v>
      </c>
      <c r="B2102" s="1554"/>
      <c r="C2102" s="1554"/>
      <c r="D2102" s="1554"/>
      <c r="E2102" s="1554"/>
      <c r="F2102" s="1554"/>
      <c r="G2102" s="1554"/>
      <c r="H2102" s="1554"/>
      <c r="I2102" s="1554"/>
      <c r="J2102" s="1554"/>
      <c r="K2102" s="1554"/>
      <c r="L2102" s="1554"/>
      <c r="M2102" s="1554"/>
    </row>
    <row r="2103" spans="1:13" ht="51">
      <c r="A2103" s="543" t="s">
        <v>518</v>
      </c>
      <c r="B2103" s="543" t="s">
        <v>514</v>
      </c>
      <c r="C2103" s="543" t="s">
        <v>559</v>
      </c>
      <c r="D2103" s="543" t="s">
        <v>560</v>
      </c>
      <c r="E2103" s="543" t="s">
        <v>515</v>
      </c>
      <c r="F2103" s="539" t="s">
        <v>483</v>
      </c>
      <c r="G2103" s="539" t="s">
        <v>656</v>
      </c>
      <c r="H2103" s="539" t="s">
        <v>657</v>
      </c>
      <c r="I2103" s="539" t="s">
        <v>997</v>
      </c>
      <c r="J2103" s="539"/>
      <c r="K2103" s="539" t="s">
        <v>1210</v>
      </c>
      <c r="L2103" s="539" t="s">
        <v>945</v>
      </c>
      <c r="M2103" s="539" t="s">
        <v>944</v>
      </c>
    </row>
    <row r="2104" spans="1:13" ht="14.25">
      <c r="A2104" s="539"/>
      <c r="B2104" s="539"/>
      <c r="C2104" s="539"/>
      <c r="D2104" s="539"/>
      <c r="E2104" s="539"/>
      <c r="F2104" s="539"/>
      <c r="G2104" s="539"/>
      <c r="H2104" s="539"/>
      <c r="I2104" s="539"/>
      <c r="J2104" s="539"/>
      <c r="K2104" s="539"/>
      <c r="L2104" s="539"/>
      <c r="M2104" s="539"/>
    </row>
    <row r="2105" spans="1:13" ht="14.25">
      <c r="A2105" s="953">
        <v>1</v>
      </c>
      <c r="B2105" s="953"/>
      <c r="C2105" s="953"/>
      <c r="D2105" s="953"/>
      <c r="E2105" s="953">
        <v>50610800</v>
      </c>
      <c r="F2105" s="542" t="s">
        <v>8</v>
      </c>
      <c r="G2105" s="950"/>
      <c r="H2105" s="950"/>
      <c r="I2105" s="950"/>
      <c r="J2105" s="950"/>
      <c r="K2105" s="950"/>
      <c r="L2105" s="950"/>
      <c r="M2105" s="950"/>
    </row>
    <row r="2106" spans="1:13" ht="14.25">
      <c r="A2106" s="950">
        <v>12</v>
      </c>
      <c r="B2106" s="950"/>
      <c r="C2106" s="950"/>
      <c r="D2106" s="950"/>
      <c r="E2106" s="950"/>
      <c r="F2106" s="1084" t="s">
        <v>14</v>
      </c>
      <c r="G2106" s="1233">
        <v>1200000</v>
      </c>
      <c r="H2106" s="1233">
        <v>1200000</v>
      </c>
      <c r="I2106" s="1233">
        <v>1200000</v>
      </c>
      <c r="J2106" s="1233"/>
      <c r="K2106" s="1233">
        <f>SUM(G2106:I2106)</f>
        <v>3600000</v>
      </c>
      <c r="L2106" s="1233">
        <v>1200000</v>
      </c>
      <c r="M2106" s="1233">
        <v>150000</v>
      </c>
    </row>
    <row r="2107" spans="1:13" ht="14.25">
      <c r="A2107" s="542">
        <v>120204</v>
      </c>
      <c r="B2107" s="542"/>
      <c r="C2107" s="542"/>
      <c r="D2107" s="953">
        <v>2101</v>
      </c>
      <c r="E2107" s="953">
        <v>50610800</v>
      </c>
      <c r="F2107" s="1084" t="s">
        <v>28</v>
      </c>
      <c r="G2107" s="1082">
        <v>1200000</v>
      </c>
      <c r="H2107" s="1082">
        <v>1200000</v>
      </c>
      <c r="I2107" s="1082">
        <v>1200000</v>
      </c>
      <c r="J2107" s="1082"/>
      <c r="K2107" s="1082">
        <f>SUM(G2107:I2107)</f>
        <v>3600000</v>
      </c>
      <c r="L2107" s="1082">
        <v>1200000</v>
      </c>
      <c r="M2107" s="1233" t="s">
        <v>950</v>
      </c>
    </row>
    <row r="2108" spans="1:13" ht="14.25">
      <c r="A2108" s="1182"/>
      <c r="B2108" s="1182"/>
      <c r="C2108" s="1182"/>
      <c r="D2108" s="1182"/>
      <c r="E2108" s="1182"/>
      <c r="F2108" s="944"/>
      <c r="G2108" s="1234"/>
      <c r="H2108" s="1234"/>
      <c r="I2108" s="1234"/>
      <c r="J2108" s="1234"/>
      <c r="K2108" s="1234"/>
      <c r="L2108" s="1234"/>
      <c r="M2108" s="1235"/>
    </row>
    <row r="2109" spans="1:13" ht="14.25">
      <c r="A2109" s="1182">
        <v>21</v>
      </c>
      <c r="B2109" s="1182"/>
      <c r="C2109" s="1182"/>
      <c r="D2109" s="1182"/>
      <c r="E2109" s="1182"/>
      <c r="F2109" s="944" t="s">
        <v>955</v>
      </c>
      <c r="G2109" s="1234"/>
      <c r="H2109" s="1234"/>
      <c r="I2109" s="1234"/>
      <c r="J2109" s="1234"/>
      <c r="K2109" s="1234"/>
      <c r="L2109" s="1234"/>
      <c r="M2109" s="1234"/>
    </row>
    <row r="2110" spans="1:13" ht="14.25">
      <c r="A2110" s="953">
        <v>21010101</v>
      </c>
      <c r="B2110" s="953"/>
      <c r="C2110" s="953"/>
      <c r="D2110" s="1184">
        <v>2101</v>
      </c>
      <c r="E2110" s="953"/>
      <c r="F2110" s="731" t="s">
        <v>91</v>
      </c>
      <c r="G2110" s="1195"/>
      <c r="H2110" s="1195"/>
      <c r="I2110" s="1195"/>
      <c r="J2110" s="1195"/>
      <c r="K2110" s="1195"/>
      <c r="L2110" s="1195"/>
      <c r="M2110" s="1195"/>
    </row>
    <row r="2111" spans="1:13" ht="14.25">
      <c r="A2111" s="953">
        <v>210201</v>
      </c>
      <c r="B2111" s="953"/>
      <c r="C2111" s="953"/>
      <c r="D2111" s="1184">
        <v>2101</v>
      </c>
      <c r="E2111" s="953"/>
      <c r="F2111" s="852" t="s">
        <v>95</v>
      </c>
      <c r="G2111" s="1188" t="s">
        <v>956</v>
      </c>
      <c r="H2111" s="1188" t="s">
        <v>956</v>
      </c>
      <c r="I2111" s="1188" t="s">
        <v>956</v>
      </c>
      <c r="J2111" s="1188"/>
      <c r="K2111" s="1188"/>
      <c r="L2111" s="1188" t="s">
        <v>956</v>
      </c>
      <c r="M2111" s="1188"/>
    </row>
    <row r="2112" spans="1:13" ht="14.25">
      <c r="A2112" s="950">
        <v>2202</v>
      </c>
      <c r="B2112" s="943">
        <v>70160</v>
      </c>
      <c r="C2112" s="950"/>
      <c r="D2112" s="1184">
        <v>2101</v>
      </c>
      <c r="E2112" s="950"/>
      <c r="F2112" s="951" t="s">
        <v>5</v>
      </c>
      <c r="G2112" s="1193">
        <f>SUM(G2113,G2116,G2120,G2126,G2132,G2134,G2136,G2142)</f>
        <v>30000000</v>
      </c>
      <c r="H2112" s="1193">
        <f>SUM(H2113,H2116,H2120,H2126,H2132,H2134,H2136,H2142)</f>
        <v>30000000</v>
      </c>
      <c r="I2112" s="1193">
        <f>SUM(I2113,I2116,I2120,I2126,I2132,I2134,I2136,I2142)</f>
        <v>30000000</v>
      </c>
      <c r="J2112" s="1193"/>
      <c r="K2112" s="1193">
        <f t="shared" ref="K2112:K2121" si="290">SUM(G2112:I2112)</f>
        <v>90000000</v>
      </c>
      <c r="L2112" s="1193">
        <v>40000000</v>
      </c>
      <c r="M2112" s="1235" t="s">
        <v>950</v>
      </c>
    </row>
    <row r="2113" spans="1:13" ht="25.5">
      <c r="A2113" s="950">
        <v>220201</v>
      </c>
      <c r="B2113" s="950"/>
      <c r="C2113" s="950"/>
      <c r="D2113" s="1184">
        <v>2101</v>
      </c>
      <c r="E2113" s="950">
        <v>50510811</v>
      </c>
      <c r="F2113" s="951" t="s">
        <v>957</v>
      </c>
      <c r="G2113" s="1193">
        <f>SUM(G2114:G2115)</f>
        <v>3500000</v>
      </c>
      <c r="H2113" s="1193">
        <f>SUM(H2114:H2115)</f>
        <v>3500000</v>
      </c>
      <c r="I2113" s="1193">
        <f>SUM(I2114:I2115)</f>
        <v>3500000</v>
      </c>
      <c r="J2113" s="1193"/>
      <c r="K2113" s="1193">
        <f t="shared" si="290"/>
        <v>10500000</v>
      </c>
      <c r="L2113" s="1193">
        <v>2000000</v>
      </c>
      <c r="M2113" s="1235"/>
    </row>
    <row r="2114" spans="1:13" ht="25.5">
      <c r="A2114" s="950">
        <v>22020101</v>
      </c>
      <c r="B2114" s="950">
        <v>70451</v>
      </c>
      <c r="C2114" s="950"/>
      <c r="D2114" s="1184">
        <v>2101</v>
      </c>
      <c r="E2114" s="950">
        <v>50510811</v>
      </c>
      <c r="F2114" s="731" t="s">
        <v>958</v>
      </c>
      <c r="G2114" s="1195">
        <v>2500000</v>
      </c>
      <c r="H2114" s="1195">
        <v>2500000</v>
      </c>
      <c r="I2114" s="1195">
        <v>2500000</v>
      </c>
      <c r="J2114" s="1195"/>
      <c r="K2114" s="1195">
        <f t="shared" si="290"/>
        <v>7500000</v>
      </c>
      <c r="L2114" s="1195">
        <v>1000000</v>
      </c>
      <c r="M2114" s="1235"/>
    </row>
    <row r="2115" spans="1:13" ht="25.5">
      <c r="A2115" s="950">
        <v>22020102</v>
      </c>
      <c r="B2115" s="950"/>
      <c r="C2115" s="950"/>
      <c r="D2115" s="1184">
        <v>2101</v>
      </c>
      <c r="E2115" s="950">
        <v>50510811</v>
      </c>
      <c r="F2115" s="731" t="s">
        <v>959</v>
      </c>
      <c r="G2115" s="1195">
        <v>1000000</v>
      </c>
      <c r="H2115" s="1195">
        <v>1000000</v>
      </c>
      <c r="I2115" s="1195">
        <v>1000000</v>
      </c>
      <c r="J2115" s="1195"/>
      <c r="K2115" s="1195">
        <f t="shared" si="290"/>
        <v>3000000</v>
      </c>
      <c r="L2115" s="1195">
        <v>1000000</v>
      </c>
      <c r="M2115" s="1235"/>
    </row>
    <row r="2116" spans="1:13" ht="14.25">
      <c r="A2116" s="943">
        <v>220202</v>
      </c>
      <c r="B2116" s="943">
        <v>70160</v>
      </c>
      <c r="C2116" s="943"/>
      <c r="D2116" s="1184">
        <v>2101</v>
      </c>
      <c r="E2116" s="950">
        <v>50510811</v>
      </c>
      <c r="F2116" s="1074" t="s">
        <v>112</v>
      </c>
      <c r="G2116" s="1193">
        <f>SUM(G2117:G2119)</f>
        <v>2000000</v>
      </c>
      <c r="H2116" s="1193">
        <f>SUM(H2117:H2119)</f>
        <v>2000000</v>
      </c>
      <c r="I2116" s="1193">
        <f>SUM(I2117:I2119)</f>
        <v>2000000</v>
      </c>
      <c r="J2116" s="1193"/>
      <c r="K2116" s="1193">
        <f t="shared" si="290"/>
        <v>6000000</v>
      </c>
      <c r="L2116" s="1193">
        <v>3400000</v>
      </c>
      <c r="M2116" s="1193"/>
    </row>
    <row r="2117" spans="1:13" ht="14.25">
      <c r="A2117" s="1010">
        <v>22020201</v>
      </c>
      <c r="B2117" s="1010"/>
      <c r="C2117" s="1010"/>
      <c r="D2117" s="1184">
        <v>2101</v>
      </c>
      <c r="E2117" s="950">
        <v>50510811</v>
      </c>
      <c r="F2117" s="1024" t="s">
        <v>113</v>
      </c>
      <c r="G2117" s="1195">
        <v>1000000</v>
      </c>
      <c r="H2117" s="1195">
        <v>1000000</v>
      </c>
      <c r="I2117" s="1195">
        <v>1000000</v>
      </c>
      <c r="J2117" s="1195"/>
      <c r="K2117" s="1195">
        <f t="shared" si="290"/>
        <v>3000000</v>
      </c>
      <c r="L2117" s="1195">
        <v>2000000</v>
      </c>
      <c r="M2117" s="1235" t="s">
        <v>950</v>
      </c>
    </row>
    <row r="2118" spans="1:13" ht="14.25">
      <c r="A2118" s="1010">
        <v>22020203</v>
      </c>
      <c r="B2118" s="1010"/>
      <c r="C2118" s="1010"/>
      <c r="D2118" s="1184">
        <v>2101</v>
      </c>
      <c r="E2118" s="950">
        <v>50510811</v>
      </c>
      <c r="F2118" s="1024" t="s">
        <v>115</v>
      </c>
      <c r="G2118" s="1195">
        <v>500000</v>
      </c>
      <c r="H2118" s="1195">
        <v>500000</v>
      </c>
      <c r="I2118" s="1195">
        <v>500000</v>
      </c>
      <c r="J2118" s="1195"/>
      <c r="K2118" s="1195">
        <f t="shared" si="290"/>
        <v>1500000</v>
      </c>
      <c r="L2118" s="1195">
        <v>1000000</v>
      </c>
      <c r="M2118" s="1235" t="s">
        <v>950</v>
      </c>
    </row>
    <row r="2119" spans="1:13" ht="15.75" customHeight="1">
      <c r="A2119" s="1010">
        <v>222020205</v>
      </c>
      <c r="B2119" s="1010">
        <v>70510</v>
      </c>
      <c r="C2119" s="1010"/>
      <c r="D2119" s="1184">
        <v>2101</v>
      </c>
      <c r="E2119" s="1010">
        <v>50610811</v>
      </c>
      <c r="F2119" s="1024" t="s">
        <v>681</v>
      </c>
      <c r="G2119" s="1195">
        <v>500000</v>
      </c>
      <c r="H2119" s="1195">
        <v>500000</v>
      </c>
      <c r="I2119" s="1195">
        <v>500000</v>
      </c>
      <c r="J2119" s="1195"/>
      <c r="K2119" s="1195">
        <f t="shared" si="290"/>
        <v>1500000</v>
      </c>
      <c r="L2119" s="1195">
        <v>400000</v>
      </c>
      <c r="M2119" s="1195"/>
    </row>
    <row r="2120" spans="1:13" ht="25.5">
      <c r="A2120" s="950">
        <v>220203</v>
      </c>
      <c r="B2120" s="943">
        <v>70160</v>
      </c>
      <c r="C2120" s="950"/>
      <c r="D2120" s="1184">
        <v>2101</v>
      </c>
      <c r="E2120" s="950">
        <v>50510811</v>
      </c>
      <c r="F2120" s="951" t="s">
        <v>121</v>
      </c>
      <c r="G2120" s="1193">
        <f>SUM(G2121:G2125)</f>
        <v>6000000</v>
      </c>
      <c r="H2120" s="1193">
        <f>SUM(H2121:H2125)</f>
        <v>6000000</v>
      </c>
      <c r="I2120" s="1193">
        <f>SUM(I2121:I2125)</f>
        <v>6000000</v>
      </c>
      <c r="J2120" s="1193"/>
      <c r="K2120" s="1193">
        <f t="shared" si="290"/>
        <v>18000000</v>
      </c>
      <c r="L2120" s="1193">
        <v>16100000</v>
      </c>
      <c r="M2120" s="1235" t="s">
        <v>950</v>
      </c>
    </row>
    <row r="2121" spans="1:13" ht="25.5">
      <c r="A2121" s="1010">
        <v>22020301</v>
      </c>
      <c r="B2121" s="1010">
        <v>70987</v>
      </c>
      <c r="C2121" s="1010"/>
      <c r="D2121" s="1184">
        <v>2101</v>
      </c>
      <c r="E2121" s="1010">
        <v>50810811</v>
      </c>
      <c r="F2121" s="1024" t="s">
        <v>122</v>
      </c>
      <c r="G2121" s="1195">
        <v>1000000</v>
      </c>
      <c r="H2121" s="1195">
        <v>1000000</v>
      </c>
      <c r="I2121" s="1195">
        <v>1000000</v>
      </c>
      <c r="J2121" s="1195"/>
      <c r="K2121" s="1195">
        <f t="shared" si="290"/>
        <v>3000000</v>
      </c>
      <c r="L2121" s="1195">
        <v>2000000</v>
      </c>
      <c r="M2121" s="1235" t="s">
        <v>950</v>
      </c>
    </row>
    <row r="2122" spans="1:13" ht="25.5">
      <c r="A2122" s="1010"/>
      <c r="B2122" s="1010">
        <v>70987</v>
      </c>
      <c r="C2122" s="1010"/>
      <c r="D2122" s="1184">
        <v>2101</v>
      </c>
      <c r="E2122" s="1010">
        <v>50810811</v>
      </c>
      <c r="F2122" s="1024" t="s">
        <v>960</v>
      </c>
      <c r="G2122" s="1195"/>
      <c r="H2122" s="1195"/>
      <c r="I2122" s="1195"/>
      <c r="J2122" s="1195"/>
      <c r="K2122" s="1195"/>
      <c r="L2122" s="1195">
        <v>500000</v>
      </c>
      <c r="M2122" s="1235"/>
    </row>
    <row r="2123" spans="1:13" ht="25.5">
      <c r="A2123" s="1010">
        <v>22020305</v>
      </c>
      <c r="B2123" s="1010"/>
      <c r="C2123" s="1010"/>
      <c r="D2123" s="1184">
        <v>2101</v>
      </c>
      <c r="E2123" s="1010">
        <v>50810811</v>
      </c>
      <c r="F2123" s="1024" t="s">
        <v>126</v>
      </c>
      <c r="G2123" s="1195">
        <v>2000000</v>
      </c>
      <c r="H2123" s="1195">
        <v>2000000</v>
      </c>
      <c r="I2123" s="1195">
        <v>2000000</v>
      </c>
      <c r="J2123" s="1195"/>
      <c r="K2123" s="1195">
        <f>SUM(G2123:I2123)</f>
        <v>6000000</v>
      </c>
      <c r="L2123" s="1195">
        <v>3600000</v>
      </c>
      <c r="M2123" s="1235"/>
    </row>
    <row r="2124" spans="1:13" ht="14.25" customHeight="1">
      <c r="A2124" s="1010">
        <v>22020306</v>
      </c>
      <c r="B2124" s="1010"/>
      <c r="C2124" s="1010"/>
      <c r="D2124" s="1184">
        <v>2101</v>
      </c>
      <c r="E2124" s="950">
        <v>50510811</v>
      </c>
      <c r="F2124" s="1024" t="s">
        <v>127</v>
      </c>
      <c r="G2124" s="1195"/>
      <c r="H2124" s="1195"/>
      <c r="I2124" s="1195"/>
      <c r="J2124" s="1195"/>
      <c r="K2124" s="1195"/>
      <c r="L2124" s="1195"/>
      <c r="M2124" s="1235" t="s">
        <v>950</v>
      </c>
    </row>
    <row r="2125" spans="1:13" ht="25.5">
      <c r="A2125" s="1010">
        <v>22020310</v>
      </c>
      <c r="B2125" s="1010"/>
      <c r="C2125" s="1010"/>
      <c r="D2125" s="1184">
        <v>2101</v>
      </c>
      <c r="E2125" s="950">
        <v>50510811</v>
      </c>
      <c r="F2125" s="1024" t="s">
        <v>131</v>
      </c>
      <c r="G2125" s="1195">
        <v>3000000</v>
      </c>
      <c r="H2125" s="1195">
        <v>3000000</v>
      </c>
      <c r="I2125" s="1195">
        <v>3000000</v>
      </c>
      <c r="J2125" s="1195"/>
      <c r="K2125" s="1195">
        <f t="shared" ref="K2125:K2137" si="291">SUM(G2125:I2125)</f>
        <v>9000000</v>
      </c>
      <c r="L2125" s="1195">
        <v>10000000</v>
      </c>
      <c r="M2125" s="1235"/>
    </row>
    <row r="2126" spans="1:13" ht="20.25" customHeight="1">
      <c r="A2126" s="950">
        <v>220204</v>
      </c>
      <c r="B2126" s="950"/>
      <c r="C2126" s="950"/>
      <c r="D2126" s="1184">
        <v>2101</v>
      </c>
      <c r="E2126" s="950">
        <v>50510811</v>
      </c>
      <c r="F2126" s="951" t="s">
        <v>133</v>
      </c>
      <c r="G2126" s="1193">
        <f>SUM(G2127:G2131)</f>
        <v>6000000</v>
      </c>
      <c r="H2126" s="1193">
        <f>SUM(H2127:H2131)</f>
        <v>6000000</v>
      </c>
      <c r="I2126" s="1193">
        <f>SUM(I2127:I2131)</f>
        <v>6000000</v>
      </c>
      <c r="J2126" s="1193"/>
      <c r="K2126" s="1193">
        <f t="shared" si="291"/>
        <v>18000000</v>
      </c>
      <c r="L2126" s="1193">
        <v>10500000</v>
      </c>
      <c r="M2126" s="1235" t="s">
        <v>950</v>
      </c>
    </row>
    <row r="2127" spans="1:13" ht="38.25">
      <c r="A2127" s="1010">
        <v>22020401</v>
      </c>
      <c r="B2127" s="1010">
        <v>70442</v>
      </c>
      <c r="C2127" s="1010"/>
      <c r="D2127" s="1184">
        <v>2101</v>
      </c>
      <c r="E2127" s="1010">
        <v>50810811</v>
      </c>
      <c r="F2127" s="1024" t="s">
        <v>134</v>
      </c>
      <c r="G2127" s="1195">
        <v>1800000</v>
      </c>
      <c r="H2127" s="1195">
        <v>1800000</v>
      </c>
      <c r="I2127" s="1195">
        <v>1800000</v>
      </c>
      <c r="J2127" s="1195"/>
      <c r="K2127" s="1195">
        <f t="shared" si="291"/>
        <v>5400000</v>
      </c>
      <c r="L2127" s="1195">
        <v>1000000</v>
      </c>
      <c r="M2127" s="1235" t="s">
        <v>950</v>
      </c>
    </row>
    <row r="2128" spans="1:13" ht="25.5">
      <c r="A2128" s="1010">
        <v>22020404</v>
      </c>
      <c r="B2128" s="1010">
        <v>70660</v>
      </c>
      <c r="C2128" s="1010"/>
      <c r="D2128" s="1184">
        <v>2101</v>
      </c>
      <c r="E2128" s="1010">
        <v>50810811</v>
      </c>
      <c r="F2128" s="1024" t="s">
        <v>961</v>
      </c>
      <c r="G2128" s="1195">
        <v>1000000</v>
      </c>
      <c r="H2128" s="1195">
        <v>1000000</v>
      </c>
      <c r="I2128" s="1195">
        <v>1000000</v>
      </c>
      <c r="J2128" s="1195"/>
      <c r="K2128" s="1195">
        <f t="shared" si="291"/>
        <v>3000000</v>
      </c>
      <c r="L2128" s="1195">
        <v>5000000</v>
      </c>
      <c r="M2128" s="1235" t="s">
        <v>950</v>
      </c>
    </row>
    <row r="2129" spans="1:13" ht="16.5" customHeight="1">
      <c r="A2129" s="1010">
        <v>22020404</v>
      </c>
      <c r="B2129" s="1010">
        <v>70660</v>
      </c>
      <c r="C2129" s="1010"/>
      <c r="D2129" s="1184">
        <v>2101</v>
      </c>
      <c r="E2129" s="1010">
        <v>50810811</v>
      </c>
      <c r="F2129" s="1024" t="s">
        <v>137</v>
      </c>
      <c r="G2129" s="1195">
        <v>1000000</v>
      </c>
      <c r="H2129" s="1195">
        <v>1000000</v>
      </c>
      <c r="I2129" s="1195">
        <v>1000000</v>
      </c>
      <c r="J2129" s="1195"/>
      <c r="K2129" s="1195">
        <f t="shared" si="291"/>
        <v>3000000</v>
      </c>
      <c r="L2129" s="1195">
        <v>1000000</v>
      </c>
      <c r="M2129" s="1235" t="s">
        <v>950</v>
      </c>
    </row>
    <row r="2130" spans="1:13" ht="25.5">
      <c r="A2130" s="1010">
        <v>22020405</v>
      </c>
      <c r="B2130" s="1010"/>
      <c r="C2130" s="1010"/>
      <c r="D2130" s="1184">
        <v>2101</v>
      </c>
      <c r="E2130" s="1010"/>
      <c r="F2130" s="1024" t="s">
        <v>138</v>
      </c>
      <c r="G2130" s="1195">
        <v>700000</v>
      </c>
      <c r="H2130" s="1195">
        <v>700000</v>
      </c>
      <c r="I2130" s="1195">
        <v>700000</v>
      </c>
      <c r="J2130" s="1195"/>
      <c r="K2130" s="1195">
        <f t="shared" si="291"/>
        <v>2100000</v>
      </c>
      <c r="L2130" s="1195">
        <v>500000</v>
      </c>
      <c r="M2130" s="1235" t="s">
        <v>950</v>
      </c>
    </row>
    <row r="2131" spans="1:13" ht="14.25">
      <c r="A2131" s="1010">
        <v>22020406</v>
      </c>
      <c r="B2131" s="1010">
        <v>70640</v>
      </c>
      <c r="C2131" s="1010"/>
      <c r="D2131" s="1184">
        <v>2101</v>
      </c>
      <c r="E2131" s="1010">
        <v>50810811</v>
      </c>
      <c r="F2131" s="1198" t="s">
        <v>139</v>
      </c>
      <c r="G2131" s="1199">
        <v>1500000</v>
      </c>
      <c r="H2131" s="1199">
        <v>1500000</v>
      </c>
      <c r="I2131" s="1199">
        <v>1500000</v>
      </c>
      <c r="J2131" s="1199"/>
      <c r="K2131" s="1199">
        <f t="shared" si="291"/>
        <v>4500000</v>
      </c>
      <c r="L2131" s="1199">
        <v>3000000</v>
      </c>
      <c r="M2131" s="1235" t="s">
        <v>950</v>
      </c>
    </row>
    <row r="2132" spans="1:13" ht="14.25">
      <c r="A2132" s="950">
        <v>220205</v>
      </c>
      <c r="B2132" s="950"/>
      <c r="C2132" s="950"/>
      <c r="D2132" s="1184">
        <v>2101</v>
      </c>
      <c r="E2132" s="950">
        <v>50510811</v>
      </c>
      <c r="F2132" s="951" t="s">
        <v>145</v>
      </c>
      <c r="G2132" s="1193">
        <f>SUM(G2133)</f>
        <v>0</v>
      </c>
      <c r="H2132" s="1193">
        <f>SUM(H2133)</f>
        <v>0</v>
      </c>
      <c r="I2132" s="1193">
        <f>SUM(I2133)</f>
        <v>0</v>
      </c>
      <c r="J2132" s="1193"/>
      <c r="K2132" s="1193">
        <f t="shared" si="291"/>
        <v>0</v>
      </c>
      <c r="L2132" s="1193">
        <v>1500000</v>
      </c>
      <c r="M2132" s="1193"/>
    </row>
    <row r="2133" spans="1:13" ht="16.5" customHeight="1">
      <c r="A2133" s="1010">
        <v>22020502</v>
      </c>
      <c r="B2133" s="1010">
        <v>70980</v>
      </c>
      <c r="C2133" s="1010"/>
      <c r="D2133" s="1184">
        <v>2101</v>
      </c>
      <c r="E2133" s="950">
        <v>50510811</v>
      </c>
      <c r="F2133" s="1024" t="s">
        <v>962</v>
      </c>
      <c r="G2133" s="1195"/>
      <c r="H2133" s="1195"/>
      <c r="I2133" s="1195"/>
      <c r="J2133" s="1195"/>
      <c r="K2133" s="1195">
        <f t="shared" si="291"/>
        <v>0</v>
      </c>
      <c r="L2133" s="1195">
        <v>1500000</v>
      </c>
      <c r="M2133" s="1235" t="s">
        <v>950</v>
      </c>
    </row>
    <row r="2134" spans="1:13" ht="15.75" customHeight="1">
      <c r="A2134" s="926"/>
      <c r="B2134" s="943">
        <v>70160</v>
      </c>
      <c r="C2134" s="926"/>
      <c r="D2134" s="1184">
        <v>2101</v>
      </c>
      <c r="E2134" s="950">
        <v>50510811</v>
      </c>
      <c r="F2134" s="1200" t="s">
        <v>963</v>
      </c>
      <c r="G2134" s="1193">
        <f>SUM(G2135)</f>
        <v>1500000</v>
      </c>
      <c r="H2134" s="1193">
        <f>SUM(H2135)</f>
        <v>1500000</v>
      </c>
      <c r="I2134" s="1193">
        <f>SUM(I2135)</f>
        <v>1500000</v>
      </c>
      <c r="J2134" s="1193"/>
      <c r="K2134" s="1193">
        <f t="shared" si="291"/>
        <v>4500000</v>
      </c>
      <c r="L2134" s="1193"/>
      <c r="M2134" s="1235"/>
    </row>
    <row r="2135" spans="1:13" ht="25.5">
      <c r="A2135" s="1010">
        <v>220220605</v>
      </c>
      <c r="B2135" s="1010">
        <v>70980</v>
      </c>
      <c r="C2135" s="1010"/>
      <c r="D2135" s="1184">
        <v>2101</v>
      </c>
      <c r="E2135" s="950">
        <v>50510811</v>
      </c>
      <c r="F2135" s="1024" t="s">
        <v>964</v>
      </c>
      <c r="G2135" s="1195">
        <v>1500000</v>
      </c>
      <c r="H2135" s="1195">
        <v>1500000</v>
      </c>
      <c r="I2135" s="1195">
        <v>1500000</v>
      </c>
      <c r="J2135" s="1195"/>
      <c r="K2135" s="1195">
        <f t="shared" si="291"/>
        <v>4500000</v>
      </c>
      <c r="L2135" s="1195"/>
      <c r="M2135" s="1235"/>
    </row>
    <row r="2136" spans="1:13" ht="25.5">
      <c r="A2136" s="950">
        <v>220208</v>
      </c>
      <c r="B2136" s="950"/>
      <c r="C2136" s="950"/>
      <c r="D2136" s="1184">
        <v>2101</v>
      </c>
      <c r="E2136" s="950">
        <v>50510811</v>
      </c>
      <c r="F2136" s="951" t="s">
        <v>163</v>
      </c>
      <c r="G2136" s="1193">
        <f>SUM(G2137:G2141)</f>
        <v>4000000</v>
      </c>
      <c r="H2136" s="1193">
        <f>SUM(H2137:H2141)</f>
        <v>4000000</v>
      </c>
      <c r="I2136" s="1193">
        <f>SUM(I2137:I2141)</f>
        <v>4000000</v>
      </c>
      <c r="J2136" s="1193"/>
      <c r="K2136" s="1193">
        <f t="shared" si="291"/>
        <v>12000000</v>
      </c>
      <c r="L2136" s="1193">
        <v>3500000</v>
      </c>
      <c r="M2136" s="1235" t="s">
        <v>950</v>
      </c>
    </row>
    <row r="2137" spans="1:13" ht="25.5">
      <c r="A2137" s="1010">
        <v>22020801</v>
      </c>
      <c r="B2137" s="1010">
        <v>70343</v>
      </c>
      <c r="C2137" s="1010"/>
      <c r="D2137" s="1184">
        <v>2101</v>
      </c>
      <c r="E2137" s="950">
        <v>50510811</v>
      </c>
      <c r="F2137" s="1024" t="s">
        <v>164</v>
      </c>
      <c r="G2137" s="1195">
        <v>2000000</v>
      </c>
      <c r="H2137" s="1195">
        <v>2000000</v>
      </c>
      <c r="I2137" s="1195">
        <v>2000000</v>
      </c>
      <c r="J2137" s="1195"/>
      <c r="K2137" s="1195">
        <f t="shared" si="291"/>
        <v>6000000</v>
      </c>
      <c r="L2137" s="1195">
        <v>1000000</v>
      </c>
      <c r="M2137" s="1235" t="s">
        <v>950</v>
      </c>
    </row>
    <row r="2138" spans="1:13" ht="25.5">
      <c r="A2138" s="1010"/>
      <c r="B2138" s="1010"/>
      <c r="C2138" s="1010"/>
      <c r="D2138" s="1184"/>
      <c r="E2138" s="950"/>
      <c r="F2138" s="1024" t="s">
        <v>165</v>
      </c>
      <c r="G2138" s="1195">
        <v>1000000</v>
      </c>
      <c r="H2138" s="1195">
        <v>1000000</v>
      </c>
      <c r="I2138" s="1195">
        <v>1000000</v>
      </c>
      <c r="J2138" s="1195"/>
      <c r="K2138" s="1195"/>
      <c r="L2138" s="1195"/>
      <c r="M2138" s="1235"/>
    </row>
    <row r="2139" spans="1:13" ht="25.5">
      <c r="A2139" s="1010">
        <v>22020803</v>
      </c>
      <c r="B2139" s="1010"/>
      <c r="C2139" s="1010"/>
      <c r="D2139" s="1184">
        <v>2101</v>
      </c>
      <c r="E2139" s="950">
        <v>50510811</v>
      </c>
      <c r="F2139" s="1024" t="s">
        <v>166</v>
      </c>
      <c r="G2139" s="1195">
        <v>1000000</v>
      </c>
      <c r="H2139" s="1195">
        <v>1000000</v>
      </c>
      <c r="I2139" s="1195">
        <v>1000000</v>
      </c>
      <c r="J2139" s="1195"/>
      <c r="K2139" s="1195">
        <f>SUM(G2139:I2139)</f>
        <v>3000000</v>
      </c>
      <c r="L2139" s="1195">
        <v>500000</v>
      </c>
      <c r="M2139" s="1235" t="s">
        <v>950</v>
      </c>
    </row>
    <row r="2140" spans="1:13" ht="25.5">
      <c r="A2140" s="1010"/>
      <c r="B2140" s="1010">
        <v>70343</v>
      </c>
      <c r="C2140" s="1010"/>
      <c r="D2140" s="1184">
        <v>2101</v>
      </c>
      <c r="E2140" s="950">
        <v>50510811</v>
      </c>
      <c r="F2140" s="1024" t="s">
        <v>652</v>
      </c>
      <c r="G2140" s="1195"/>
      <c r="H2140" s="1195"/>
      <c r="I2140" s="1195"/>
      <c r="J2140" s="1195"/>
      <c r="K2140" s="1195"/>
      <c r="L2140" s="1195">
        <v>1000000</v>
      </c>
      <c r="M2140" s="1235"/>
    </row>
    <row r="2141" spans="1:13" ht="14.25">
      <c r="A2141" s="1010"/>
      <c r="B2141" s="1010"/>
      <c r="C2141" s="1010"/>
      <c r="D2141" s="1184">
        <v>2101</v>
      </c>
      <c r="E2141" s="950">
        <v>50510811</v>
      </c>
      <c r="F2141" s="1024" t="s">
        <v>181</v>
      </c>
      <c r="G2141" s="1195"/>
      <c r="H2141" s="1195"/>
      <c r="I2141" s="1195"/>
      <c r="J2141" s="1195"/>
      <c r="K2141" s="1195">
        <f t="shared" ref="K2141:K2148" si="292">SUM(G2141:I2141)</f>
        <v>0</v>
      </c>
      <c r="L2141" s="1195">
        <v>1000000</v>
      </c>
      <c r="M2141" s="1195"/>
    </row>
    <row r="2142" spans="1:13" ht="25.5">
      <c r="A2142" s="943">
        <v>220210</v>
      </c>
      <c r="B2142" s="943">
        <v>70160</v>
      </c>
      <c r="C2142" s="943"/>
      <c r="D2142" s="1184">
        <v>2101</v>
      </c>
      <c r="E2142" s="950">
        <v>50510811</v>
      </c>
      <c r="F2142" s="1074" t="s">
        <v>965</v>
      </c>
      <c r="G2142" s="1193">
        <f>SUM(G2143:G2148)</f>
        <v>7000000</v>
      </c>
      <c r="H2142" s="1193">
        <f>SUM(H2143:H2148)</f>
        <v>7000000</v>
      </c>
      <c r="I2142" s="1193">
        <f>SUM(I2143:I2148)</f>
        <v>7000000</v>
      </c>
      <c r="J2142" s="1193"/>
      <c r="K2142" s="1193">
        <f t="shared" si="292"/>
        <v>21000000</v>
      </c>
      <c r="L2142" s="1193">
        <v>3000000</v>
      </c>
      <c r="M2142" s="1235"/>
    </row>
    <row r="2143" spans="1:13" ht="25.5">
      <c r="A2143" s="943">
        <v>22021003</v>
      </c>
      <c r="B2143" s="943">
        <v>70160</v>
      </c>
      <c r="C2143" s="943"/>
      <c r="D2143" s="1184">
        <v>2101</v>
      </c>
      <c r="E2143" s="950"/>
      <c r="F2143" s="1075" t="s">
        <v>588</v>
      </c>
      <c r="G2143" s="1193">
        <v>700000</v>
      </c>
      <c r="H2143" s="1193">
        <v>700000</v>
      </c>
      <c r="I2143" s="1193">
        <v>700000</v>
      </c>
      <c r="J2143" s="1193"/>
      <c r="K2143" s="1195">
        <f t="shared" si="292"/>
        <v>2100000</v>
      </c>
      <c r="L2143" s="1193"/>
      <c r="M2143" s="1235"/>
    </row>
    <row r="2144" spans="1:13" ht="14.25">
      <c r="A2144" s="943">
        <v>22021007</v>
      </c>
      <c r="B2144" s="943">
        <v>70160</v>
      </c>
      <c r="C2144" s="943"/>
      <c r="D2144" s="1184">
        <v>2101</v>
      </c>
      <c r="E2144" s="950"/>
      <c r="F2144" s="1075" t="s">
        <v>179</v>
      </c>
      <c r="G2144" s="1193">
        <v>300000</v>
      </c>
      <c r="H2144" s="1193">
        <v>300000</v>
      </c>
      <c r="I2144" s="1193">
        <v>300000</v>
      </c>
      <c r="J2144" s="1193"/>
      <c r="K2144" s="1195">
        <f t="shared" si="292"/>
        <v>900000</v>
      </c>
      <c r="L2144" s="1193"/>
      <c r="M2144" s="1235"/>
    </row>
    <row r="2145" spans="1:13" ht="14.25">
      <c r="A2145" s="943">
        <v>22021009</v>
      </c>
      <c r="B2145" s="943">
        <v>70160</v>
      </c>
      <c r="C2145" s="943"/>
      <c r="D2145" s="1184">
        <v>2101</v>
      </c>
      <c r="E2145" s="950"/>
      <c r="F2145" s="1075" t="s">
        <v>181</v>
      </c>
      <c r="G2145" s="1193">
        <v>1000000</v>
      </c>
      <c r="H2145" s="1193">
        <v>1000000</v>
      </c>
      <c r="I2145" s="1193">
        <v>1000000</v>
      </c>
      <c r="J2145" s="1193"/>
      <c r="K2145" s="1195">
        <f t="shared" si="292"/>
        <v>3000000</v>
      </c>
      <c r="L2145" s="1193"/>
      <c r="M2145" s="1235"/>
    </row>
    <row r="2146" spans="1:13" ht="14.25">
      <c r="A2146" s="943">
        <v>22021039</v>
      </c>
      <c r="B2146" s="943">
        <v>70160</v>
      </c>
      <c r="C2146" s="943"/>
      <c r="D2146" s="1184">
        <v>2101</v>
      </c>
      <c r="E2146" s="950"/>
      <c r="F2146" s="1075" t="s">
        <v>1155</v>
      </c>
      <c r="G2146" s="1193">
        <v>3000000</v>
      </c>
      <c r="H2146" s="1193">
        <v>3000000</v>
      </c>
      <c r="I2146" s="1193">
        <v>3000000</v>
      </c>
      <c r="J2146" s="1193"/>
      <c r="K2146" s="1195">
        <f t="shared" si="292"/>
        <v>9000000</v>
      </c>
      <c r="L2146" s="1193"/>
      <c r="M2146" s="1235"/>
    </row>
    <row r="2147" spans="1:13" ht="25.5">
      <c r="A2147" s="943">
        <v>22021043</v>
      </c>
      <c r="B2147" s="943">
        <v>70160</v>
      </c>
      <c r="C2147" s="943"/>
      <c r="D2147" s="1184">
        <v>2101</v>
      </c>
      <c r="E2147" s="950"/>
      <c r="F2147" s="1075" t="s">
        <v>1161</v>
      </c>
      <c r="G2147" s="1193">
        <v>1500000</v>
      </c>
      <c r="H2147" s="1193">
        <v>1500000</v>
      </c>
      <c r="I2147" s="1193">
        <v>1500000</v>
      </c>
      <c r="J2147" s="1193"/>
      <c r="K2147" s="1195">
        <f t="shared" si="292"/>
        <v>4500000</v>
      </c>
      <c r="L2147" s="1193"/>
      <c r="M2147" s="1235"/>
    </row>
    <row r="2148" spans="1:13" ht="25.5">
      <c r="A2148" s="943">
        <v>22021044</v>
      </c>
      <c r="B2148" s="943">
        <v>70160</v>
      </c>
      <c r="C2148" s="943"/>
      <c r="D2148" s="1184">
        <v>2101</v>
      </c>
      <c r="E2148" s="950"/>
      <c r="F2148" s="1075" t="s">
        <v>1162</v>
      </c>
      <c r="G2148" s="1193">
        <v>500000</v>
      </c>
      <c r="H2148" s="1193">
        <v>500000</v>
      </c>
      <c r="I2148" s="1193">
        <v>500000</v>
      </c>
      <c r="J2148" s="1193"/>
      <c r="K2148" s="1195">
        <f t="shared" si="292"/>
        <v>1500000</v>
      </c>
      <c r="L2148" s="1193"/>
      <c r="M2148" s="1235"/>
    </row>
    <row r="2149" spans="1:13" ht="14.25">
      <c r="A2149" s="943"/>
      <c r="B2149" s="943"/>
      <c r="C2149" s="943"/>
      <c r="D2149" s="1184"/>
      <c r="E2149" s="950"/>
      <c r="F2149" s="1074"/>
      <c r="G2149" s="1193"/>
      <c r="H2149" s="1193"/>
      <c r="I2149" s="1193"/>
      <c r="J2149" s="1193"/>
      <c r="K2149" s="1193"/>
      <c r="L2149" s="1193"/>
      <c r="M2149" s="1235"/>
    </row>
    <row r="2150" spans="1:13" ht="34.5" customHeight="1">
      <c r="A2150" s="1122"/>
      <c r="B2150" s="1122"/>
      <c r="C2150" s="1122"/>
      <c r="D2150" s="1122"/>
      <c r="E2150" s="1122"/>
      <c r="F2150" s="1122" t="s">
        <v>570</v>
      </c>
      <c r="G2150" s="848">
        <v>2020</v>
      </c>
      <c r="H2150" s="848">
        <v>2021</v>
      </c>
      <c r="I2150" s="848">
        <v>2022</v>
      </c>
      <c r="J2150" s="848"/>
      <c r="K2150" s="848"/>
      <c r="L2150" s="848"/>
      <c r="M2150" s="848"/>
    </row>
    <row r="2151" spans="1:13" ht="14.25">
      <c r="A2151" s="1122"/>
      <c r="B2151" s="1122"/>
      <c r="C2151" s="1122"/>
      <c r="D2151" s="1122"/>
      <c r="E2151" s="1122"/>
      <c r="F2151" s="311" t="s">
        <v>520</v>
      </c>
      <c r="G2151" s="935">
        <f>SUM(G2112)</f>
        <v>30000000</v>
      </c>
      <c r="H2151" s="935">
        <f>SUM(H2112)</f>
        <v>30000000</v>
      </c>
      <c r="I2151" s="935">
        <f>SUM(I2112)</f>
        <v>30000000</v>
      </c>
      <c r="J2151" s="935"/>
      <c r="K2151" s="1193">
        <f>SUM(G2151:I2151)</f>
        <v>90000000</v>
      </c>
      <c r="L2151" s="935"/>
      <c r="M2151" s="849"/>
    </row>
    <row r="2152" spans="1:13" ht="14.25">
      <c r="A2152" s="1122"/>
      <c r="B2152" s="1122"/>
      <c r="C2152" s="1122"/>
      <c r="D2152" s="1122"/>
      <c r="E2152" s="1122"/>
      <c r="F2152" s="311" t="s">
        <v>198</v>
      </c>
      <c r="G2152" s="935">
        <v>0</v>
      </c>
      <c r="H2152" s="935"/>
      <c r="I2152" s="935"/>
      <c r="J2152" s="935"/>
      <c r="K2152" s="935"/>
      <c r="L2152" s="935"/>
      <c r="M2152" s="849"/>
    </row>
    <row r="2153" spans="1:13" ht="14.25">
      <c r="A2153" s="1122"/>
      <c r="B2153" s="1122"/>
      <c r="C2153" s="1122"/>
      <c r="D2153" s="1122"/>
      <c r="E2153" s="1122"/>
      <c r="F2153" s="311" t="s">
        <v>3</v>
      </c>
      <c r="G2153" s="935">
        <f>SUM(G2151:G2152)</f>
        <v>30000000</v>
      </c>
      <c r="H2153" s="935">
        <f>SUM(H2151:H2152)</f>
        <v>30000000</v>
      </c>
      <c r="I2153" s="935">
        <f>SUM(I2151:I2152)</f>
        <v>30000000</v>
      </c>
      <c r="J2153" s="935"/>
      <c r="K2153" s="1193">
        <f>SUM(G2153:I2153)</f>
        <v>90000000</v>
      </c>
      <c r="L2153" s="935"/>
      <c r="M2153" s="849"/>
    </row>
    <row r="2154" spans="1:13">
      <c r="A2154" s="33"/>
      <c r="B2154" s="35"/>
      <c r="C2154" s="33"/>
      <c r="D2154" s="33"/>
      <c r="E2154" s="33"/>
      <c r="F2154" s="35"/>
      <c r="G2154" s="54"/>
      <c r="H2154" s="33"/>
      <c r="I2154" s="33"/>
      <c r="J2154" s="33"/>
      <c r="K2154" s="33"/>
    </row>
    <row r="2155" spans="1:13" ht="15">
      <c r="A2155" s="192"/>
      <c r="B2155" s="155"/>
      <c r="C2155" s="220"/>
      <c r="D2155" s="155"/>
      <c r="E2155" s="155"/>
      <c r="F2155" s="193"/>
      <c r="G2155" s="219"/>
      <c r="H2155" s="392"/>
      <c r="I2155" s="219"/>
      <c r="J2155" s="219"/>
      <c r="K2155" s="165"/>
      <c r="L2155" s="165"/>
      <c r="M2155" s="165"/>
    </row>
    <row r="2156" spans="1:13" ht="15">
      <c r="A2156" s="192"/>
      <c r="B2156" s="155"/>
      <c r="C2156" s="220"/>
      <c r="D2156" s="155"/>
      <c r="E2156" s="155"/>
      <c r="F2156" s="193"/>
      <c r="G2156" s="219"/>
      <c r="H2156" s="392"/>
      <c r="I2156" s="219"/>
      <c r="J2156" s="219"/>
      <c r="K2156" s="165"/>
      <c r="L2156" s="165"/>
      <c r="M2156" s="165"/>
    </row>
    <row r="2157" spans="1:13" ht="18">
      <c r="A2157" s="1442" t="s">
        <v>0</v>
      </c>
      <c r="B2157" s="1442"/>
      <c r="C2157" s="1442"/>
      <c r="D2157" s="1442"/>
      <c r="E2157" s="1442"/>
      <c r="F2157" s="1442"/>
      <c r="G2157" s="1442"/>
      <c r="H2157" s="1442"/>
      <c r="I2157" s="1442"/>
      <c r="J2157" s="1442"/>
      <c r="K2157" s="1442"/>
      <c r="L2157" s="1442"/>
      <c r="M2157" s="1442"/>
    </row>
    <row r="2158" spans="1:13" ht="18">
      <c r="A2158" s="1442" t="s">
        <v>575</v>
      </c>
      <c r="B2158" s="1442"/>
      <c r="C2158" s="1442"/>
      <c r="D2158" s="1442"/>
      <c r="E2158" s="1442"/>
      <c r="F2158" s="1442"/>
      <c r="G2158" s="1442"/>
      <c r="H2158" s="1442"/>
      <c r="I2158" s="1442"/>
      <c r="J2158" s="1442"/>
      <c r="K2158" s="1442"/>
      <c r="L2158" s="1442"/>
      <c r="M2158" s="1442"/>
    </row>
    <row r="2159" spans="1:13" ht="51">
      <c r="A2159" s="539" t="s">
        <v>518</v>
      </c>
      <c r="B2159" s="539" t="s">
        <v>514</v>
      </c>
      <c r="C2159" s="539" t="s">
        <v>559</v>
      </c>
      <c r="D2159" s="539" t="s">
        <v>560</v>
      </c>
      <c r="E2159" s="539" t="s">
        <v>515</v>
      </c>
      <c r="F2159" s="542" t="s">
        <v>667</v>
      </c>
      <c r="G2159" s="543" t="s">
        <v>656</v>
      </c>
      <c r="H2159" s="543" t="s">
        <v>657</v>
      </c>
      <c r="I2159" s="543" t="s">
        <v>997</v>
      </c>
      <c r="J2159" s="543"/>
      <c r="K2159" s="543" t="s">
        <v>658</v>
      </c>
      <c r="L2159" s="539" t="s">
        <v>970</v>
      </c>
      <c r="M2159" s="306" t="s">
        <v>999</v>
      </c>
    </row>
    <row r="2160" spans="1:13" ht="14.25">
      <c r="A2160" s="442">
        <v>1</v>
      </c>
      <c r="B2160" s="442"/>
      <c r="C2160" s="442"/>
      <c r="D2160" s="442"/>
      <c r="E2160" s="442"/>
      <c r="F2160" s="478" t="s">
        <v>8</v>
      </c>
      <c r="G2160" s="637">
        <f>SUM(G2161)</f>
        <v>3500000</v>
      </c>
      <c r="H2160" s="637">
        <f t="shared" ref="H2160:M2160" si="293">SUM(H2161)</f>
        <v>16000000</v>
      </c>
      <c r="I2160" s="637">
        <f t="shared" si="293"/>
        <v>19000000</v>
      </c>
      <c r="J2160" s="637"/>
      <c r="K2160" s="637">
        <f>SUM(K2161)</f>
        <v>49500000</v>
      </c>
      <c r="L2160" s="637">
        <f>SUM(L2161)</f>
        <v>0</v>
      </c>
      <c r="M2160" s="637">
        <f t="shared" si="293"/>
        <v>0</v>
      </c>
    </row>
    <row r="2161" spans="1:13" ht="14.25">
      <c r="A2161" s="442">
        <v>12</v>
      </c>
      <c r="B2161" s="442"/>
      <c r="C2161" s="442"/>
      <c r="D2161" s="442"/>
      <c r="E2161" s="442"/>
      <c r="F2161" s="443" t="s">
        <v>14</v>
      </c>
      <c r="G2161" s="328">
        <v>3500000</v>
      </c>
      <c r="H2161" s="328">
        <f t="shared" ref="H2161:M2161" si="294">H2162</f>
        <v>16000000</v>
      </c>
      <c r="I2161" s="328">
        <f t="shared" si="294"/>
        <v>19000000</v>
      </c>
      <c r="J2161" s="328"/>
      <c r="K2161" s="328">
        <f t="shared" si="294"/>
        <v>49500000</v>
      </c>
      <c r="L2161" s="328">
        <f t="shared" si="294"/>
        <v>0</v>
      </c>
      <c r="M2161" s="328">
        <f t="shared" si="294"/>
        <v>0</v>
      </c>
    </row>
    <row r="2162" spans="1:13" ht="14.25">
      <c r="A2162" s="478">
        <v>1202</v>
      </c>
      <c r="B2162" s="478"/>
      <c r="C2162" s="478"/>
      <c r="D2162" s="478"/>
      <c r="E2162" s="478"/>
      <c r="F2162" s="443" t="s">
        <v>19</v>
      </c>
      <c r="G2162" s="328">
        <v>3500000</v>
      </c>
      <c r="H2162" s="328">
        <f t="shared" ref="H2162:M2162" si="295">SUM(H2163,H2166)</f>
        <v>16000000</v>
      </c>
      <c r="I2162" s="328">
        <f t="shared" si="295"/>
        <v>19000000</v>
      </c>
      <c r="J2162" s="328"/>
      <c r="K2162" s="328">
        <f>SUM(K2163,K2166)</f>
        <v>49500000</v>
      </c>
      <c r="L2162" s="328">
        <f t="shared" si="295"/>
        <v>0</v>
      </c>
      <c r="M2162" s="328">
        <f t="shared" si="295"/>
        <v>0</v>
      </c>
    </row>
    <row r="2163" spans="1:13" ht="14.25">
      <c r="A2163" s="478">
        <v>120204</v>
      </c>
      <c r="B2163" s="478"/>
      <c r="C2163" s="478"/>
      <c r="D2163" s="478"/>
      <c r="E2163" s="478"/>
      <c r="F2163" s="443" t="s">
        <v>28</v>
      </c>
      <c r="G2163" s="328">
        <f>SUM(G2164)</f>
        <v>500000</v>
      </c>
      <c r="H2163" s="328">
        <f t="shared" ref="H2163:M2163" si="296">SUM(H2165:H2165)</f>
        <v>3000000</v>
      </c>
      <c r="I2163" s="322">
        <f t="shared" si="296"/>
        <v>3000000</v>
      </c>
      <c r="J2163" s="322"/>
      <c r="K2163" s="328">
        <f>SUM(K2164:K2165)</f>
        <v>10500000</v>
      </c>
      <c r="L2163" s="322">
        <f t="shared" si="296"/>
        <v>0</v>
      </c>
      <c r="M2163" s="322">
        <f t="shared" si="296"/>
        <v>0</v>
      </c>
    </row>
    <row r="2164" spans="1:13" ht="14.25">
      <c r="A2164" s="1086">
        <v>1202044</v>
      </c>
      <c r="B2164" s="478"/>
      <c r="C2164" s="478"/>
      <c r="D2164" s="478"/>
      <c r="E2164" s="478"/>
      <c r="F2164" s="324" t="s">
        <v>1149</v>
      </c>
      <c r="G2164" s="637">
        <v>500000</v>
      </c>
      <c r="H2164" s="328">
        <v>500000</v>
      </c>
      <c r="I2164" s="322">
        <v>500000</v>
      </c>
      <c r="J2164" s="322"/>
      <c r="K2164" s="328">
        <f>SUM(G2164:I2164)</f>
        <v>1500000</v>
      </c>
      <c r="L2164" s="322"/>
      <c r="M2164" s="322"/>
    </row>
    <row r="2165" spans="1:13" ht="14.25">
      <c r="A2165" s="1088">
        <v>12020451</v>
      </c>
      <c r="B2165" s="1088"/>
      <c r="C2165" s="1088"/>
      <c r="D2165" s="1088"/>
      <c r="E2165" s="1088"/>
      <c r="F2165" s="324" t="s">
        <v>849</v>
      </c>
      <c r="G2165" s="637">
        <v>3000000</v>
      </c>
      <c r="H2165" s="637">
        <v>3000000</v>
      </c>
      <c r="I2165" s="637">
        <v>3000000</v>
      </c>
      <c r="J2165" s="637"/>
      <c r="K2165" s="1083">
        <f>SUM(G2165:I2165)</f>
        <v>9000000</v>
      </c>
      <c r="L2165" s="334"/>
      <c r="M2165" s="334"/>
    </row>
    <row r="2166" spans="1:13" ht="25.5">
      <c r="A2166" s="442">
        <v>1203</v>
      </c>
      <c r="B2166" s="442"/>
      <c r="C2166" s="442"/>
      <c r="D2166" s="442"/>
      <c r="E2166" s="442"/>
      <c r="F2166" s="1236" t="s">
        <v>850</v>
      </c>
      <c r="G2166" s="1083">
        <f>SUM(G2167)</f>
        <v>10000000</v>
      </c>
      <c r="H2166" s="1083">
        <f>SUM(H2167)</f>
        <v>13000000</v>
      </c>
      <c r="I2166" s="1083">
        <f>SUM(I2167)</f>
        <v>16000000</v>
      </c>
      <c r="J2166" s="1083"/>
      <c r="K2166" s="1083">
        <f>SUM(K2167)</f>
        <v>39000000</v>
      </c>
      <c r="L2166" s="1083">
        <f>SUM(L2167)</f>
        <v>0</v>
      </c>
      <c r="M2166" s="1083">
        <f>SUM(M2167)</f>
        <v>0</v>
      </c>
    </row>
    <row r="2167" spans="1:13" ht="14.25">
      <c r="A2167" s="442">
        <v>120301</v>
      </c>
      <c r="B2167" s="442"/>
      <c r="C2167" s="442"/>
      <c r="D2167" s="442"/>
      <c r="E2167" s="442"/>
      <c r="F2167" s="324" t="s">
        <v>851</v>
      </c>
      <c r="G2167" s="1083">
        <f>G2168</f>
        <v>10000000</v>
      </c>
      <c r="H2167" s="1083">
        <f>H2168</f>
        <v>13000000</v>
      </c>
      <c r="I2167" s="1083">
        <f>I2168</f>
        <v>16000000</v>
      </c>
      <c r="J2167" s="1083"/>
      <c r="K2167" s="1083">
        <f>K2168</f>
        <v>39000000</v>
      </c>
      <c r="L2167" s="1237"/>
      <c r="M2167" s="1237"/>
    </row>
    <row r="2168" spans="1:13" ht="14.25">
      <c r="A2168" s="1088">
        <v>12030101</v>
      </c>
      <c r="B2168" s="1088"/>
      <c r="C2168" s="1088"/>
      <c r="D2168" s="1088"/>
      <c r="E2168" s="1088"/>
      <c r="F2168" s="324" t="s">
        <v>852</v>
      </c>
      <c r="G2168" s="1083">
        <v>10000000</v>
      </c>
      <c r="H2168" s="1083">
        <v>13000000</v>
      </c>
      <c r="I2168" s="1083">
        <v>16000000</v>
      </c>
      <c r="J2168" s="1083"/>
      <c r="K2168" s="1083">
        <f>SUM(G2168:I2168)</f>
        <v>39000000</v>
      </c>
      <c r="L2168" s="1237"/>
      <c r="M2168" s="1237"/>
    </row>
    <row r="2169" spans="1:13" ht="14.25">
      <c r="A2169" s="442">
        <v>2</v>
      </c>
      <c r="B2169" s="442"/>
      <c r="C2169" s="442"/>
      <c r="D2169" s="442"/>
      <c r="E2169" s="442"/>
      <c r="F2169" s="1086" t="s">
        <v>90</v>
      </c>
      <c r="G2169" s="321">
        <f t="shared" ref="G2169:M2169" si="297">SUM(G2170,G2176,G2210)</f>
        <v>2167944943</v>
      </c>
      <c r="H2169" s="321">
        <f t="shared" si="297"/>
        <v>2187944943</v>
      </c>
      <c r="I2169" s="321">
        <f t="shared" si="297"/>
        <v>2167944943</v>
      </c>
      <c r="J2169" s="321"/>
      <c r="K2169" s="321">
        <f t="shared" si="297"/>
        <v>6367610829</v>
      </c>
      <c r="L2169" s="321">
        <f t="shared" si="297"/>
        <v>1943594421</v>
      </c>
      <c r="M2169" s="321">
        <f t="shared" si="297"/>
        <v>639849421</v>
      </c>
    </row>
    <row r="2170" spans="1:13" ht="14.25">
      <c r="A2170" s="442">
        <v>21</v>
      </c>
      <c r="B2170" s="442"/>
      <c r="C2170" s="442"/>
      <c r="D2170" s="442"/>
      <c r="E2170" s="442"/>
      <c r="F2170" s="443" t="s">
        <v>4</v>
      </c>
      <c r="G2170" s="321">
        <f t="shared" ref="G2170:M2170" si="298">SUM(G2171:G2172)</f>
        <v>967944943</v>
      </c>
      <c r="H2170" s="321">
        <f t="shared" si="298"/>
        <v>967944943</v>
      </c>
      <c r="I2170" s="321">
        <f t="shared" si="298"/>
        <v>967944943</v>
      </c>
      <c r="J2170" s="321"/>
      <c r="K2170" s="321">
        <f t="shared" si="298"/>
        <v>2903834829</v>
      </c>
      <c r="L2170" s="321">
        <f t="shared" si="298"/>
        <v>372594421</v>
      </c>
      <c r="M2170" s="321">
        <f t="shared" si="298"/>
        <v>372594421</v>
      </c>
    </row>
    <row r="2171" spans="1:13" ht="14.25">
      <c r="A2171" s="1088">
        <v>21010101</v>
      </c>
      <c r="B2171" s="1088"/>
      <c r="C2171" s="1088"/>
      <c r="D2171" s="1088"/>
      <c r="E2171" s="1088"/>
      <c r="F2171" s="324" t="s">
        <v>91</v>
      </c>
      <c r="G2171" s="321">
        <v>772477733</v>
      </c>
      <c r="H2171" s="321">
        <f>G2171</f>
        <v>772477733</v>
      </c>
      <c r="I2171" s="321">
        <f>H2171</f>
        <v>772477733</v>
      </c>
      <c r="J2171" s="321"/>
      <c r="K2171" s="321">
        <f>SUM(G2171:I2171)</f>
        <v>2317433199</v>
      </c>
      <c r="L2171" s="321">
        <v>341904421</v>
      </c>
      <c r="M2171" s="321">
        <v>341904421</v>
      </c>
    </row>
    <row r="2172" spans="1:13" ht="25.5">
      <c r="A2172" s="442">
        <v>2102</v>
      </c>
      <c r="B2172" s="442"/>
      <c r="C2172" s="442"/>
      <c r="D2172" s="442"/>
      <c r="E2172" s="442"/>
      <c r="F2172" s="443" t="s">
        <v>664</v>
      </c>
      <c r="G2172" s="321">
        <f>SUM(G2173)</f>
        <v>195467210</v>
      </c>
      <c r="H2172" s="321">
        <f>SUM(H2173)</f>
        <v>195467210</v>
      </c>
      <c r="I2172" s="321">
        <f>SUM(I2173)</f>
        <v>195467210</v>
      </c>
      <c r="J2172" s="321"/>
      <c r="K2172" s="321">
        <f>SUM(K2173)</f>
        <v>586401630</v>
      </c>
      <c r="L2172" s="321">
        <f>SUM(L2173)</f>
        <v>30690000</v>
      </c>
      <c r="M2172" s="321">
        <f>SUM(M2173)</f>
        <v>30690000</v>
      </c>
    </row>
    <row r="2173" spans="1:13" ht="14.25">
      <c r="A2173" s="442">
        <v>210201</v>
      </c>
      <c r="B2173" s="442"/>
      <c r="C2173" s="442"/>
      <c r="D2173" s="442"/>
      <c r="E2173" s="442"/>
      <c r="F2173" s="443" t="s">
        <v>95</v>
      </c>
      <c r="G2173" s="321">
        <f>SUM(G2174:G2175)</f>
        <v>195467210</v>
      </c>
      <c r="H2173" s="321">
        <f t="shared" ref="H2173:M2173" si="299">SUM(H2174:H2175)</f>
        <v>195467210</v>
      </c>
      <c r="I2173" s="321">
        <f t="shared" si="299"/>
        <v>195467210</v>
      </c>
      <c r="J2173" s="321"/>
      <c r="K2173" s="321">
        <f t="shared" si="299"/>
        <v>586401630</v>
      </c>
      <c r="L2173" s="321">
        <f t="shared" si="299"/>
        <v>30690000</v>
      </c>
      <c r="M2173" s="321">
        <f t="shared" si="299"/>
        <v>30690000</v>
      </c>
    </row>
    <row r="2174" spans="1:13" ht="25.5">
      <c r="A2174" s="1088">
        <v>21020101</v>
      </c>
      <c r="B2174" s="1088"/>
      <c r="C2174" s="1088"/>
      <c r="D2174" s="1088"/>
      <c r="E2174" s="1088"/>
      <c r="F2174" s="324" t="s">
        <v>96</v>
      </c>
      <c r="G2174" s="321">
        <v>175862849</v>
      </c>
      <c r="H2174" s="321">
        <f>G2174</f>
        <v>175862849</v>
      </c>
      <c r="I2174" s="321">
        <f>H2174</f>
        <v>175862849</v>
      </c>
      <c r="J2174" s="321"/>
      <c r="K2174" s="321">
        <f>SUM(G2174:I2174)</f>
        <v>527588547</v>
      </c>
      <c r="L2174" s="321">
        <v>20460000</v>
      </c>
      <c r="M2174" s="321">
        <v>20460000</v>
      </c>
    </row>
    <row r="2175" spans="1:13" ht="14.25">
      <c r="A2175" s="1088">
        <v>21020102</v>
      </c>
      <c r="B2175" s="1088"/>
      <c r="C2175" s="1088"/>
      <c r="D2175" s="1088"/>
      <c r="E2175" s="1088"/>
      <c r="F2175" s="324" t="s">
        <v>482</v>
      </c>
      <c r="G2175" s="321">
        <v>19604361</v>
      </c>
      <c r="H2175" s="321">
        <f>G2175</f>
        <v>19604361</v>
      </c>
      <c r="I2175" s="321">
        <f>H2175</f>
        <v>19604361</v>
      </c>
      <c r="J2175" s="321"/>
      <c r="K2175" s="321">
        <f>SUM(G2175:I2175)</f>
        <v>58813083</v>
      </c>
      <c r="L2175" s="321">
        <v>10230000</v>
      </c>
      <c r="M2175" s="321">
        <v>10230000</v>
      </c>
    </row>
    <row r="2176" spans="1:13" ht="14.25">
      <c r="A2176" s="442">
        <v>2202</v>
      </c>
      <c r="B2176" s="442"/>
      <c r="C2176" s="442"/>
      <c r="D2176" s="442"/>
      <c r="E2176" s="442"/>
      <c r="F2176" s="443" t="s">
        <v>5</v>
      </c>
      <c r="G2176" s="321">
        <f t="shared" ref="G2176:M2176" si="300">SUM(G2177,G2180,G2183,G2186,G2193,G2196,G2199,G2203)</f>
        <v>1000000000</v>
      </c>
      <c r="H2176" s="321">
        <f t="shared" si="300"/>
        <v>285000000</v>
      </c>
      <c r="I2176" s="321">
        <f t="shared" si="300"/>
        <v>285000000</v>
      </c>
      <c r="J2176" s="321"/>
      <c r="K2176" s="321">
        <f t="shared" si="300"/>
        <v>1561776000</v>
      </c>
      <c r="L2176" s="321">
        <f t="shared" si="300"/>
        <v>381000000</v>
      </c>
      <c r="M2176" s="321">
        <f t="shared" si="300"/>
        <v>232255000</v>
      </c>
    </row>
    <row r="2177" spans="1:13" ht="25.5">
      <c r="A2177" s="442">
        <v>220201</v>
      </c>
      <c r="B2177" s="442"/>
      <c r="C2177" s="442"/>
      <c r="D2177" s="442"/>
      <c r="E2177" s="442"/>
      <c r="F2177" s="443" t="s">
        <v>661</v>
      </c>
      <c r="G2177" s="321">
        <f t="shared" ref="G2177:M2177" si="301">SUM(G2178:G2179)</f>
        <v>7000000</v>
      </c>
      <c r="H2177" s="321">
        <f t="shared" si="301"/>
        <v>7000000</v>
      </c>
      <c r="I2177" s="321">
        <f t="shared" si="301"/>
        <v>7000000</v>
      </c>
      <c r="J2177" s="321"/>
      <c r="K2177" s="321">
        <f t="shared" si="301"/>
        <v>21000000</v>
      </c>
      <c r="L2177" s="321">
        <f t="shared" si="301"/>
        <v>8000000</v>
      </c>
      <c r="M2177" s="321">
        <f t="shared" si="301"/>
        <v>2800000</v>
      </c>
    </row>
    <row r="2178" spans="1:13" ht="25.5">
      <c r="A2178" s="1088">
        <v>22020101</v>
      </c>
      <c r="B2178" s="1088">
        <v>70560</v>
      </c>
      <c r="C2178" s="1088"/>
      <c r="D2178" s="1088">
        <v>2101</v>
      </c>
      <c r="E2178" s="1088">
        <v>50610801</v>
      </c>
      <c r="F2178" s="324" t="s">
        <v>108</v>
      </c>
      <c r="G2178" s="446">
        <v>4000000</v>
      </c>
      <c r="H2178" s="446">
        <v>4000000</v>
      </c>
      <c r="I2178" s="446">
        <v>4000000</v>
      </c>
      <c r="J2178" s="446"/>
      <c r="K2178" s="449">
        <f>SUM(G2178:I2178)</f>
        <v>12000000</v>
      </c>
      <c r="L2178" s="446">
        <v>5000000</v>
      </c>
      <c r="M2178" s="446">
        <v>2800000</v>
      </c>
    </row>
    <row r="2179" spans="1:13" ht="25.5">
      <c r="A2179" s="1088">
        <v>22020102</v>
      </c>
      <c r="B2179" s="1088">
        <v>70560</v>
      </c>
      <c r="C2179" s="1088"/>
      <c r="D2179" s="1088">
        <v>2101</v>
      </c>
      <c r="E2179" s="1088">
        <v>50610801</v>
      </c>
      <c r="F2179" s="324" t="s">
        <v>109</v>
      </c>
      <c r="G2179" s="446">
        <v>3000000</v>
      </c>
      <c r="H2179" s="446">
        <v>3000000</v>
      </c>
      <c r="I2179" s="446">
        <v>3000000</v>
      </c>
      <c r="J2179" s="446"/>
      <c r="K2179" s="449">
        <f>SUM(G2179:I2179)</f>
        <v>9000000</v>
      </c>
      <c r="L2179" s="446">
        <v>3000000</v>
      </c>
      <c r="M2179" s="446"/>
    </row>
    <row r="2180" spans="1:13" ht="14.25">
      <c r="A2180" s="442">
        <v>220202</v>
      </c>
      <c r="B2180" s="442"/>
      <c r="C2180" s="442"/>
      <c r="D2180" s="442"/>
      <c r="E2180" s="442"/>
      <c r="F2180" s="443" t="s">
        <v>666</v>
      </c>
      <c r="G2180" s="321">
        <f t="shared" ref="G2180:M2180" si="302">SUM(G2181:G2182)</f>
        <v>2000000</v>
      </c>
      <c r="H2180" s="321">
        <f t="shared" si="302"/>
        <v>1712000</v>
      </c>
      <c r="I2180" s="321">
        <f t="shared" si="302"/>
        <v>1712000</v>
      </c>
      <c r="J2180" s="321"/>
      <c r="K2180" s="321">
        <f t="shared" si="302"/>
        <v>5424000</v>
      </c>
      <c r="L2180" s="321">
        <f t="shared" si="302"/>
        <v>5000000</v>
      </c>
      <c r="M2180" s="321">
        <f t="shared" si="302"/>
        <v>259000</v>
      </c>
    </row>
    <row r="2181" spans="1:13" ht="14.25">
      <c r="A2181" s="1088">
        <v>22020201</v>
      </c>
      <c r="B2181" s="1088">
        <v>70560</v>
      </c>
      <c r="C2181" s="1088"/>
      <c r="D2181" s="1088">
        <v>2101</v>
      </c>
      <c r="E2181" s="1088">
        <v>50610801</v>
      </c>
      <c r="F2181" s="324" t="s">
        <v>113</v>
      </c>
      <c r="G2181" s="445">
        <v>1000000</v>
      </c>
      <c r="H2181" s="445">
        <v>1000000</v>
      </c>
      <c r="I2181" s="445">
        <v>1000000</v>
      </c>
      <c r="J2181" s="445"/>
      <c r="K2181" s="449">
        <f>SUM(G2181:I2181)</f>
        <v>3000000</v>
      </c>
      <c r="L2181" s="446">
        <v>5000000</v>
      </c>
      <c r="M2181" s="446">
        <v>259000</v>
      </c>
    </row>
    <row r="2182" spans="1:13" ht="38.25">
      <c r="A2182" s="1088">
        <v>22020209</v>
      </c>
      <c r="B2182" s="1088">
        <v>70560</v>
      </c>
      <c r="C2182" s="1088"/>
      <c r="D2182" s="1088">
        <v>2101</v>
      </c>
      <c r="E2182" s="1088">
        <v>50610801</v>
      </c>
      <c r="F2182" s="324" t="s">
        <v>672</v>
      </c>
      <c r="G2182" s="445">
        <v>1000000</v>
      </c>
      <c r="H2182" s="445">
        <v>712000</v>
      </c>
      <c r="I2182" s="445">
        <v>712000</v>
      </c>
      <c r="J2182" s="445"/>
      <c r="K2182" s="449">
        <f>SUM(G2182:I2182)</f>
        <v>2424000</v>
      </c>
      <c r="L2182" s="446">
        <v>0</v>
      </c>
      <c r="M2182" s="446"/>
    </row>
    <row r="2183" spans="1:13" ht="25.5">
      <c r="A2183" s="442">
        <v>220203</v>
      </c>
      <c r="B2183" s="442"/>
      <c r="C2183" s="442"/>
      <c r="D2183" s="442"/>
      <c r="E2183" s="442"/>
      <c r="F2183" s="443" t="s">
        <v>663</v>
      </c>
      <c r="G2183" s="321">
        <f t="shared" ref="G2183:M2183" si="303">SUM(G2184:G2185)</f>
        <v>1400000</v>
      </c>
      <c r="H2183" s="321">
        <f t="shared" si="303"/>
        <v>1400000</v>
      </c>
      <c r="I2183" s="321">
        <f t="shared" si="303"/>
        <v>1400000</v>
      </c>
      <c r="J2183" s="321"/>
      <c r="K2183" s="321">
        <f t="shared" si="303"/>
        <v>4200000</v>
      </c>
      <c r="L2183" s="321">
        <f t="shared" si="303"/>
        <v>3000000</v>
      </c>
      <c r="M2183" s="321">
        <f t="shared" si="303"/>
        <v>582000</v>
      </c>
    </row>
    <row r="2184" spans="1:13" ht="25.5">
      <c r="A2184" s="1088">
        <v>22020301</v>
      </c>
      <c r="B2184" s="1088">
        <v>70560</v>
      </c>
      <c r="C2184" s="1088"/>
      <c r="D2184" s="1088">
        <v>2101</v>
      </c>
      <c r="E2184" s="1088">
        <v>50610801</v>
      </c>
      <c r="F2184" s="324" t="s">
        <v>122</v>
      </c>
      <c r="G2184" s="445">
        <v>1400000</v>
      </c>
      <c r="H2184" s="445">
        <v>1400000</v>
      </c>
      <c r="I2184" s="445">
        <v>1400000</v>
      </c>
      <c r="J2184" s="445"/>
      <c r="K2184" s="449">
        <f>SUM(G2184:I2184)</f>
        <v>4200000</v>
      </c>
      <c r="L2184" s="446">
        <v>1000000</v>
      </c>
      <c r="M2184" s="446">
        <v>582000</v>
      </c>
    </row>
    <row r="2185" spans="1:13" ht="18" customHeight="1">
      <c r="A2185" s="1088">
        <v>22020309</v>
      </c>
      <c r="B2185" s="1088">
        <v>70560</v>
      </c>
      <c r="C2185" s="1088"/>
      <c r="D2185" s="1088">
        <v>2101</v>
      </c>
      <c r="E2185" s="1088">
        <v>50610801</v>
      </c>
      <c r="F2185" s="324" t="s">
        <v>130</v>
      </c>
      <c r="G2185" s="446"/>
      <c r="H2185" s="446"/>
      <c r="I2185" s="446"/>
      <c r="J2185" s="446"/>
      <c r="K2185" s="449">
        <f>SUM(G2185:I2185)</f>
        <v>0</v>
      </c>
      <c r="L2185" s="446">
        <v>2000000</v>
      </c>
      <c r="M2185" s="446">
        <v>0</v>
      </c>
    </row>
    <row r="2186" spans="1:13" ht="15.75" customHeight="1">
      <c r="A2186" s="442">
        <v>220204</v>
      </c>
      <c r="B2186" s="442"/>
      <c r="C2186" s="442"/>
      <c r="D2186" s="442"/>
      <c r="E2186" s="442"/>
      <c r="F2186" s="443" t="s">
        <v>645</v>
      </c>
      <c r="G2186" s="321">
        <f t="shared" ref="G2186:M2186" si="304">SUM(G2187:G2192)</f>
        <v>126721000</v>
      </c>
      <c r="H2186" s="321">
        <f t="shared" si="304"/>
        <v>49533000</v>
      </c>
      <c r="I2186" s="321">
        <f t="shared" si="304"/>
        <v>49533000</v>
      </c>
      <c r="J2186" s="321"/>
      <c r="K2186" s="321">
        <f t="shared" si="304"/>
        <v>225787000</v>
      </c>
      <c r="L2186" s="321">
        <f t="shared" si="304"/>
        <v>5000000</v>
      </c>
      <c r="M2186" s="321">
        <f t="shared" si="304"/>
        <v>437000</v>
      </c>
    </row>
    <row r="2187" spans="1:13" ht="38.25">
      <c r="A2187" s="1088">
        <v>22020401</v>
      </c>
      <c r="B2187" s="1088">
        <v>70560</v>
      </c>
      <c r="C2187" s="1088"/>
      <c r="D2187" s="1088">
        <v>2101</v>
      </c>
      <c r="E2187" s="1088">
        <v>50610801</v>
      </c>
      <c r="F2187" s="324" t="s">
        <v>134</v>
      </c>
      <c r="G2187" s="445">
        <v>1200000</v>
      </c>
      <c r="H2187" s="445">
        <v>1200000</v>
      </c>
      <c r="I2187" s="445">
        <v>1200000</v>
      </c>
      <c r="J2187" s="445"/>
      <c r="K2187" s="449">
        <f t="shared" ref="K2187:K2192" si="305">SUM(G2187:I2187)</f>
        <v>3600000</v>
      </c>
      <c r="L2187" s="446">
        <v>2000000</v>
      </c>
      <c r="M2187" s="446"/>
    </row>
    <row r="2188" spans="1:13" ht="25.5">
      <c r="A2188" s="1088">
        <v>22020402</v>
      </c>
      <c r="B2188" s="1088">
        <v>70560</v>
      </c>
      <c r="C2188" s="1088"/>
      <c r="D2188" s="1088">
        <v>2101</v>
      </c>
      <c r="E2188" s="1088">
        <v>50610801</v>
      </c>
      <c r="F2188" s="324" t="s">
        <v>135</v>
      </c>
      <c r="G2188" s="445">
        <v>1500000</v>
      </c>
      <c r="H2188" s="445">
        <v>700000</v>
      </c>
      <c r="I2188" s="445">
        <v>700000</v>
      </c>
      <c r="J2188" s="445"/>
      <c r="K2188" s="449">
        <f t="shared" si="305"/>
        <v>2900000</v>
      </c>
      <c r="L2188" s="446">
        <v>0</v>
      </c>
      <c r="M2188" s="446"/>
    </row>
    <row r="2189" spans="1:13" ht="25.5">
      <c r="A2189" s="1088">
        <v>22020404</v>
      </c>
      <c r="B2189" s="1088">
        <v>70560</v>
      </c>
      <c r="C2189" s="1088"/>
      <c r="D2189" s="1088">
        <v>2101</v>
      </c>
      <c r="E2189" s="1088">
        <v>50610801</v>
      </c>
      <c r="F2189" s="324" t="s">
        <v>137</v>
      </c>
      <c r="G2189" s="445">
        <v>1500000</v>
      </c>
      <c r="H2189" s="445">
        <v>712000</v>
      </c>
      <c r="I2189" s="445">
        <v>712000</v>
      </c>
      <c r="J2189" s="445"/>
      <c r="K2189" s="449">
        <f t="shared" si="305"/>
        <v>2924000</v>
      </c>
      <c r="L2189" s="446">
        <v>1000000</v>
      </c>
      <c r="M2189" s="446">
        <v>398000</v>
      </c>
    </row>
    <row r="2190" spans="1:13" ht="25.5">
      <c r="A2190" s="1088">
        <v>22020405</v>
      </c>
      <c r="B2190" s="1088">
        <v>70560</v>
      </c>
      <c r="C2190" s="1088"/>
      <c r="D2190" s="1088">
        <v>2101</v>
      </c>
      <c r="E2190" s="1088">
        <v>50610801</v>
      </c>
      <c r="F2190" s="324" t="s">
        <v>138</v>
      </c>
      <c r="G2190" s="445">
        <v>2000000</v>
      </c>
      <c r="H2190" s="445">
        <v>1400000</v>
      </c>
      <c r="I2190" s="445">
        <v>1400000</v>
      </c>
      <c r="J2190" s="445"/>
      <c r="K2190" s="449">
        <f t="shared" si="305"/>
        <v>4800000</v>
      </c>
      <c r="L2190" s="446">
        <v>0</v>
      </c>
      <c r="M2190" s="446">
        <v>0</v>
      </c>
    </row>
    <row r="2191" spans="1:13" ht="25.5">
      <c r="A2191" s="1088">
        <v>22020408</v>
      </c>
      <c r="B2191" s="1088">
        <v>70560</v>
      </c>
      <c r="C2191" s="1088"/>
      <c r="D2191" s="1088">
        <v>2101</v>
      </c>
      <c r="E2191" s="1088">
        <v>50610801</v>
      </c>
      <c r="F2191" s="324" t="s">
        <v>140</v>
      </c>
      <c r="G2191" s="445">
        <v>521000</v>
      </c>
      <c r="H2191" s="445">
        <v>521000</v>
      </c>
      <c r="I2191" s="445">
        <v>521000</v>
      </c>
      <c r="J2191" s="445"/>
      <c r="K2191" s="449">
        <f t="shared" si="305"/>
        <v>1563000</v>
      </c>
      <c r="L2191" s="446">
        <v>2000000</v>
      </c>
      <c r="M2191" s="446">
        <v>39000</v>
      </c>
    </row>
    <row r="2192" spans="1:13" ht="25.5">
      <c r="A2192" s="1088">
        <v>22020414</v>
      </c>
      <c r="B2192" s="1088">
        <v>70560</v>
      </c>
      <c r="C2192" s="1088"/>
      <c r="D2192" s="1088">
        <v>2101</v>
      </c>
      <c r="E2192" s="1088">
        <v>50610805</v>
      </c>
      <c r="F2192" s="324" t="s">
        <v>680</v>
      </c>
      <c r="G2192" s="445">
        <v>120000000</v>
      </c>
      <c r="H2192" s="445">
        <v>45000000</v>
      </c>
      <c r="I2192" s="445">
        <v>45000000</v>
      </c>
      <c r="J2192" s="445"/>
      <c r="K2192" s="449">
        <f t="shared" si="305"/>
        <v>210000000</v>
      </c>
      <c r="L2192" s="446"/>
      <c r="M2192" s="446"/>
    </row>
    <row r="2193" spans="1:13" ht="14.25">
      <c r="A2193" s="442">
        <v>220205</v>
      </c>
      <c r="B2193" s="442"/>
      <c r="C2193" s="442"/>
      <c r="D2193" s="442"/>
      <c r="E2193" s="442"/>
      <c r="F2193" s="443" t="s">
        <v>662</v>
      </c>
      <c r="G2193" s="449">
        <f>SUM(G2194:G2195)</f>
        <v>6000000</v>
      </c>
      <c r="H2193" s="449">
        <f>SUM(H2194:H2195)</f>
        <v>5700000</v>
      </c>
      <c r="I2193" s="449">
        <f>SUM(I2194:I2195)</f>
        <v>5700000</v>
      </c>
      <c r="J2193" s="449"/>
      <c r="K2193" s="449">
        <f>SUM(K2194:K2195)</f>
        <v>17400000</v>
      </c>
      <c r="L2193" s="449">
        <f>SUM(L2194:L2195)</f>
        <v>8000000</v>
      </c>
      <c r="M2193" s="449">
        <f>SUM(M2194:M2195)</f>
        <v>1812000</v>
      </c>
    </row>
    <row r="2194" spans="1:13" ht="14.25">
      <c r="A2194" s="1088">
        <v>22020501</v>
      </c>
      <c r="B2194" s="1088">
        <v>70560</v>
      </c>
      <c r="C2194" s="1088"/>
      <c r="D2194" s="1088">
        <v>2101</v>
      </c>
      <c r="E2194" s="1088">
        <v>50610801</v>
      </c>
      <c r="F2194" s="324" t="s">
        <v>146</v>
      </c>
      <c r="G2194" s="450">
        <v>6000000</v>
      </c>
      <c r="H2194" s="450">
        <v>5700000</v>
      </c>
      <c r="I2194" s="450">
        <v>5700000</v>
      </c>
      <c r="J2194" s="450"/>
      <c r="K2194" s="449">
        <f>SUM(G2194:I2194)</f>
        <v>17400000</v>
      </c>
      <c r="L2194" s="449">
        <v>8000000</v>
      </c>
      <c r="M2194" s="449">
        <v>1812000</v>
      </c>
    </row>
    <row r="2195" spans="1:13" ht="14.25">
      <c r="A2195" s="1088">
        <v>22020502</v>
      </c>
      <c r="B2195" s="1088"/>
      <c r="C2195" s="1088"/>
      <c r="D2195" s="1088"/>
      <c r="E2195" s="1088"/>
      <c r="F2195" s="324" t="s">
        <v>147</v>
      </c>
      <c r="G2195" s="449"/>
      <c r="H2195" s="449"/>
      <c r="I2195" s="449"/>
      <c r="J2195" s="449"/>
      <c r="K2195" s="449"/>
      <c r="L2195" s="449"/>
      <c r="M2195" s="449"/>
    </row>
    <row r="2196" spans="1:13" ht="14.25">
      <c r="A2196" s="442">
        <v>220206</v>
      </c>
      <c r="B2196" s="442"/>
      <c r="C2196" s="442"/>
      <c r="D2196" s="442"/>
      <c r="E2196" s="442"/>
      <c r="F2196" s="443" t="s">
        <v>643</v>
      </c>
      <c r="G2196" s="449">
        <f t="shared" ref="G2196:M2196" si="306">SUM(G2197:G2198)</f>
        <v>816855000</v>
      </c>
      <c r="H2196" s="449">
        <f t="shared" si="306"/>
        <v>191855000</v>
      </c>
      <c r="I2196" s="449">
        <f t="shared" si="306"/>
        <v>191855000</v>
      </c>
      <c r="J2196" s="449"/>
      <c r="K2196" s="449">
        <f t="shared" si="306"/>
        <v>1200565000</v>
      </c>
      <c r="L2196" s="449">
        <f t="shared" si="306"/>
        <v>325000000</v>
      </c>
      <c r="M2196" s="449">
        <f t="shared" si="306"/>
        <v>202000000</v>
      </c>
    </row>
    <row r="2197" spans="1:13" ht="14.25">
      <c r="A2197" s="1088">
        <v>22020601</v>
      </c>
      <c r="B2197" s="1088">
        <v>70560</v>
      </c>
      <c r="C2197" s="1088"/>
      <c r="D2197" s="1088">
        <v>2101</v>
      </c>
      <c r="E2197" s="1088">
        <v>50610801</v>
      </c>
      <c r="F2197" s="324" t="s">
        <v>149</v>
      </c>
      <c r="G2197" s="450">
        <v>855000</v>
      </c>
      <c r="H2197" s="450">
        <v>855000</v>
      </c>
      <c r="I2197" s="450">
        <v>855000</v>
      </c>
      <c r="J2197" s="450"/>
      <c r="K2197" s="449">
        <f>SUM(G2197:I2197)</f>
        <v>2565000</v>
      </c>
      <c r="L2197" s="449">
        <v>1000000</v>
      </c>
      <c r="M2197" s="449">
        <v>0</v>
      </c>
    </row>
    <row r="2198" spans="1:13" ht="25.5">
      <c r="A2198" s="1088">
        <v>22020605</v>
      </c>
      <c r="B2198" s="1088">
        <v>70560</v>
      </c>
      <c r="C2198" s="1088"/>
      <c r="D2198" s="1088">
        <v>2101</v>
      </c>
      <c r="E2198" s="1088">
        <v>50610801</v>
      </c>
      <c r="F2198" s="324" t="s">
        <v>153</v>
      </c>
      <c r="G2198" s="450">
        <v>816000000</v>
      </c>
      <c r="H2198" s="450">
        <v>191000000</v>
      </c>
      <c r="I2198" s="450">
        <v>191000000</v>
      </c>
      <c r="J2198" s="450"/>
      <c r="K2198" s="449">
        <f>SUM(G2198:I2198)</f>
        <v>1198000000</v>
      </c>
      <c r="L2198" s="449">
        <v>324000000</v>
      </c>
      <c r="M2198" s="449">
        <v>202000000</v>
      </c>
    </row>
    <row r="2199" spans="1:13" ht="14.25" customHeight="1">
      <c r="A2199" s="442">
        <v>220208</v>
      </c>
      <c r="B2199" s="442"/>
      <c r="C2199" s="442"/>
      <c r="D2199" s="442"/>
      <c r="E2199" s="442"/>
      <c r="F2199" s="443" t="s">
        <v>644</v>
      </c>
      <c r="G2199" s="321">
        <f>SUM(G2200:G2202)</f>
        <v>3500000</v>
      </c>
      <c r="H2199" s="321">
        <f>SUM(H2200:H2202)</f>
        <v>2500000</v>
      </c>
      <c r="I2199" s="321">
        <f>SUM(I2200:I2202)</f>
        <v>2500000</v>
      </c>
      <c r="J2199" s="321"/>
      <c r="K2199" s="321">
        <f>SUM(K2201:K2202)</f>
        <v>5000000</v>
      </c>
      <c r="L2199" s="321">
        <f>SUM(L2201:L2202)</f>
        <v>0</v>
      </c>
      <c r="M2199" s="321">
        <f>SUM(M2201:M2202)</f>
        <v>0</v>
      </c>
    </row>
    <row r="2200" spans="1:13" ht="18" customHeight="1">
      <c r="A2200" s="442"/>
      <c r="B2200" s="442"/>
      <c r="C2200" s="442"/>
      <c r="D2200" s="442"/>
      <c r="E2200" s="442"/>
      <c r="F2200" s="324" t="s">
        <v>1090</v>
      </c>
      <c r="G2200" s="452">
        <v>1500000</v>
      </c>
      <c r="H2200" s="452">
        <v>1000000</v>
      </c>
      <c r="I2200" s="452">
        <v>1000000</v>
      </c>
      <c r="J2200" s="452"/>
      <c r="K2200" s="321"/>
      <c r="L2200" s="321"/>
      <c r="M2200" s="321"/>
    </row>
    <row r="2201" spans="1:13" ht="25.5">
      <c r="A2201" s="1088">
        <v>22020803</v>
      </c>
      <c r="B2201" s="1088">
        <v>70560</v>
      </c>
      <c r="C2201" s="1088"/>
      <c r="D2201" s="1088">
        <v>2101</v>
      </c>
      <c r="E2201" s="1088">
        <v>50610801</v>
      </c>
      <c r="F2201" s="324" t="s">
        <v>166</v>
      </c>
      <c r="G2201" s="445">
        <v>1500000</v>
      </c>
      <c r="H2201" s="445">
        <v>1000000</v>
      </c>
      <c r="I2201" s="445">
        <v>1000000</v>
      </c>
      <c r="J2201" s="445"/>
      <c r="K2201" s="445">
        <f>SUM(G2201:I2201)</f>
        <v>3500000</v>
      </c>
      <c r="L2201" s="446">
        <v>0</v>
      </c>
      <c r="M2201" s="446">
        <v>0</v>
      </c>
    </row>
    <row r="2202" spans="1:13" ht="14.25">
      <c r="A2202" s="1088">
        <v>22020805</v>
      </c>
      <c r="B2202" s="1088">
        <v>70560</v>
      </c>
      <c r="C2202" s="1088"/>
      <c r="D2202" s="1088">
        <v>2101</v>
      </c>
      <c r="E2202" s="1088">
        <v>50610801</v>
      </c>
      <c r="F2202" s="324" t="s">
        <v>167</v>
      </c>
      <c r="G2202" s="445">
        <v>500000</v>
      </c>
      <c r="H2202" s="445">
        <v>500000</v>
      </c>
      <c r="I2202" s="445">
        <v>500000</v>
      </c>
      <c r="J2202" s="445"/>
      <c r="K2202" s="445">
        <f>SUM(G2202:I2202)</f>
        <v>1500000</v>
      </c>
      <c r="L2202" s="446">
        <v>0</v>
      </c>
      <c r="M2202" s="446">
        <v>0</v>
      </c>
    </row>
    <row r="2203" spans="1:13" ht="25.5">
      <c r="A2203" s="442">
        <v>220210</v>
      </c>
      <c r="B2203" s="442"/>
      <c r="C2203" s="442"/>
      <c r="D2203" s="442"/>
      <c r="E2203" s="442"/>
      <c r="F2203" s="443" t="s">
        <v>173</v>
      </c>
      <c r="G2203" s="321">
        <f>SUM(G2204:G2209)</f>
        <v>36524000</v>
      </c>
      <c r="H2203" s="321">
        <f t="shared" ref="H2203:M2203" si="307">SUM(H2204:H2209)</f>
        <v>25300000</v>
      </c>
      <c r="I2203" s="321">
        <f t="shared" si="307"/>
        <v>25300000</v>
      </c>
      <c r="J2203" s="321"/>
      <c r="K2203" s="321">
        <f t="shared" si="307"/>
        <v>82400000</v>
      </c>
      <c r="L2203" s="321">
        <f t="shared" si="307"/>
        <v>27000000</v>
      </c>
      <c r="M2203" s="321">
        <f t="shared" si="307"/>
        <v>24365000</v>
      </c>
    </row>
    <row r="2204" spans="1:13" ht="25.5">
      <c r="A2204" s="1088">
        <v>22021003</v>
      </c>
      <c r="B2204" s="1088">
        <v>70560</v>
      </c>
      <c r="C2204" s="1088"/>
      <c r="D2204" s="1088">
        <v>2101</v>
      </c>
      <c r="E2204" s="1088">
        <v>50610801</v>
      </c>
      <c r="F2204" s="324" t="s">
        <v>176</v>
      </c>
      <c r="G2204" s="445">
        <v>2000000</v>
      </c>
      <c r="H2204" s="445">
        <v>1800000</v>
      </c>
      <c r="I2204" s="445">
        <v>1800000</v>
      </c>
      <c r="J2204" s="445"/>
      <c r="K2204" s="445">
        <f>SUM(G2204:I2204)</f>
        <v>5600000</v>
      </c>
      <c r="L2204" s="446">
        <v>2500000</v>
      </c>
      <c r="M2204" s="446">
        <v>365000</v>
      </c>
    </row>
    <row r="2205" spans="1:13" ht="16.5" customHeight="1">
      <c r="A2205" s="1088">
        <v>22021007</v>
      </c>
      <c r="B2205" s="1088"/>
      <c r="C2205" s="1088"/>
      <c r="D2205" s="1088"/>
      <c r="E2205" s="1088"/>
      <c r="F2205" s="324" t="s">
        <v>1293</v>
      </c>
      <c r="G2205" s="445">
        <v>3724000</v>
      </c>
      <c r="H2205" s="445"/>
      <c r="I2205" s="445"/>
      <c r="J2205" s="445"/>
      <c r="K2205" s="445"/>
      <c r="L2205" s="446"/>
      <c r="M2205" s="446"/>
    </row>
    <row r="2206" spans="1:13" ht="25.5">
      <c r="A2206" s="1088">
        <v>22021014</v>
      </c>
      <c r="B2206" s="1088">
        <v>70560</v>
      </c>
      <c r="C2206" s="1088"/>
      <c r="D2206" s="1088">
        <v>2101</v>
      </c>
      <c r="E2206" s="1088">
        <v>50610801</v>
      </c>
      <c r="F2206" s="324" t="s">
        <v>668</v>
      </c>
      <c r="G2206" s="445">
        <v>800000</v>
      </c>
      <c r="H2206" s="445">
        <v>500000</v>
      </c>
      <c r="I2206" s="445">
        <v>500000</v>
      </c>
      <c r="J2206" s="445"/>
      <c r="K2206" s="445">
        <f>SUM(G2206:I2206)</f>
        <v>1800000</v>
      </c>
      <c r="L2206" s="446">
        <v>500000</v>
      </c>
      <c r="M2206" s="446">
        <v>0</v>
      </c>
    </row>
    <row r="2207" spans="1:13" ht="25.5">
      <c r="A2207" s="1088">
        <v>22021021</v>
      </c>
      <c r="B2207" s="1088"/>
      <c r="C2207" s="1088"/>
      <c r="D2207" s="1088"/>
      <c r="E2207" s="1088"/>
      <c r="F2207" s="324" t="s">
        <v>185</v>
      </c>
      <c r="G2207" s="445">
        <v>24000000</v>
      </c>
      <c r="H2207" s="445">
        <v>20000000</v>
      </c>
      <c r="I2207" s="445">
        <v>20000000</v>
      </c>
      <c r="J2207" s="445"/>
      <c r="K2207" s="445">
        <f>SUM(G2207:I2207)</f>
        <v>64000000</v>
      </c>
      <c r="L2207" s="446">
        <v>24000000</v>
      </c>
      <c r="M2207" s="446">
        <v>24000000</v>
      </c>
    </row>
    <row r="2208" spans="1:13" ht="14.25">
      <c r="A2208" s="1088">
        <v>22021024</v>
      </c>
      <c r="B2208" s="1088"/>
      <c r="C2208" s="1088"/>
      <c r="D2208" s="1088"/>
      <c r="E2208" s="1088"/>
      <c r="F2208" s="324" t="s">
        <v>682</v>
      </c>
      <c r="G2208" s="445">
        <v>1000000</v>
      </c>
      <c r="H2208" s="445"/>
      <c r="I2208" s="445"/>
      <c r="J2208" s="445"/>
      <c r="K2208" s="445"/>
      <c r="L2208" s="446"/>
      <c r="M2208" s="446"/>
    </row>
    <row r="2209" spans="1:13" ht="14.25">
      <c r="A2209" s="1088">
        <v>22021029</v>
      </c>
      <c r="B2209" s="1088"/>
      <c r="C2209" s="1088"/>
      <c r="D2209" s="1088"/>
      <c r="E2209" s="1088"/>
      <c r="F2209" s="324" t="s">
        <v>853</v>
      </c>
      <c r="G2209" s="445">
        <v>5000000</v>
      </c>
      <c r="H2209" s="445">
        <v>3000000</v>
      </c>
      <c r="I2209" s="445">
        <v>3000000</v>
      </c>
      <c r="J2209" s="445"/>
      <c r="K2209" s="445">
        <f>SUM(G2209:I2209)</f>
        <v>11000000</v>
      </c>
      <c r="L2209" s="446">
        <v>0</v>
      </c>
      <c r="M2209" s="446">
        <v>0</v>
      </c>
    </row>
    <row r="2210" spans="1:13" ht="14.25">
      <c r="A2210" s="442">
        <v>23</v>
      </c>
      <c r="B2210" s="442"/>
      <c r="C2210" s="442"/>
      <c r="D2210" s="442"/>
      <c r="E2210" s="442"/>
      <c r="F2210" s="443" t="s">
        <v>198</v>
      </c>
      <c r="G2210" s="321">
        <f t="shared" ref="G2210:M2210" si="308">SUM(G2211,G2222,G2230,G2233,G2237)</f>
        <v>200000000</v>
      </c>
      <c r="H2210" s="321">
        <f t="shared" si="308"/>
        <v>935000000</v>
      </c>
      <c r="I2210" s="321">
        <f t="shared" si="308"/>
        <v>915000000</v>
      </c>
      <c r="J2210" s="321"/>
      <c r="K2210" s="321">
        <f t="shared" si="308"/>
        <v>1902000000</v>
      </c>
      <c r="L2210" s="321">
        <f t="shared" si="308"/>
        <v>1190000000</v>
      </c>
      <c r="M2210" s="321">
        <f t="shared" si="308"/>
        <v>35000000</v>
      </c>
    </row>
    <row r="2211" spans="1:13" ht="17.25" customHeight="1">
      <c r="A2211" s="442">
        <v>2301</v>
      </c>
      <c r="B2211" s="442"/>
      <c r="C2211" s="442"/>
      <c r="D2211" s="442"/>
      <c r="E2211" s="442"/>
      <c r="F2211" s="443" t="s">
        <v>199</v>
      </c>
      <c r="G2211" s="321">
        <f>G2212</f>
        <v>16300000</v>
      </c>
      <c r="H2211" s="321">
        <f t="shared" ref="H2211:M2211" si="309">H2212</f>
        <v>81000000</v>
      </c>
      <c r="I2211" s="321">
        <f t="shared" si="309"/>
        <v>81000000</v>
      </c>
      <c r="J2211" s="321"/>
      <c r="K2211" s="321">
        <f t="shared" si="309"/>
        <v>169300000</v>
      </c>
      <c r="L2211" s="321">
        <f t="shared" si="309"/>
        <v>200000000</v>
      </c>
      <c r="M2211" s="321">
        <f t="shared" si="309"/>
        <v>0</v>
      </c>
    </row>
    <row r="2212" spans="1:13" ht="17.25" customHeight="1">
      <c r="A2212" s="442">
        <v>230101</v>
      </c>
      <c r="B2212" s="442"/>
      <c r="C2212" s="442"/>
      <c r="D2212" s="442"/>
      <c r="E2212" s="442"/>
      <c r="F2212" s="443" t="s">
        <v>200</v>
      </c>
      <c r="G2212" s="321">
        <f>SUM(G2213:G2221)</f>
        <v>16300000</v>
      </c>
      <c r="H2212" s="321">
        <f t="shared" ref="H2212:M2212" si="310">SUM(H2214:H2220)</f>
        <v>81000000</v>
      </c>
      <c r="I2212" s="321">
        <f t="shared" si="310"/>
        <v>81000000</v>
      </c>
      <c r="J2212" s="321"/>
      <c r="K2212" s="321">
        <f t="shared" si="310"/>
        <v>169300000</v>
      </c>
      <c r="L2212" s="321">
        <f t="shared" si="310"/>
        <v>200000000</v>
      </c>
      <c r="M2212" s="321">
        <f t="shared" si="310"/>
        <v>0</v>
      </c>
    </row>
    <row r="2213" spans="1:13" ht="25.5">
      <c r="A2213" s="442">
        <v>23010105</v>
      </c>
      <c r="B2213" s="442"/>
      <c r="C2213" s="442"/>
      <c r="D2213" s="442"/>
      <c r="E2213" s="442"/>
      <c r="F2213" s="324" t="s">
        <v>203</v>
      </c>
      <c r="G2213" s="452"/>
      <c r="H2213" s="321">
        <v>40000000</v>
      </c>
      <c r="I2213" s="321">
        <v>40000000</v>
      </c>
      <c r="J2213" s="321"/>
      <c r="K2213" s="321"/>
      <c r="L2213" s="321"/>
      <c r="M2213" s="321"/>
    </row>
    <row r="2214" spans="1:13" ht="14.25">
      <c r="A2214" s="1088">
        <v>23010107</v>
      </c>
      <c r="B2214" s="1088">
        <v>70560</v>
      </c>
      <c r="C2214" s="444" t="s">
        <v>854</v>
      </c>
      <c r="D2214" s="1088">
        <v>2101</v>
      </c>
      <c r="E2214" s="1088">
        <v>50610801</v>
      </c>
      <c r="F2214" s="324" t="s">
        <v>205</v>
      </c>
      <c r="G2214" s="445"/>
      <c r="H2214" s="445">
        <v>50000000</v>
      </c>
      <c r="I2214" s="445">
        <v>50000000</v>
      </c>
      <c r="J2214" s="445"/>
      <c r="K2214" s="445">
        <f t="shared" ref="K2214:K2221" si="311">SUM(G2214:I2214)</f>
        <v>100000000</v>
      </c>
      <c r="L2214" s="445">
        <v>150000000</v>
      </c>
      <c r="M2214" s="446">
        <v>0</v>
      </c>
    </row>
    <row r="2215" spans="1:13" ht="25.5">
      <c r="A2215" s="1088">
        <v>23010112</v>
      </c>
      <c r="B2215" s="1088">
        <v>70560</v>
      </c>
      <c r="C2215" s="444" t="s">
        <v>855</v>
      </c>
      <c r="D2215" s="1088">
        <v>2101</v>
      </c>
      <c r="E2215" s="1088">
        <v>50610801</v>
      </c>
      <c r="F2215" s="324" t="s">
        <v>208</v>
      </c>
      <c r="G2215" s="445">
        <v>4000000</v>
      </c>
      <c r="H2215" s="445">
        <v>10000000</v>
      </c>
      <c r="I2215" s="445">
        <v>10000000</v>
      </c>
      <c r="J2215" s="445"/>
      <c r="K2215" s="445">
        <f t="shared" si="311"/>
        <v>24000000</v>
      </c>
      <c r="L2215" s="445">
        <v>20000000</v>
      </c>
      <c r="M2215" s="446">
        <v>0</v>
      </c>
    </row>
    <row r="2216" spans="1:13" ht="14.25">
      <c r="A2216" s="1088">
        <v>23010113</v>
      </c>
      <c r="B2216" s="1088">
        <v>70560</v>
      </c>
      <c r="C2216" s="444" t="s">
        <v>855</v>
      </c>
      <c r="D2216" s="1088">
        <v>2101</v>
      </c>
      <c r="E2216" s="1088">
        <v>50610801</v>
      </c>
      <c r="F2216" s="324" t="s">
        <v>209</v>
      </c>
      <c r="G2216" s="445">
        <v>1000000</v>
      </c>
      <c r="H2216" s="445">
        <v>1000000</v>
      </c>
      <c r="I2216" s="445">
        <v>1000000</v>
      </c>
      <c r="J2216" s="445"/>
      <c r="K2216" s="445">
        <f t="shared" si="311"/>
        <v>3000000</v>
      </c>
      <c r="L2216" s="445">
        <v>5000000</v>
      </c>
      <c r="M2216" s="446">
        <v>0</v>
      </c>
    </row>
    <row r="2217" spans="1:13" ht="25.5">
      <c r="A2217" s="1088">
        <v>23010114</v>
      </c>
      <c r="B2217" s="1088">
        <v>70560</v>
      </c>
      <c r="C2217" s="444" t="s">
        <v>855</v>
      </c>
      <c r="D2217" s="1088">
        <v>2101</v>
      </c>
      <c r="E2217" s="1088">
        <v>50610801</v>
      </c>
      <c r="F2217" s="324" t="s">
        <v>210</v>
      </c>
      <c r="G2217" s="445">
        <v>800000</v>
      </c>
      <c r="H2217" s="445">
        <v>1000000</v>
      </c>
      <c r="I2217" s="445">
        <v>1000000</v>
      </c>
      <c r="J2217" s="445"/>
      <c r="K2217" s="445">
        <f t="shared" si="311"/>
        <v>2800000</v>
      </c>
      <c r="L2217" s="445">
        <v>5000000</v>
      </c>
      <c r="M2217" s="446">
        <v>0</v>
      </c>
    </row>
    <row r="2218" spans="1:13" ht="25.5">
      <c r="A2218" s="1088">
        <v>23010115</v>
      </c>
      <c r="B2218" s="1088">
        <v>70560</v>
      </c>
      <c r="C2218" s="444" t="s">
        <v>855</v>
      </c>
      <c r="D2218" s="1088">
        <v>2101</v>
      </c>
      <c r="E2218" s="1088">
        <v>50610801</v>
      </c>
      <c r="F2218" s="324" t="s">
        <v>211</v>
      </c>
      <c r="G2218" s="445">
        <v>500000</v>
      </c>
      <c r="H2218" s="445">
        <v>1000000</v>
      </c>
      <c r="I2218" s="445">
        <v>1000000</v>
      </c>
      <c r="J2218" s="445"/>
      <c r="K2218" s="445">
        <f t="shared" si="311"/>
        <v>2500000</v>
      </c>
      <c r="L2218" s="445">
        <v>3000000</v>
      </c>
      <c r="M2218" s="446">
        <v>0</v>
      </c>
    </row>
    <row r="2219" spans="1:13" ht="25.5">
      <c r="A2219" s="1088">
        <v>23010119</v>
      </c>
      <c r="B2219" s="1088">
        <v>70560</v>
      </c>
      <c r="C2219" s="444" t="s">
        <v>855</v>
      </c>
      <c r="D2219" s="1088">
        <v>2101</v>
      </c>
      <c r="E2219" s="1088">
        <v>50610801</v>
      </c>
      <c r="F2219" s="324" t="s">
        <v>215</v>
      </c>
      <c r="G2219" s="445">
        <v>0</v>
      </c>
      <c r="H2219" s="445">
        <v>15000000</v>
      </c>
      <c r="I2219" s="445">
        <v>15000000</v>
      </c>
      <c r="J2219" s="445"/>
      <c r="K2219" s="445">
        <f t="shared" si="311"/>
        <v>30000000</v>
      </c>
      <c r="L2219" s="445">
        <v>0</v>
      </c>
      <c r="M2219" s="446"/>
    </row>
    <row r="2220" spans="1:13" ht="25.5">
      <c r="A2220" s="1088">
        <v>23010125</v>
      </c>
      <c r="B2220" s="1088">
        <v>70560</v>
      </c>
      <c r="C2220" s="444" t="s">
        <v>856</v>
      </c>
      <c r="D2220" s="1088">
        <v>2101</v>
      </c>
      <c r="E2220" s="1088">
        <v>50610801</v>
      </c>
      <c r="F2220" s="324" t="s">
        <v>1150</v>
      </c>
      <c r="G2220" s="445">
        <v>1000000</v>
      </c>
      <c r="H2220" s="445">
        <v>3000000</v>
      </c>
      <c r="I2220" s="445">
        <v>3000000</v>
      </c>
      <c r="J2220" s="445"/>
      <c r="K2220" s="445">
        <f t="shared" si="311"/>
        <v>7000000</v>
      </c>
      <c r="L2220" s="445">
        <v>17000000</v>
      </c>
      <c r="M2220" s="446">
        <v>0</v>
      </c>
    </row>
    <row r="2221" spans="1:13" ht="25.5">
      <c r="A2221" s="1088">
        <v>23010129</v>
      </c>
      <c r="B2221" s="1088">
        <v>70560</v>
      </c>
      <c r="C2221" s="444"/>
      <c r="D2221" s="1088"/>
      <c r="E2221" s="1088"/>
      <c r="F2221" s="324" t="s">
        <v>1151</v>
      </c>
      <c r="G2221" s="445">
        <v>9000000</v>
      </c>
      <c r="H2221" s="445">
        <v>20000000</v>
      </c>
      <c r="I2221" s="445">
        <v>20000000</v>
      </c>
      <c r="J2221" s="445"/>
      <c r="K2221" s="445">
        <f t="shared" si="311"/>
        <v>49000000</v>
      </c>
      <c r="L2221" s="445"/>
      <c r="M2221" s="446"/>
    </row>
    <row r="2222" spans="1:13" ht="25.5">
      <c r="A2222" s="442">
        <v>2302</v>
      </c>
      <c r="B2222" s="442"/>
      <c r="C2222" s="442"/>
      <c r="D2222" s="442"/>
      <c r="E2222" s="442"/>
      <c r="F2222" s="325" t="s">
        <v>229</v>
      </c>
      <c r="G2222" s="321">
        <f>G2223</f>
        <v>50000000</v>
      </c>
      <c r="H2222" s="321">
        <f t="shared" ref="H2222:M2222" si="312">H2223</f>
        <v>190000000</v>
      </c>
      <c r="I2222" s="321">
        <f t="shared" si="312"/>
        <v>170000000</v>
      </c>
      <c r="J2222" s="321"/>
      <c r="K2222" s="321">
        <f t="shared" si="312"/>
        <v>300000000</v>
      </c>
      <c r="L2222" s="321">
        <f t="shared" si="312"/>
        <v>295000000</v>
      </c>
      <c r="M2222" s="321">
        <f t="shared" si="312"/>
        <v>0</v>
      </c>
    </row>
    <row r="2223" spans="1:13" ht="38.25">
      <c r="A2223" s="442">
        <v>230201</v>
      </c>
      <c r="B2223" s="442"/>
      <c r="C2223" s="442"/>
      <c r="D2223" s="442"/>
      <c r="E2223" s="442"/>
      <c r="F2223" s="325" t="s">
        <v>230</v>
      </c>
      <c r="G2223" s="321">
        <f t="shared" ref="G2223:M2223" si="313">SUM(G2224:G2228)</f>
        <v>50000000</v>
      </c>
      <c r="H2223" s="321">
        <f t="shared" si="313"/>
        <v>190000000</v>
      </c>
      <c r="I2223" s="321">
        <f t="shared" si="313"/>
        <v>170000000</v>
      </c>
      <c r="J2223" s="321"/>
      <c r="K2223" s="321">
        <f t="shared" si="313"/>
        <v>300000000</v>
      </c>
      <c r="L2223" s="321">
        <f t="shared" si="313"/>
        <v>295000000</v>
      </c>
      <c r="M2223" s="321">
        <f t="shared" si="313"/>
        <v>0</v>
      </c>
    </row>
    <row r="2224" spans="1:13" ht="38.25">
      <c r="A2224" s="1088">
        <v>23020101</v>
      </c>
      <c r="B2224" s="1088">
        <v>70560</v>
      </c>
      <c r="C2224" s="444" t="s">
        <v>857</v>
      </c>
      <c r="D2224" s="1088">
        <v>2101</v>
      </c>
      <c r="E2224" s="1088">
        <v>50610804</v>
      </c>
      <c r="F2224" s="326" t="s">
        <v>231</v>
      </c>
      <c r="G2224" s="445"/>
      <c r="H2224" s="445"/>
      <c r="I2224" s="445"/>
      <c r="J2224" s="445"/>
      <c r="K2224" s="445">
        <f>SUM(G2224:I2224)</f>
        <v>0</v>
      </c>
      <c r="L2224" s="445">
        <v>50000000</v>
      </c>
      <c r="M2224" s="446">
        <v>0</v>
      </c>
    </row>
    <row r="2225" spans="1:13" ht="31.5" customHeight="1">
      <c r="A2225" s="1088">
        <v>23020116</v>
      </c>
      <c r="B2225" s="1088">
        <v>70560</v>
      </c>
      <c r="C2225" s="444" t="s">
        <v>576</v>
      </c>
      <c r="D2225" s="1088">
        <v>2101</v>
      </c>
      <c r="E2225" s="1088">
        <v>506302</v>
      </c>
      <c r="F2225" s="324" t="s">
        <v>243</v>
      </c>
      <c r="G2225" s="445">
        <v>10000000</v>
      </c>
      <c r="H2225" s="445">
        <v>55000000</v>
      </c>
      <c r="I2225" s="445">
        <v>55000000</v>
      </c>
      <c r="J2225" s="445"/>
      <c r="K2225" s="445">
        <f>SUM(G2225:I2225)</f>
        <v>120000000</v>
      </c>
      <c r="L2225" s="445">
        <v>100000000</v>
      </c>
      <c r="M2225" s="445">
        <v>0</v>
      </c>
    </row>
    <row r="2226" spans="1:13" ht="31.5" customHeight="1">
      <c r="A2226" s="1088">
        <v>23020118</v>
      </c>
      <c r="B2226" s="1088">
        <v>70560</v>
      </c>
      <c r="C2226" s="444" t="s">
        <v>858</v>
      </c>
      <c r="D2226" s="1088">
        <v>2101</v>
      </c>
      <c r="E2226" s="1088">
        <v>50610804</v>
      </c>
      <c r="F2226" s="324" t="s">
        <v>244</v>
      </c>
      <c r="G2226" s="445">
        <v>10000000</v>
      </c>
      <c r="H2226" s="445">
        <v>35000000</v>
      </c>
      <c r="I2226" s="445">
        <v>35000000</v>
      </c>
      <c r="J2226" s="445"/>
      <c r="K2226" s="445">
        <f>SUM(G2226:I2226)</f>
        <v>80000000</v>
      </c>
      <c r="L2226" s="445">
        <v>45000000</v>
      </c>
      <c r="M2226" s="445">
        <v>0</v>
      </c>
    </row>
    <row r="2227" spans="1:13" ht="20.25" customHeight="1">
      <c r="A2227" s="1088">
        <v>23020124</v>
      </c>
      <c r="B2227" s="1088"/>
      <c r="C2227" s="444"/>
      <c r="D2227" s="1088"/>
      <c r="E2227" s="1088"/>
      <c r="F2227" s="324" t="s">
        <v>1152</v>
      </c>
      <c r="G2227" s="445">
        <v>10000000</v>
      </c>
      <c r="H2227" s="445">
        <v>50000000</v>
      </c>
      <c r="I2227" s="445">
        <v>50000000</v>
      </c>
      <c r="J2227" s="445"/>
      <c r="K2227" s="445"/>
      <c r="L2227" s="445"/>
      <c r="M2227" s="445"/>
    </row>
    <row r="2228" spans="1:13" ht="25.5">
      <c r="A2228" s="1088">
        <v>23020126</v>
      </c>
      <c r="B2228" s="1088">
        <v>70560</v>
      </c>
      <c r="C2228" s="444" t="s">
        <v>859</v>
      </c>
      <c r="D2228" s="1088">
        <v>2101</v>
      </c>
      <c r="E2228" s="1088">
        <v>50610801</v>
      </c>
      <c r="F2228" s="326" t="s">
        <v>250</v>
      </c>
      <c r="G2228" s="445">
        <v>20000000</v>
      </c>
      <c r="H2228" s="445">
        <v>50000000</v>
      </c>
      <c r="I2228" s="445">
        <v>30000000</v>
      </c>
      <c r="J2228" s="445"/>
      <c r="K2228" s="445">
        <f>SUM(G2228:I2228)</f>
        <v>100000000</v>
      </c>
      <c r="L2228" s="445">
        <v>100000000</v>
      </c>
      <c r="M2228" s="445">
        <v>0</v>
      </c>
    </row>
    <row r="2229" spans="1:13" ht="14.25">
      <c r="A2229" s="1088">
        <v>23020128</v>
      </c>
      <c r="B2229" s="1088">
        <v>70560</v>
      </c>
      <c r="C2229" s="444" t="s">
        <v>859</v>
      </c>
      <c r="D2229" s="1088">
        <v>2101</v>
      </c>
      <c r="E2229" s="1088">
        <v>50610801</v>
      </c>
      <c r="F2229" s="326" t="s">
        <v>734</v>
      </c>
      <c r="G2229" s="445"/>
      <c r="H2229" s="445">
        <v>50000000</v>
      </c>
      <c r="I2229" s="445">
        <v>30000000</v>
      </c>
      <c r="J2229" s="445"/>
      <c r="K2229" s="445">
        <f>SUM(G2229:I2229)</f>
        <v>80000000</v>
      </c>
      <c r="L2229" s="445">
        <v>100000000</v>
      </c>
      <c r="M2229" s="445">
        <v>0</v>
      </c>
    </row>
    <row r="2230" spans="1:13" ht="14.25">
      <c r="A2230" s="442">
        <v>2303</v>
      </c>
      <c r="B2230" s="442"/>
      <c r="C2230" s="442"/>
      <c r="D2230" s="442"/>
      <c r="E2230" s="442"/>
      <c r="F2230" s="443" t="s">
        <v>252</v>
      </c>
      <c r="G2230" s="321">
        <f>G2231</f>
        <v>0</v>
      </c>
      <c r="H2230" s="321">
        <f t="shared" ref="H2230:M2230" si="314">H2231</f>
        <v>10000000</v>
      </c>
      <c r="I2230" s="321">
        <f t="shared" si="314"/>
        <v>10000000</v>
      </c>
      <c r="J2230" s="321"/>
      <c r="K2230" s="321">
        <f t="shared" si="314"/>
        <v>20000000</v>
      </c>
      <c r="L2230" s="321">
        <f t="shared" si="314"/>
        <v>0</v>
      </c>
      <c r="M2230" s="321">
        <f t="shared" si="314"/>
        <v>0</v>
      </c>
    </row>
    <row r="2231" spans="1:13" ht="38.25">
      <c r="A2231" s="442">
        <v>230301</v>
      </c>
      <c r="B2231" s="442"/>
      <c r="C2231" s="442"/>
      <c r="D2231" s="442"/>
      <c r="E2231" s="442"/>
      <c r="F2231" s="443" t="s">
        <v>253</v>
      </c>
      <c r="G2231" s="321">
        <f t="shared" ref="G2231:M2231" si="315">SUM(G2232:G2232)</f>
        <v>0</v>
      </c>
      <c r="H2231" s="321">
        <f t="shared" si="315"/>
        <v>10000000</v>
      </c>
      <c r="I2231" s="321">
        <f t="shared" si="315"/>
        <v>10000000</v>
      </c>
      <c r="J2231" s="321"/>
      <c r="K2231" s="321">
        <f t="shared" si="315"/>
        <v>20000000</v>
      </c>
      <c r="L2231" s="321">
        <f t="shared" si="315"/>
        <v>0</v>
      </c>
      <c r="M2231" s="321">
        <f t="shared" si="315"/>
        <v>0</v>
      </c>
    </row>
    <row r="2232" spans="1:13" ht="25.5">
      <c r="A2232" s="1088">
        <v>23030115</v>
      </c>
      <c r="B2232" s="1088">
        <v>70560</v>
      </c>
      <c r="C2232" s="444" t="s">
        <v>860</v>
      </c>
      <c r="D2232" s="1088">
        <v>2101</v>
      </c>
      <c r="E2232" s="1088">
        <v>50620502</v>
      </c>
      <c r="F2232" s="326" t="s">
        <v>264</v>
      </c>
      <c r="G2232" s="445"/>
      <c r="H2232" s="445">
        <v>10000000</v>
      </c>
      <c r="I2232" s="445">
        <v>10000000</v>
      </c>
      <c r="J2232" s="445"/>
      <c r="K2232" s="445">
        <f>SUM(G2232:I2232)</f>
        <v>20000000</v>
      </c>
      <c r="L2232" s="445">
        <v>0</v>
      </c>
      <c r="M2232" s="445">
        <v>0</v>
      </c>
    </row>
    <row r="2233" spans="1:13" ht="21.75" customHeight="1">
      <c r="A2233" s="442">
        <v>2304</v>
      </c>
      <c r="B2233" s="442"/>
      <c r="C2233" s="442"/>
      <c r="D2233" s="442"/>
      <c r="E2233" s="442"/>
      <c r="F2233" s="325" t="s">
        <v>271</v>
      </c>
      <c r="G2233" s="321">
        <f>G2234</f>
        <v>90700000</v>
      </c>
      <c r="H2233" s="321">
        <f t="shared" ref="H2233:M2233" si="316">H2234</f>
        <v>574000000</v>
      </c>
      <c r="I2233" s="321">
        <f t="shared" si="316"/>
        <v>574000000</v>
      </c>
      <c r="J2233" s="321"/>
      <c r="K2233" s="321">
        <f t="shared" si="316"/>
        <v>1238700000</v>
      </c>
      <c r="L2233" s="321">
        <f t="shared" si="316"/>
        <v>635000000</v>
      </c>
      <c r="M2233" s="321">
        <f t="shared" si="316"/>
        <v>35000000</v>
      </c>
    </row>
    <row r="2234" spans="1:13" ht="25.5">
      <c r="A2234" s="442">
        <v>230401</v>
      </c>
      <c r="B2234" s="442"/>
      <c r="C2234" s="442"/>
      <c r="D2234" s="442"/>
      <c r="E2234" s="442"/>
      <c r="F2234" s="325" t="s">
        <v>738</v>
      </c>
      <c r="G2234" s="321">
        <f t="shared" ref="G2234:M2234" si="317">SUM(G2235:G2236)</f>
        <v>90700000</v>
      </c>
      <c r="H2234" s="321">
        <f t="shared" si="317"/>
        <v>574000000</v>
      </c>
      <c r="I2234" s="321">
        <f t="shared" si="317"/>
        <v>574000000</v>
      </c>
      <c r="J2234" s="321"/>
      <c r="K2234" s="321">
        <f t="shared" si="317"/>
        <v>1238700000</v>
      </c>
      <c r="L2234" s="321">
        <f t="shared" si="317"/>
        <v>635000000</v>
      </c>
      <c r="M2234" s="321">
        <f t="shared" si="317"/>
        <v>35000000</v>
      </c>
    </row>
    <row r="2235" spans="1:13" ht="14.25">
      <c r="A2235" s="1088">
        <v>23040101</v>
      </c>
      <c r="B2235" s="1088">
        <v>70560</v>
      </c>
      <c r="C2235" s="444" t="s">
        <v>861</v>
      </c>
      <c r="D2235" s="1088">
        <v>2101</v>
      </c>
      <c r="E2235" s="1088">
        <v>50610715</v>
      </c>
      <c r="F2235" s="326" t="s">
        <v>272</v>
      </c>
      <c r="G2235" s="452">
        <v>20000000</v>
      </c>
      <c r="H2235" s="452">
        <v>50000000</v>
      </c>
      <c r="I2235" s="452">
        <v>50000000</v>
      </c>
      <c r="J2235" s="452"/>
      <c r="K2235" s="445">
        <f>SUM(G2235:I2235)</f>
        <v>120000000</v>
      </c>
      <c r="L2235" s="452">
        <v>50000000</v>
      </c>
      <c r="M2235" s="452">
        <v>0</v>
      </c>
    </row>
    <row r="2236" spans="1:13" ht="25.5">
      <c r="A2236" s="1088">
        <v>23040102</v>
      </c>
      <c r="B2236" s="1088">
        <v>70560</v>
      </c>
      <c r="C2236" s="444" t="s">
        <v>862</v>
      </c>
      <c r="D2236" s="1088">
        <v>2101</v>
      </c>
      <c r="E2236" s="1088">
        <v>50610805</v>
      </c>
      <c r="F2236" s="324" t="s">
        <v>273</v>
      </c>
      <c r="G2236" s="452">
        <v>70700000</v>
      </c>
      <c r="H2236" s="452">
        <v>524000000</v>
      </c>
      <c r="I2236" s="452">
        <v>524000000</v>
      </c>
      <c r="J2236" s="452"/>
      <c r="K2236" s="445">
        <f>SUM(G2236:I2236)</f>
        <v>1118700000</v>
      </c>
      <c r="L2236" s="452">
        <v>585000000</v>
      </c>
      <c r="M2236" s="452">
        <v>35000000</v>
      </c>
    </row>
    <row r="2237" spans="1:13" ht="14.25">
      <c r="A2237" s="442">
        <v>2305</v>
      </c>
      <c r="B2237" s="442"/>
      <c r="C2237" s="442"/>
      <c r="D2237" s="442"/>
      <c r="E2237" s="442"/>
      <c r="F2237" s="443" t="s">
        <v>274</v>
      </c>
      <c r="G2237" s="321">
        <f>G2238</f>
        <v>43000000</v>
      </c>
      <c r="H2237" s="321">
        <f t="shared" ref="H2237:M2237" si="318">H2238</f>
        <v>80000000</v>
      </c>
      <c r="I2237" s="321">
        <f t="shared" si="318"/>
        <v>80000000</v>
      </c>
      <c r="J2237" s="321"/>
      <c r="K2237" s="321">
        <f t="shared" si="318"/>
        <v>174000000</v>
      </c>
      <c r="L2237" s="321">
        <f t="shared" si="318"/>
        <v>60000000</v>
      </c>
      <c r="M2237" s="321">
        <f t="shared" si="318"/>
        <v>0</v>
      </c>
    </row>
    <row r="2238" spans="1:13" ht="25.5">
      <c r="A2238" s="442">
        <v>230501</v>
      </c>
      <c r="B2238" s="442"/>
      <c r="C2238" s="442"/>
      <c r="D2238" s="442"/>
      <c r="E2238" s="442"/>
      <c r="F2238" s="443" t="s">
        <v>275</v>
      </c>
      <c r="G2238" s="321">
        <f>SUM(G2239:G2241)</f>
        <v>43000000</v>
      </c>
      <c r="H2238" s="321">
        <f t="shared" ref="H2238:M2238" si="319">SUM(H2239:H2240)</f>
        <v>80000000</v>
      </c>
      <c r="I2238" s="321">
        <f t="shared" si="319"/>
        <v>80000000</v>
      </c>
      <c r="J2238" s="321"/>
      <c r="K2238" s="321">
        <f t="shared" si="319"/>
        <v>174000000</v>
      </c>
      <c r="L2238" s="321">
        <f t="shared" si="319"/>
        <v>60000000</v>
      </c>
      <c r="M2238" s="321">
        <f t="shared" si="319"/>
        <v>0</v>
      </c>
    </row>
    <row r="2239" spans="1:13" ht="25.5">
      <c r="A2239" s="1088">
        <v>23050101</v>
      </c>
      <c r="B2239" s="1088">
        <v>70560</v>
      </c>
      <c r="C2239" s="444" t="s">
        <v>863</v>
      </c>
      <c r="D2239" s="1088">
        <v>2101</v>
      </c>
      <c r="E2239" s="1088">
        <v>50610801</v>
      </c>
      <c r="F2239" s="324" t="s">
        <v>276</v>
      </c>
      <c r="G2239" s="682">
        <v>5000000</v>
      </c>
      <c r="H2239" s="682">
        <v>20000000</v>
      </c>
      <c r="I2239" s="682">
        <v>20000000</v>
      </c>
      <c r="J2239" s="682"/>
      <c r="K2239" s="445">
        <f>SUM(G2239:I2239)</f>
        <v>45000000</v>
      </c>
      <c r="L2239" s="682">
        <v>30000000</v>
      </c>
      <c r="M2239" s="682">
        <v>0</v>
      </c>
    </row>
    <row r="2240" spans="1:13" ht="25.5">
      <c r="A2240" s="1088">
        <v>23050103</v>
      </c>
      <c r="B2240" s="1088">
        <v>70560</v>
      </c>
      <c r="C2240" s="444" t="s">
        <v>864</v>
      </c>
      <c r="D2240" s="1088">
        <v>2101</v>
      </c>
      <c r="E2240" s="1088">
        <v>506</v>
      </c>
      <c r="F2240" s="324" t="s">
        <v>278</v>
      </c>
      <c r="G2240" s="682">
        <v>9000000</v>
      </c>
      <c r="H2240" s="682">
        <v>60000000</v>
      </c>
      <c r="I2240" s="682">
        <v>60000000</v>
      </c>
      <c r="J2240" s="682"/>
      <c r="K2240" s="445">
        <f>SUM(G2240:I2240)</f>
        <v>129000000</v>
      </c>
      <c r="L2240" s="682">
        <v>30000000</v>
      </c>
      <c r="M2240" s="682">
        <v>0</v>
      </c>
    </row>
    <row r="2241" spans="1:14" ht="25.5">
      <c r="A2241" s="1088">
        <v>23050107</v>
      </c>
      <c r="B2241" s="1088"/>
      <c r="C2241" s="444"/>
      <c r="D2241" s="1088"/>
      <c r="E2241" s="1088"/>
      <c r="F2241" s="324" t="s">
        <v>1153</v>
      </c>
      <c r="G2241" s="682">
        <v>29000000</v>
      </c>
      <c r="H2241" s="682"/>
      <c r="I2241" s="682"/>
      <c r="J2241" s="682"/>
      <c r="K2241" s="445"/>
      <c r="L2241" s="682"/>
      <c r="M2241" s="682"/>
    </row>
    <row r="2242" spans="1:14" ht="14.25">
      <c r="A2242" s="1088"/>
      <c r="B2242" s="1088"/>
      <c r="C2242" s="444"/>
      <c r="D2242" s="1088"/>
      <c r="E2242" s="1088"/>
      <c r="F2242" s="324"/>
      <c r="G2242" s="682"/>
      <c r="H2242" s="682"/>
      <c r="I2242" s="682"/>
      <c r="J2242" s="682"/>
      <c r="K2242" s="445"/>
      <c r="L2242" s="682"/>
      <c r="M2242" s="682"/>
    </row>
    <row r="2243" spans="1:14" ht="14.25">
      <c r="A2243" s="442"/>
      <c r="B2243" s="442"/>
      <c r="C2243" s="448"/>
      <c r="D2243" s="442"/>
      <c r="E2243" s="442"/>
      <c r="F2243" s="443" t="s">
        <v>570</v>
      </c>
      <c r="G2243" s="1238"/>
      <c r="H2243" s="1238"/>
      <c r="I2243" s="1238"/>
      <c r="J2243" s="1238"/>
      <c r="K2243" s="446"/>
      <c r="L2243" s="1238"/>
      <c r="M2243" s="1238"/>
    </row>
    <row r="2244" spans="1:14" ht="14.25">
      <c r="A2244" s="442"/>
      <c r="B2244" s="442"/>
      <c r="C2244" s="448"/>
      <c r="D2244" s="442"/>
      <c r="E2244" s="442"/>
      <c r="F2244" s="443"/>
      <c r="G2244" s="1238"/>
      <c r="H2244" s="1238"/>
      <c r="I2244" s="1238"/>
      <c r="J2244" s="1238"/>
      <c r="K2244" s="446"/>
      <c r="L2244" s="1238"/>
      <c r="M2244" s="1238"/>
    </row>
    <row r="2245" spans="1:14" ht="14.25">
      <c r="A2245" s="442"/>
      <c r="B2245" s="442"/>
      <c r="C2245" s="448"/>
      <c r="D2245" s="442"/>
      <c r="E2245" s="442"/>
      <c r="F2245" s="578" t="s">
        <v>4</v>
      </c>
      <c r="G2245" s="1142">
        <f t="shared" ref="G2245:M2245" si="320">G2170</f>
        <v>967944943</v>
      </c>
      <c r="H2245" s="1142">
        <f t="shared" si="320"/>
        <v>967944943</v>
      </c>
      <c r="I2245" s="1142">
        <f t="shared" si="320"/>
        <v>967944943</v>
      </c>
      <c r="J2245" s="1142"/>
      <c r="K2245" s="1142">
        <f t="shared" si="320"/>
        <v>2903834829</v>
      </c>
      <c r="L2245" s="1142">
        <f t="shared" si="320"/>
        <v>372594421</v>
      </c>
      <c r="M2245" s="1142">
        <f t="shared" si="320"/>
        <v>372594421</v>
      </c>
    </row>
    <row r="2246" spans="1:14" ht="14.25">
      <c r="A2246" s="429"/>
      <c r="B2246" s="429"/>
      <c r="C2246" s="429"/>
      <c r="D2246" s="429"/>
      <c r="E2246" s="429"/>
      <c r="F2246" s="1239" t="s">
        <v>5</v>
      </c>
      <c r="G2246" s="1142">
        <f t="shared" ref="G2246:M2246" si="321">G2176</f>
        <v>1000000000</v>
      </c>
      <c r="H2246" s="1142">
        <f t="shared" si="321"/>
        <v>285000000</v>
      </c>
      <c r="I2246" s="1142">
        <f t="shared" si="321"/>
        <v>285000000</v>
      </c>
      <c r="J2246" s="1142"/>
      <c r="K2246" s="1142">
        <f t="shared" si="321"/>
        <v>1561776000</v>
      </c>
      <c r="L2246" s="1142">
        <f t="shared" si="321"/>
        <v>381000000</v>
      </c>
      <c r="M2246" s="1142">
        <f t="shared" si="321"/>
        <v>232255000</v>
      </c>
    </row>
    <row r="2247" spans="1:14" ht="14.25">
      <c r="A2247" s="429"/>
      <c r="B2247" s="429"/>
      <c r="C2247" s="429"/>
      <c r="D2247" s="429"/>
      <c r="E2247" s="429"/>
      <c r="F2247" s="1239" t="s">
        <v>198</v>
      </c>
      <c r="G2247" s="1142">
        <f>G2210</f>
        <v>200000000</v>
      </c>
      <c r="H2247" s="1142">
        <f t="shared" ref="H2247:M2247" si="322">H2210</f>
        <v>935000000</v>
      </c>
      <c r="I2247" s="1142">
        <f t="shared" si="322"/>
        <v>915000000</v>
      </c>
      <c r="J2247" s="1142"/>
      <c r="K2247" s="1142">
        <f t="shared" si="322"/>
        <v>1902000000</v>
      </c>
      <c r="L2247" s="1142">
        <f t="shared" si="322"/>
        <v>1190000000</v>
      </c>
      <c r="M2247" s="1142">
        <f t="shared" si="322"/>
        <v>35000000</v>
      </c>
    </row>
    <row r="2248" spans="1:14" ht="14.25">
      <c r="A2248" s="429"/>
      <c r="B2248" s="429"/>
      <c r="C2248" s="429"/>
      <c r="D2248" s="429"/>
      <c r="E2248" s="429"/>
      <c r="F2248" s="1239" t="s">
        <v>3</v>
      </c>
      <c r="G2248" s="439">
        <f>SUM(G2245:G2247)</f>
        <v>2167944943</v>
      </c>
      <c r="H2248" s="439">
        <f t="shared" ref="H2248:M2248" si="323">SUM(H2245:H2247)</f>
        <v>2187944943</v>
      </c>
      <c r="I2248" s="439">
        <f t="shared" si="323"/>
        <v>2167944943</v>
      </c>
      <c r="J2248" s="439"/>
      <c r="K2248" s="439">
        <f>SUM(K2245:K2247)</f>
        <v>6367610829</v>
      </c>
      <c r="L2248" s="439">
        <f>SUM(L2245:L2247)</f>
        <v>1943594421</v>
      </c>
      <c r="M2248" s="439">
        <f t="shared" si="323"/>
        <v>639849421</v>
      </c>
    </row>
    <row r="2249" spans="1:14" ht="15">
      <c r="A2249" s="429"/>
      <c r="B2249" s="429"/>
      <c r="C2249" s="429"/>
      <c r="D2249" s="429"/>
      <c r="E2249" s="429"/>
      <c r="F2249" s="429"/>
      <c r="G2249" s="429"/>
      <c r="H2249" s="439"/>
      <c r="I2249" s="439"/>
      <c r="J2249" s="439"/>
      <c r="K2249" s="439"/>
      <c r="L2249" s="1014"/>
      <c r="M2249" s="1014"/>
      <c r="N2249" s="222"/>
    </row>
    <row r="2250" spans="1:14" ht="15.75">
      <c r="A2250" s="33"/>
      <c r="B2250" s="35"/>
      <c r="C2250" s="35"/>
      <c r="D2250" s="35"/>
      <c r="E2250" s="35"/>
      <c r="F2250" s="271"/>
      <c r="G2250" s="272"/>
      <c r="H2250" s="272"/>
      <c r="I2250" s="272"/>
      <c r="J2250" s="272"/>
      <c r="K2250" s="272"/>
      <c r="L2250" s="272"/>
      <c r="M2250" s="272"/>
      <c r="N2250" s="222"/>
    </row>
    <row r="2251" spans="1:14" ht="15.75">
      <c r="A2251" s="33"/>
      <c r="B2251" s="35"/>
      <c r="C2251" s="35"/>
      <c r="D2251" s="35"/>
      <c r="E2251" s="35"/>
      <c r="F2251" s="271"/>
      <c r="G2251" s="272"/>
      <c r="H2251" s="272"/>
      <c r="I2251" s="272"/>
      <c r="J2251" s="272"/>
      <c r="K2251" s="272"/>
      <c r="L2251" s="272"/>
      <c r="M2251" s="272"/>
      <c r="N2251" s="222"/>
    </row>
    <row r="2252" spans="1:14" ht="15.75">
      <c r="A2252" s="33"/>
      <c r="B2252" s="35"/>
      <c r="C2252" s="35"/>
      <c r="D2252" s="35"/>
      <c r="E2252" s="35"/>
      <c r="F2252" s="271"/>
      <c r="G2252" s="273"/>
      <c r="H2252" s="375"/>
      <c r="I2252" s="273"/>
      <c r="J2252" s="273"/>
      <c r="K2252" s="273"/>
      <c r="L2252" s="273"/>
      <c r="M2252" s="273"/>
      <c r="N2252" s="222"/>
    </row>
    <row r="2253" spans="1:14">
      <c r="A2253" s="33"/>
      <c r="B2253" s="35"/>
      <c r="C2253" s="35"/>
      <c r="D2253" s="35"/>
      <c r="E2253" s="35"/>
      <c r="F2253" s="35"/>
      <c r="G2253" s="54"/>
      <c r="H2253" s="34"/>
      <c r="I2253" s="36"/>
      <c r="J2253" s="36"/>
      <c r="K2253" s="36"/>
    </row>
    <row r="2254" spans="1:14">
      <c r="A2254" s="33"/>
      <c r="B2254" s="35"/>
      <c r="C2254" s="33"/>
      <c r="D2254" s="33"/>
      <c r="E2254" s="33"/>
      <c r="F2254" s="35"/>
      <c r="G2254" s="54"/>
      <c r="H2254" s="33"/>
      <c r="I2254" s="33"/>
      <c r="J2254" s="33"/>
      <c r="K2254" s="33"/>
    </row>
    <row r="2255" spans="1:14" ht="23.25">
      <c r="A2255" s="1530" t="s">
        <v>0</v>
      </c>
      <c r="B2255" s="1530"/>
      <c r="C2255" s="1530"/>
      <c r="D2255" s="1530"/>
      <c r="E2255" s="1530"/>
      <c r="F2255" s="1530"/>
      <c r="G2255" s="1530"/>
      <c r="H2255" s="1530"/>
      <c r="I2255" s="1530"/>
      <c r="J2255" s="1530"/>
      <c r="K2255" s="1530"/>
      <c r="L2255" s="1530"/>
      <c r="M2255" s="1530"/>
    </row>
    <row r="2256" spans="1:14" ht="18">
      <c r="A2256" s="1442" t="s">
        <v>487</v>
      </c>
      <c r="B2256" s="1442"/>
      <c r="C2256" s="1442"/>
      <c r="D2256" s="1442"/>
      <c r="E2256" s="1442"/>
      <c r="F2256" s="1442"/>
      <c r="G2256" s="1442"/>
      <c r="H2256" s="1442"/>
      <c r="I2256" s="1442"/>
      <c r="J2256" s="1442"/>
      <c r="K2256" s="1442"/>
      <c r="L2256" s="1442"/>
      <c r="M2256" s="1442"/>
    </row>
    <row r="2257" spans="1:16" ht="51">
      <c r="A2257" s="1086" t="s">
        <v>518</v>
      </c>
      <c r="B2257" s="1086" t="s">
        <v>514</v>
      </c>
      <c r="C2257" s="1086" t="s">
        <v>559</v>
      </c>
      <c r="D2257" s="1086" t="s">
        <v>560</v>
      </c>
      <c r="E2257" s="1086" t="s">
        <v>515</v>
      </c>
      <c r="F2257" s="478" t="s">
        <v>483</v>
      </c>
      <c r="G2257" s="325" t="s">
        <v>656</v>
      </c>
      <c r="H2257" s="325" t="s">
        <v>657</v>
      </c>
      <c r="I2257" s="325" t="s">
        <v>1222</v>
      </c>
      <c r="J2257" s="325"/>
      <c r="K2257" s="325" t="s">
        <v>658</v>
      </c>
      <c r="L2257" s="1086" t="s">
        <v>618</v>
      </c>
      <c r="M2257" s="527" t="s">
        <v>659</v>
      </c>
      <c r="N2257" s="1240"/>
      <c r="O2257" s="1240"/>
      <c r="P2257" s="1240"/>
    </row>
    <row r="2258" spans="1:16" ht="14.25">
      <c r="A2258" s="442">
        <v>2</v>
      </c>
      <c r="B2258" s="442"/>
      <c r="C2258" s="442"/>
      <c r="D2258" s="442"/>
      <c r="E2258" s="442"/>
      <c r="F2258" s="1086" t="s">
        <v>90</v>
      </c>
      <c r="G2258" s="328" t="e">
        <f>SUM(G2259,G2265)</f>
        <v>#REF!</v>
      </c>
      <c r="H2258" s="328" t="e">
        <f t="shared" ref="H2258:M2258" si="324">SUM(H2259,H2265)</f>
        <v>#REF!</v>
      </c>
      <c r="I2258" s="328" t="e">
        <f t="shared" si="324"/>
        <v>#REF!</v>
      </c>
      <c r="J2258" s="328"/>
      <c r="K2258" s="328" t="e">
        <f t="shared" si="324"/>
        <v>#REF!</v>
      </c>
      <c r="L2258" s="328" t="e">
        <f>SUM(L2259,L2265)</f>
        <v>#REF!</v>
      </c>
      <c r="M2258" s="328">
        <f t="shared" si="324"/>
        <v>224402589</v>
      </c>
      <c r="N2258" s="1240"/>
      <c r="O2258" s="1240"/>
      <c r="P2258" s="1240"/>
    </row>
    <row r="2259" spans="1:16" ht="14.25">
      <c r="A2259" s="442">
        <v>21</v>
      </c>
      <c r="B2259" s="442"/>
      <c r="C2259" s="442"/>
      <c r="D2259" s="442"/>
      <c r="E2259" s="442"/>
      <c r="F2259" s="443" t="s">
        <v>4</v>
      </c>
      <c r="G2259" s="441" t="e">
        <f t="shared" ref="G2259:M2259" si="325">SUM(G2260,G2261)</f>
        <v>#REF!</v>
      </c>
      <c r="H2259" s="441" t="e">
        <f t="shared" si="325"/>
        <v>#REF!</v>
      </c>
      <c r="I2259" s="441" t="e">
        <f t="shared" si="325"/>
        <v>#REF!</v>
      </c>
      <c r="J2259" s="441"/>
      <c r="K2259" s="441" t="e">
        <f t="shared" si="325"/>
        <v>#REF!</v>
      </c>
      <c r="L2259" s="441" t="e">
        <f>SUM(L2260,L2261)</f>
        <v>#REF!</v>
      </c>
      <c r="M2259" s="441">
        <f t="shared" si="325"/>
        <v>224402589</v>
      </c>
      <c r="N2259" s="1240"/>
      <c r="O2259" s="1240"/>
      <c r="P2259" s="1240"/>
    </row>
    <row r="2260" spans="1:16" ht="14.25">
      <c r="A2260" s="1088">
        <v>21010101</v>
      </c>
      <c r="B2260" s="1088"/>
      <c r="C2260" s="1088"/>
      <c r="D2260" s="1088"/>
      <c r="E2260" s="1088"/>
      <c r="F2260" s="324" t="s">
        <v>91</v>
      </c>
      <c r="G2260" s="441" t="e">
        <f>#REF!</f>
        <v>#REF!</v>
      </c>
      <c r="H2260" s="441" t="e">
        <f>G2260</f>
        <v>#REF!</v>
      </c>
      <c r="I2260" s="441" t="e">
        <f>H2260</f>
        <v>#REF!</v>
      </c>
      <c r="J2260" s="441"/>
      <c r="K2260" s="441" t="e">
        <f>SUM(G2260:I2260)</f>
        <v>#REF!</v>
      </c>
      <c r="L2260" s="441" t="e">
        <f>#REF!</f>
        <v>#REF!</v>
      </c>
      <c r="M2260" s="441">
        <v>207632589</v>
      </c>
      <c r="N2260" s="1240"/>
      <c r="O2260" s="1240"/>
      <c r="P2260" s="1240"/>
    </row>
    <row r="2261" spans="1:16" ht="25.5">
      <c r="A2261" s="442">
        <v>2102</v>
      </c>
      <c r="B2261" s="442"/>
      <c r="C2261" s="442"/>
      <c r="D2261" s="442"/>
      <c r="E2261" s="442"/>
      <c r="F2261" s="443" t="s">
        <v>664</v>
      </c>
      <c r="G2261" s="441" t="e">
        <f>SUM(G2262)</f>
        <v>#REF!</v>
      </c>
      <c r="H2261" s="441" t="e">
        <f t="shared" ref="H2261:M2261" si="326">SUM(H2262)</f>
        <v>#REF!</v>
      </c>
      <c r="I2261" s="441" t="e">
        <f t="shared" si="326"/>
        <v>#REF!</v>
      </c>
      <c r="J2261" s="441"/>
      <c r="K2261" s="441" t="e">
        <f t="shared" si="326"/>
        <v>#REF!</v>
      </c>
      <c r="L2261" s="441" t="e">
        <f>SUM(L2262)</f>
        <v>#REF!</v>
      </c>
      <c r="M2261" s="441">
        <f t="shared" si="326"/>
        <v>16770000</v>
      </c>
      <c r="N2261" s="1240"/>
      <c r="O2261" s="1240"/>
      <c r="P2261" s="1240"/>
    </row>
    <row r="2262" spans="1:16" ht="14.25">
      <c r="A2262" s="442">
        <v>210201</v>
      </c>
      <c r="B2262" s="442"/>
      <c r="C2262" s="442"/>
      <c r="D2262" s="442"/>
      <c r="E2262" s="442"/>
      <c r="F2262" s="443" t="s">
        <v>95</v>
      </c>
      <c r="G2262" s="441" t="e">
        <f>SUM(G2263:G2264)</f>
        <v>#REF!</v>
      </c>
      <c r="H2262" s="441" t="e">
        <f>SUM(H2263:H2264)</f>
        <v>#REF!</v>
      </c>
      <c r="I2262" s="441" t="e">
        <f>SUM(I2263:I2264)</f>
        <v>#REF!</v>
      </c>
      <c r="J2262" s="441"/>
      <c r="K2262" s="441" t="e">
        <f>SUM(G2262:I2262)</f>
        <v>#REF!</v>
      </c>
      <c r="L2262" s="441" t="e">
        <f>SUM(L2263:L2264)</f>
        <v>#REF!</v>
      </c>
      <c r="M2262" s="441">
        <v>16770000</v>
      </c>
      <c r="N2262" s="1240"/>
      <c r="O2262" s="1240"/>
      <c r="P2262" s="1240"/>
    </row>
    <row r="2263" spans="1:16" ht="24.75" customHeight="1">
      <c r="A2263" s="1088">
        <v>21020101</v>
      </c>
      <c r="B2263" s="1088"/>
      <c r="C2263" s="1088"/>
      <c r="D2263" s="1088"/>
      <c r="E2263" s="1088"/>
      <c r="F2263" s="324" t="s">
        <v>96</v>
      </c>
      <c r="G2263" s="441" t="e">
        <f>#REF!</f>
        <v>#REF!</v>
      </c>
      <c r="H2263" s="441" t="e">
        <f>G2263</f>
        <v>#REF!</v>
      </c>
      <c r="I2263" s="441" t="e">
        <f>H2263</f>
        <v>#REF!</v>
      </c>
      <c r="J2263" s="441"/>
      <c r="K2263" s="441" t="e">
        <f>SUM(G2263:I2263)</f>
        <v>#REF!</v>
      </c>
      <c r="L2263" s="441" t="e">
        <f>#REF!</f>
        <v>#REF!</v>
      </c>
      <c r="M2263" s="441">
        <v>8385000</v>
      </c>
      <c r="N2263" s="1240"/>
      <c r="O2263" s="1240"/>
      <c r="P2263" s="1240"/>
    </row>
    <row r="2264" spans="1:16" ht="13.5" customHeight="1">
      <c r="A2264" s="1088">
        <v>21020102</v>
      </c>
      <c r="B2264" s="1088"/>
      <c r="C2264" s="1088"/>
      <c r="D2264" s="1088"/>
      <c r="E2264" s="1088"/>
      <c r="F2264" s="324" t="s">
        <v>482</v>
      </c>
      <c r="G2264" s="441" t="e">
        <f>#REF!</f>
        <v>#REF!</v>
      </c>
      <c r="H2264" s="441" t="e">
        <f>G2264</f>
        <v>#REF!</v>
      </c>
      <c r="I2264" s="441" t="e">
        <f>H2264</f>
        <v>#REF!</v>
      </c>
      <c r="J2264" s="441"/>
      <c r="K2264" s="441" t="e">
        <f>SUM(G2264:I2264)</f>
        <v>#REF!</v>
      </c>
      <c r="L2264" s="441" t="e">
        <f>#REF!</f>
        <v>#REF!</v>
      </c>
      <c r="M2264" s="441" t="e">
        <v>#REF!</v>
      </c>
      <c r="N2264" s="1240"/>
      <c r="O2264" s="1240"/>
      <c r="P2264" s="1240"/>
    </row>
    <row r="2265" spans="1:16" ht="14.25">
      <c r="A2265" s="442">
        <v>2202</v>
      </c>
      <c r="B2265" s="442"/>
      <c r="C2265" s="442"/>
      <c r="D2265" s="442"/>
      <c r="E2265" s="442"/>
      <c r="F2265" s="443" t="s">
        <v>5</v>
      </c>
      <c r="G2265" s="321">
        <f t="shared" ref="G2265:M2265" si="327">SUM(G2266,G2271,G2280,G2291,G2299,G2302,G2307,G2311,G2314)</f>
        <v>143000000</v>
      </c>
      <c r="H2265" s="321">
        <f t="shared" si="327"/>
        <v>143000000</v>
      </c>
      <c r="I2265" s="321">
        <f t="shared" si="327"/>
        <v>143000000</v>
      </c>
      <c r="J2265" s="321"/>
      <c r="K2265" s="321">
        <f t="shared" si="327"/>
        <v>429000000</v>
      </c>
      <c r="L2265" s="321">
        <f t="shared" si="327"/>
        <v>100000000</v>
      </c>
      <c r="M2265" s="321">
        <f t="shared" si="327"/>
        <v>0</v>
      </c>
      <c r="N2265" s="1240"/>
      <c r="O2265" s="1240"/>
      <c r="P2265" s="1240"/>
    </row>
    <row r="2266" spans="1:16" ht="25.5">
      <c r="A2266" s="442">
        <v>220201</v>
      </c>
      <c r="B2266" s="442"/>
      <c r="C2266" s="442"/>
      <c r="D2266" s="442"/>
      <c r="E2266" s="442"/>
      <c r="F2266" s="443" t="s">
        <v>661</v>
      </c>
      <c r="G2266" s="321">
        <f>SUM(G2267:G2270)</f>
        <v>17000000</v>
      </c>
      <c r="H2266" s="321">
        <f t="shared" ref="H2266:M2266" si="328">SUM(H2267:H2270)</f>
        <v>17000000</v>
      </c>
      <c r="I2266" s="321">
        <f t="shared" si="328"/>
        <v>17000000</v>
      </c>
      <c r="J2266" s="321"/>
      <c r="K2266" s="441">
        <f t="shared" ref="K2266:K2275" si="329">SUM(G2266:I2266)</f>
        <v>51000000</v>
      </c>
      <c r="L2266" s="321">
        <f t="shared" si="328"/>
        <v>21000000</v>
      </c>
      <c r="M2266" s="321">
        <f t="shared" si="328"/>
        <v>0</v>
      </c>
      <c r="N2266" s="1240"/>
      <c r="O2266" s="1240"/>
      <c r="P2266" s="1240"/>
    </row>
    <row r="2267" spans="1:16" ht="25.5">
      <c r="A2267" s="1088">
        <v>22020101</v>
      </c>
      <c r="B2267" s="1088"/>
      <c r="C2267" s="1088"/>
      <c r="D2267" s="1088"/>
      <c r="E2267" s="1088"/>
      <c r="F2267" s="324" t="s">
        <v>108</v>
      </c>
      <c r="G2267" s="445">
        <v>6000000</v>
      </c>
      <c r="H2267" s="445">
        <v>6000000</v>
      </c>
      <c r="I2267" s="445">
        <v>6000000</v>
      </c>
      <c r="J2267" s="445"/>
      <c r="K2267" s="575">
        <f t="shared" si="329"/>
        <v>18000000</v>
      </c>
      <c r="L2267" s="445">
        <v>5000000</v>
      </c>
      <c r="M2267" s="446"/>
      <c r="N2267" s="1240"/>
      <c r="O2267" s="1240"/>
      <c r="P2267" s="1240"/>
    </row>
    <row r="2268" spans="1:16" ht="25.5">
      <c r="A2268" s="1088">
        <v>22020102</v>
      </c>
      <c r="B2268" s="1088"/>
      <c r="C2268" s="1088"/>
      <c r="D2268" s="1088"/>
      <c r="E2268" s="1088"/>
      <c r="F2268" s="324" t="s">
        <v>109</v>
      </c>
      <c r="G2268" s="445">
        <v>7000000</v>
      </c>
      <c r="H2268" s="445">
        <v>7000000</v>
      </c>
      <c r="I2268" s="445">
        <v>7000000</v>
      </c>
      <c r="J2268" s="445"/>
      <c r="K2268" s="575">
        <f t="shared" si="329"/>
        <v>21000000</v>
      </c>
      <c r="L2268" s="445">
        <v>6000000</v>
      </c>
      <c r="M2268" s="446"/>
      <c r="N2268" s="1240"/>
      <c r="O2268" s="1240"/>
      <c r="P2268" s="1240"/>
    </row>
    <row r="2269" spans="1:16" ht="25.5">
      <c r="A2269" s="1088">
        <v>22020103</v>
      </c>
      <c r="B2269" s="1088"/>
      <c r="C2269" s="1088"/>
      <c r="D2269" s="1088"/>
      <c r="E2269" s="1088"/>
      <c r="F2269" s="324" t="s">
        <v>110</v>
      </c>
      <c r="G2269" s="445">
        <v>4000000</v>
      </c>
      <c r="H2269" s="445">
        <v>4000000</v>
      </c>
      <c r="I2269" s="445">
        <v>4000000</v>
      </c>
      <c r="J2269" s="445"/>
      <c r="K2269" s="575">
        <f t="shared" si="329"/>
        <v>12000000</v>
      </c>
      <c r="L2269" s="445">
        <v>5000000</v>
      </c>
      <c r="M2269" s="446"/>
      <c r="N2269" s="1240"/>
      <c r="O2269" s="1240"/>
      <c r="P2269" s="1240"/>
    </row>
    <row r="2270" spans="1:16" ht="25.5">
      <c r="A2270" s="1088">
        <v>22020104</v>
      </c>
      <c r="B2270" s="1088"/>
      <c r="C2270" s="1088"/>
      <c r="D2270" s="1088"/>
      <c r="E2270" s="1088"/>
      <c r="F2270" s="324" t="s">
        <v>111</v>
      </c>
      <c r="G2270" s="445"/>
      <c r="H2270" s="445"/>
      <c r="I2270" s="445"/>
      <c r="J2270" s="445"/>
      <c r="K2270" s="575">
        <f t="shared" si="329"/>
        <v>0</v>
      </c>
      <c r="L2270" s="445">
        <v>5000000</v>
      </c>
      <c r="M2270" s="446"/>
      <c r="N2270" s="1240"/>
      <c r="O2270" s="1240"/>
      <c r="P2270" s="1240"/>
    </row>
    <row r="2271" spans="1:16" ht="14.25">
      <c r="A2271" s="442">
        <v>220202</v>
      </c>
      <c r="B2271" s="442"/>
      <c r="C2271" s="442"/>
      <c r="D2271" s="442"/>
      <c r="E2271" s="442"/>
      <c r="F2271" s="443" t="s">
        <v>666</v>
      </c>
      <c r="G2271" s="321">
        <f>SUM(G2272:G2279)</f>
        <v>4000000</v>
      </c>
      <c r="H2271" s="321">
        <f>SUM(H2272:H2279)</f>
        <v>4000000</v>
      </c>
      <c r="I2271" s="321">
        <f>SUM(I2272:I2279)</f>
        <v>4000000</v>
      </c>
      <c r="J2271" s="321"/>
      <c r="K2271" s="441">
        <f t="shared" si="329"/>
        <v>12000000</v>
      </c>
      <c r="L2271" s="321">
        <f>SUM(L2272:L2275)</f>
        <v>14000000</v>
      </c>
      <c r="M2271" s="321">
        <f>SUM(M2272:M2275)</f>
        <v>0</v>
      </c>
      <c r="N2271" s="1240"/>
      <c r="O2271" s="1240"/>
      <c r="P2271" s="1240"/>
    </row>
    <row r="2272" spans="1:16" ht="14.25">
      <c r="A2272" s="1088">
        <v>22020201</v>
      </c>
      <c r="B2272" s="1088"/>
      <c r="C2272" s="1088"/>
      <c r="D2272" s="1088"/>
      <c r="E2272" s="1088"/>
      <c r="F2272" s="324" t="s">
        <v>113</v>
      </c>
      <c r="G2272" s="445">
        <v>1000000</v>
      </c>
      <c r="H2272" s="445">
        <v>1000000</v>
      </c>
      <c r="I2272" s="445">
        <v>1000000</v>
      </c>
      <c r="J2272" s="445"/>
      <c r="K2272" s="575">
        <f t="shared" si="329"/>
        <v>3000000</v>
      </c>
      <c r="L2272" s="445">
        <v>4000000</v>
      </c>
      <c r="M2272" s="446"/>
      <c r="N2272" s="1240"/>
      <c r="O2272" s="1240"/>
      <c r="P2272" s="1240"/>
    </row>
    <row r="2273" spans="1:16" ht="14.25">
      <c r="A2273" s="1088">
        <v>22020202</v>
      </c>
      <c r="B2273" s="1088"/>
      <c r="C2273" s="1088"/>
      <c r="D2273" s="1088"/>
      <c r="E2273" s="1088"/>
      <c r="F2273" s="324" t="s">
        <v>114</v>
      </c>
      <c r="G2273" s="445">
        <v>500000</v>
      </c>
      <c r="H2273" s="445">
        <v>500000</v>
      </c>
      <c r="I2273" s="445">
        <v>500000</v>
      </c>
      <c r="J2273" s="445"/>
      <c r="K2273" s="575">
        <f t="shared" si="329"/>
        <v>1500000</v>
      </c>
      <c r="L2273" s="445">
        <v>4000000</v>
      </c>
      <c r="M2273" s="446"/>
      <c r="N2273" s="1240"/>
      <c r="O2273" s="1240"/>
      <c r="P2273" s="1240"/>
    </row>
    <row r="2274" spans="1:16" ht="14.25">
      <c r="A2274" s="1088">
        <v>22020203</v>
      </c>
      <c r="B2274" s="1088"/>
      <c r="C2274" s="1088"/>
      <c r="D2274" s="1088"/>
      <c r="E2274" s="1088"/>
      <c r="F2274" s="324" t="s">
        <v>115</v>
      </c>
      <c r="G2274" s="445">
        <v>500000</v>
      </c>
      <c r="H2274" s="445">
        <v>500000</v>
      </c>
      <c r="I2274" s="445">
        <v>500000</v>
      </c>
      <c r="J2274" s="445"/>
      <c r="K2274" s="575">
        <f t="shared" si="329"/>
        <v>1500000</v>
      </c>
      <c r="L2274" s="445">
        <v>3000000</v>
      </c>
      <c r="M2274" s="446"/>
      <c r="N2274" s="1240"/>
      <c r="O2274" s="1240"/>
      <c r="P2274" s="1240"/>
    </row>
    <row r="2275" spans="1:16" ht="25.5">
      <c r="A2275" s="1088">
        <v>22020204</v>
      </c>
      <c r="B2275" s="1088"/>
      <c r="C2275" s="1088"/>
      <c r="D2275" s="1088"/>
      <c r="E2275" s="1088"/>
      <c r="F2275" s="324" t="s">
        <v>116</v>
      </c>
      <c r="G2275" s="445"/>
      <c r="H2275" s="445"/>
      <c r="I2275" s="445"/>
      <c r="J2275" s="445"/>
      <c r="K2275" s="575">
        <f t="shared" si="329"/>
        <v>0</v>
      </c>
      <c r="L2275" s="445">
        <v>3000000</v>
      </c>
      <c r="M2275" s="446"/>
      <c r="N2275" s="1240"/>
      <c r="O2275" s="1240"/>
      <c r="P2275" s="1240"/>
    </row>
    <row r="2276" spans="1:16" ht="14.25">
      <c r="A2276" s="1088"/>
      <c r="B2276" s="1088"/>
      <c r="C2276" s="1088"/>
      <c r="D2276" s="1088"/>
      <c r="E2276" s="1088"/>
      <c r="F2276" s="324" t="s">
        <v>117</v>
      </c>
      <c r="G2276" s="445">
        <v>500000</v>
      </c>
      <c r="H2276" s="445">
        <v>500000</v>
      </c>
      <c r="I2276" s="445">
        <v>500000</v>
      </c>
      <c r="J2276" s="445"/>
      <c r="K2276" s="575"/>
      <c r="L2276" s="445"/>
      <c r="M2276" s="446"/>
      <c r="N2276" s="1240"/>
      <c r="O2276" s="1240"/>
      <c r="P2276" s="1240"/>
    </row>
    <row r="2277" spans="1:16" ht="14.25">
      <c r="A2277" s="1088"/>
      <c r="B2277" s="1088"/>
      <c r="C2277" s="1088"/>
      <c r="D2277" s="1088"/>
      <c r="E2277" s="1088"/>
      <c r="F2277" s="324" t="s">
        <v>1223</v>
      </c>
      <c r="G2277" s="445">
        <v>500000</v>
      </c>
      <c r="H2277" s="445">
        <v>500000</v>
      </c>
      <c r="I2277" s="445">
        <v>500000</v>
      </c>
      <c r="J2277" s="445"/>
      <c r="K2277" s="575"/>
      <c r="L2277" s="445"/>
      <c r="M2277" s="446"/>
      <c r="N2277" s="1240"/>
      <c r="O2277" s="1240"/>
      <c r="P2277" s="1240"/>
    </row>
    <row r="2278" spans="1:16" ht="25.5">
      <c r="A2278" s="1088"/>
      <c r="B2278" s="1088"/>
      <c r="C2278" s="1088"/>
      <c r="D2278" s="1088"/>
      <c r="E2278" s="1088"/>
      <c r="F2278" s="324" t="s">
        <v>1224</v>
      </c>
      <c r="G2278" s="445">
        <v>500000</v>
      </c>
      <c r="H2278" s="445">
        <v>500000</v>
      </c>
      <c r="I2278" s="445">
        <v>500000</v>
      </c>
      <c r="J2278" s="445"/>
      <c r="K2278" s="575"/>
      <c r="L2278" s="445"/>
      <c r="M2278" s="446"/>
      <c r="N2278" s="1240"/>
      <c r="O2278" s="1240"/>
      <c r="P2278" s="1240"/>
    </row>
    <row r="2279" spans="1:16" ht="25.5">
      <c r="A2279" s="1088"/>
      <c r="B2279" s="1088"/>
      <c r="C2279" s="1088"/>
      <c r="D2279" s="1088"/>
      <c r="E2279" s="1088"/>
      <c r="F2279" s="324" t="s">
        <v>1225</v>
      </c>
      <c r="G2279" s="445">
        <v>500000</v>
      </c>
      <c r="H2279" s="445">
        <v>500000</v>
      </c>
      <c r="I2279" s="445">
        <v>500000</v>
      </c>
      <c r="J2279" s="445"/>
      <c r="K2279" s="575"/>
      <c r="L2279" s="445"/>
      <c r="M2279" s="446"/>
      <c r="N2279" s="1240"/>
      <c r="O2279" s="1240"/>
      <c r="P2279" s="1240"/>
    </row>
    <row r="2280" spans="1:16" ht="25.5">
      <c r="A2280" s="442">
        <v>220203</v>
      </c>
      <c r="B2280" s="442"/>
      <c r="C2280" s="442"/>
      <c r="D2280" s="442"/>
      <c r="E2280" s="442"/>
      <c r="F2280" s="443" t="s">
        <v>663</v>
      </c>
      <c r="G2280" s="441">
        <f>SUM(G2281:G2290)</f>
        <v>25500000</v>
      </c>
      <c r="H2280" s="441">
        <f>SUM(H2281:H2290)</f>
        <v>25500000</v>
      </c>
      <c r="I2280" s="441">
        <f>SUM(I2281:I2290)</f>
        <v>25500000</v>
      </c>
      <c r="J2280" s="441"/>
      <c r="K2280" s="441">
        <f>SUM(G2280:I2280)</f>
        <v>76500000</v>
      </c>
      <c r="L2280" s="441">
        <f>SUM(L2281:L2287)</f>
        <v>13548200</v>
      </c>
      <c r="M2280" s="441">
        <f>SUM(M2281:M2287)</f>
        <v>0</v>
      </c>
      <c r="N2280" s="1240"/>
      <c r="O2280" s="1240"/>
      <c r="P2280" s="1240"/>
    </row>
    <row r="2281" spans="1:16" ht="25.5">
      <c r="A2281" s="1088">
        <v>22020301</v>
      </c>
      <c r="B2281" s="1088"/>
      <c r="C2281" s="1088"/>
      <c r="D2281" s="1088"/>
      <c r="E2281" s="1088"/>
      <c r="F2281" s="324" t="s">
        <v>122</v>
      </c>
      <c r="G2281" s="445">
        <v>4000000</v>
      </c>
      <c r="H2281" s="445">
        <v>4000000</v>
      </c>
      <c r="I2281" s="445">
        <v>4000000</v>
      </c>
      <c r="J2281" s="445"/>
      <c r="K2281" s="575">
        <f>SUM(G2281:I2281)</f>
        <v>12000000</v>
      </c>
      <c r="L2281" s="445">
        <v>5048200</v>
      </c>
      <c r="M2281" s="446"/>
      <c r="N2281" s="1240"/>
      <c r="O2281" s="1240"/>
      <c r="P2281" s="1240"/>
    </row>
    <row r="2282" spans="1:16" ht="16.5" customHeight="1">
      <c r="A2282" s="1088">
        <v>22020302</v>
      </c>
      <c r="B2282" s="1088"/>
      <c r="C2282" s="1088"/>
      <c r="D2282" s="1088"/>
      <c r="E2282" s="1088"/>
      <c r="F2282" s="324" t="s">
        <v>123</v>
      </c>
      <c r="G2282" s="445">
        <v>1000000</v>
      </c>
      <c r="H2282" s="445">
        <v>1000000</v>
      </c>
      <c r="I2282" s="445">
        <v>1000000</v>
      </c>
      <c r="J2282" s="445"/>
      <c r="K2282" s="575">
        <f>SUM(G2282:I2282)</f>
        <v>3000000</v>
      </c>
      <c r="L2282" s="445"/>
      <c r="M2282" s="446"/>
      <c r="N2282" s="1240"/>
      <c r="O2282" s="1240"/>
      <c r="P2282" s="1240"/>
    </row>
    <row r="2283" spans="1:16" ht="18.75" customHeight="1">
      <c r="A2283" s="1088">
        <v>22020303</v>
      </c>
      <c r="B2283" s="1088"/>
      <c r="C2283" s="1088"/>
      <c r="D2283" s="1088"/>
      <c r="E2283" s="1088"/>
      <c r="F2283" s="324" t="s">
        <v>124</v>
      </c>
      <c r="G2283" s="445">
        <v>500000</v>
      </c>
      <c r="H2283" s="445">
        <v>500000</v>
      </c>
      <c r="I2283" s="445">
        <v>500000</v>
      </c>
      <c r="J2283" s="445"/>
      <c r="K2283" s="575">
        <f>SUM(G2283:I2283)</f>
        <v>1500000</v>
      </c>
      <c r="L2283" s="445">
        <v>2000000</v>
      </c>
      <c r="M2283" s="446"/>
      <c r="N2283" s="1240"/>
      <c r="O2283" s="1240"/>
      <c r="P2283" s="1240"/>
    </row>
    <row r="2284" spans="1:16" ht="18.75" customHeight="1">
      <c r="A2284" s="1088"/>
      <c r="B2284" s="1088"/>
      <c r="C2284" s="1088"/>
      <c r="D2284" s="1088"/>
      <c r="E2284" s="1088"/>
      <c r="F2284" s="324" t="s">
        <v>125</v>
      </c>
      <c r="G2284" s="445">
        <v>500000</v>
      </c>
      <c r="H2284" s="445">
        <v>500000</v>
      </c>
      <c r="I2284" s="445">
        <v>500000</v>
      </c>
      <c r="J2284" s="445"/>
      <c r="K2284" s="575"/>
      <c r="L2284" s="445"/>
      <c r="M2284" s="446"/>
      <c r="N2284" s="1240"/>
      <c r="O2284" s="1240"/>
      <c r="P2284" s="1240"/>
    </row>
    <row r="2285" spans="1:16" ht="25.5">
      <c r="A2285" s="1088">
        <v>22020305</v>
      </c>
      <c r="B2285" s="1088"/>
      <c r="C2285" s="1088"/>
      <c r="D2285" s="1088"/>
      <c r="E2285" s="1088"/>
      <c r="F2285" s="324" t="s">
        <v>126</v>
      </c>
      <c r="G2285" s="445">
        <v>6000000</v>
      </c>
      <c r="H2285" s="445">
        <v>6000000</v>
      </c>
      <c r="I2285" s="445">
        <v>6000000</v>
      </c>
      <c r="J2285" s="445"/>
      <c r="K2285" s="575">
        <f>SUM(G2285:I2285)</f>
        <v>18000000</v>
      </c>
      <c r="L2285" s="445">
        <v>2000000</v>
      </c>
      <c r="M2285" s="446"/>
      <c r="N2285" s="1240"/>
      <c r="O2285" s="1240"/>
      <c r="P2285" s="1240"/>
    </row>
    <row r="2286" spans="1:16" ht="25.5">
      <c r="A2286" s="1088">
        <v>22020307</v>
      </c>
      <c r="B2286" s="1088"/>
      <c r="C2286" s="1088"/>
      <c r="D2286" s="1088"/>
      <c r="E2286" s="1088"/>
      <c r="F2286" s="324" t="s">
        <v>1226</v>
      </c>
      <c r="G2286" s="445">
        <v>3000000</v>
      </c>
      <c r="H2286" s="445">
        <v>3000000</v>
      </c>
      <c r="I2286" s="445">
        <v>3000000</v>
      </c>
      <c r="J2286" s="445"/>
      <c r="K2286" s="575">
        <f>SUM(G2286:I2286)</f>
        <v>9000000</v>
      </c>
      <c r="L2286" s="445">
        <v>2500000</v>
      </c>
      <c r="M2286" s="446"/>
      <c r="N2286" s="1240"/>
      <c r="O2286" s="1240"/>
      <c r="P2286" s="1240"/>
    </row>
    <row r="2287" spans="1:16" ht="25.5">
      <c r="A2287" s="1088">
        <v>22020311</v>
      </c>
      <c r="B2287" s="1088"/>
      <c r="C2287" s="1088"/>
      <c r="D2287" s="1088"/>
      <c r="E2287" s="1088"/>
      <c r="F2287" s="324" t="s">
        <v>129</v>
      </c>
      <c r="G2287" s="445">
        <v>4500000</v>
      </c>
      <c r="H2287" s="445">
        <v>4500000</v>
      </c>
      <c r="I2287" s="445">
        <v>4500000</v>
      </c>
      <c r="J2287" s="445"/>
      <c r="K2287" s="575">
        <f>SUM(G2287:I2287)</f>
        <v>13500000</v>
      </c>
      <c r="L2287" s="445">
        <v>2000000</v>
      </c>
      <c r="M2287" s="446"/>
      <c r="N2287" s="1240"/>
      <c r="O2287" s="1240"/>
      <c r="P2287" s="1240"/>
    </row>
    <row r="2288" spans="1:16" ht="25.5">
      <c r="A2288" s="1088">
        <v>22020309</v>
      </c>
      <c r="B2288" s="1088"/>
      <c r="C2288" s="1088"/>
      <c r="D2288" s="1088"/>
      <c r="E2288" s="1088"/>
      <c r="F2288" s="324" t="s">
        <v>130</v>
      </c>
      <c r="G2288" s="445">
        <v>3000000</v>
      </c>
      <c r="H2288" s="445">
        <v>3000000</v>
      </c>
      <c r="I2288" s="445">
        <v>3000000</v>
      </c>
      <c r="J2288" s="445"/>
      <c r="K2288" s="575"/>
      <c r="L2288" s="445"/>
      <c r="M2288" s="446"/>
      <c r="N2288" s="1240"/>
      <c r="O2288" s="1240"/>
      <c r="P2288" s="1240"/>
    </row>
    <row r="2289" spans="1:16" ht="25.5">
      <c r="A2289" s="1088">
        <v>22020310</v>
      </c>
      <c r="B2289" s="1088"/>
      <c r="C2289" s="1088"/>
      <c r="D2289" s="1088"/>
      <c r="E2289" s="1088"/>
      <c r="F2289" s="324" t="s">
        <v>1227</v>
      </c>
      <c r="G2289" s="445">
        <v>500000</v>
      </c>
      <c r="H2289" s="445">
        <v>500000</v>
      </c>
      <c r="I2289" s="445">
        <v>500000</v>
      </c>
      <c r="J2289" s="445"/>
      <c r="K2289" s="575"/>
      <c r="L2289" s="445"/>
      <c r="M2289" s="446"/>
      <c r="N2289" s="1240"/>
      <c r="O2289" s="1240"/>
      <c r="P2289" s="1240"/>
    </row>
    <row r="2290" spans="1:16" ht="25.5">
      <c r="A2290" s="1088">
        <v>22020311</v>
      </c>
      <c r="B2290" s="1088"/>
      <c r="C2290" s="1088"/>
      <c r="D2290" s="1088"/>
      <c r="E2290" s="1088"/>
      <c r="F2290" s="324" t="s">
        <v>1228</v>
      </c>
      <c r="G2290" s="445">
        <v>2500000</v>
      </c>
      <c r="H2290" s="445">
        <v>2500000</v>
      </c>
      <c r="I2290" s="445">
        <v>2500000</v>
      </c>
      <c r="J2290" s="445"/>
      <c r="K2290" s="575"/>
      <c r="L2290" s="445"/>
      <c r="M2290" s="446"/>
      <c r="N2290" s="1240"/>
      <c r="O2290" s="1240"/>
      <c r="P2290" s="1240"/>
    </row>
    <row r="2291" spans="1:16" ht="25.5">
      <c r="A2291" s="442">
        <v>220204</v>
      </c>
      <c r="B2291" s="442"/>
      <c r="C2291" s="442"/>
      <c r="D2291" s="442"/>
      <c r="E2291" s="442"/>
      <c r="F2291" s="443" t="s">
        <v>645</v>
      </c>
      <c r="G2291" s="441">
        <f>SUM(G2292:G2298)</f>
        <v>30000000</v>
      </c>
      <c r="H2291" s="441">
        <f>SUM(H2292:H2298)</f>
        <v>30000000</v>
      </c>
      <c r="I2291" s="441">
        <f>SUM(I2292:I2298)</f>
        <v>30000000</v>
      </c>
      <c r="J2291" s="441"/>
      <c r="K2291" s="441">
        <f>SUM(G2291:I2291)</f>
        <v>90000000</v>
      </c>
      <c r="L2291" s="441">
        <f>SUM(L2293:L2296)</f>
        <v>8750000</v>
      </c>
      <c r="M2291" s="441">
        <f>SUM(M2293:M2296)</f>
        <v>0</v>
      </c>
      <c r="N2291" s="1240"/>
      <c r="O2291" s="1240"/>
      <c r="P2291" s="1240"/>
    </row>
    <row r="2292" spans="1:16" ht="38.25">
      <c r="A2292" s="1088">
        <v>22020401</v>
      </c>
      <c r="B2292" s="442"/>
      <c r="C2292" s="442"/>
      <c r="D2292" s="442"/>
      <c r="E2292" s="442"/>
      <c r="F2292" s="324" t="s">
        <v>1229</v>
      </c>
      <c r="G2292" s="575">
        <v>10000000</v>
      </c>
      <c r="H2292" s="575">
        <v>10000000</v>
      </c>
      <c r="I2292" s="575">
        <v>10000000</v>
      </c>
      <c r="J2292" s="575"/>
      <c r="K2292" s="441"/>
      <c r="L2292" s="441"/>
      <c r="M2292" s="441"/>
      <c r="N2292" s="1240"/>
      <c r="O2292" s="1240"/>
      <c r="P2292" s="1240"/>
    </row>
    <row r="2293" spans="1:16" ht="25.5">
      <c r="A2293" s="1088">
        <v>22020402</v>
      </c>
      <c r="B2293" s="1088"/>
      <c r="C2293" s="1088"/>
      <c r="D2293" s="1088"/>
      <c r="E2293" s="1088"/>
      <c r="F2293" s="324" t="s">
        <v>135</v>
      </c>
      <c r="G2293" s="445">
        <v>5000000</v>
      </c>
      <c r="H2293" s="445">
        <v>5000000</v>
      </c>
      <c r="I2293" s="445">
        <v>5000000</v>
      </c>
      <c r="J2293" s="445"/>
      <c r="K2293" s="575">
        <f>SUM(G2293:I2293)</f>
        <v>15000000</v>
      </c>
      <c r="L2293" s="445">
        <v>2050000</v>
      </c>
      <c r="M2293" s="451"/>
      <c r="N2293" s="1240"/>
      <c r="O2293" s="1240"/>
      <c r="P2293" s="1240"/>
    </row>
    <row r="2294" spans="1:16" ht="25.5">
      <c r="A2294" s="1088">
        <v>22020404</v>
      </c>
      <c r="B2294" s="1088"/>
      <c r="C2294" s="1088"/>
      <c r="D2294" s="1088"/>
      <c r="E2294" s="1088"/>
      <c r="F2294" s="324" t="s">
        <v>137</v>
      </c>
      <c r="G2294" s="445">
        <v>1000000</v>
      </c>
      <c r="H2294" s="445">
        <v>1000000</v>
      </c>
      <c r="I2294" s="445">
        <v>1000000</v>
      </c>
      <c r="J2294" s="445"/>
      <c r="K2294" s="575">
        <f>SUM(G2294:I2294)</f>
        <v>3000000</v>
      </c>
      <c r="L2294" s="445">
        <v>2000000</v>
      </c>
      <c r="M2294" s="446"/>
      <c r="N2294" s="1240"/>
      <c r="O2294" s="1240"/>
      <c r="P2294" s="1240"/>
    </row>
    <row r="2295" spans="1:16" ht="25.5">
      <c r="A2295" s="1088">
        <v>22020405</v>
      </c>
      <c r="B2295" s="1088"/>
      <c r="C2295" s="1088"/>
      <c r="D2295" s="1088"/>
      <c r="E2295" s="1088"/>
      <c r="F2295" s="324" t="s">
        <v>138</v>
      </c>
      <c r="G2295" s="445">
        <v>2500000</v>
      </c>
      <c r="H2295" s="445">
        <v>2500000</v>
      </c>
      <c r="I2295" s="445">
        <v>2500000</v>
      </c>
      <c r="J2295" s="445"/>
      <c r="K2295" s="575">
        <f>SUM(G2295:I2295)</f>
        <v>7500000</v>
      </c>
      <c r="L2295" s="445">
        <v>2500000</v>
      </c>
      <c r="M2295" s="446"/>
      <c r="N2295" s="1240"/>
      <c r="O2295" s="1240"/>
      <c r="P2295" s="1240"/>
    </row>
    <row r="2296" spans="1:16" ht="25.5">
      <c r="A2296" s="1088">
        <v>22020406</v>
      </c>
      <c r="B2296" s="1088"/>
      <c r="C2296" s="1088"/>
      <c r="D2296" s="1088"/>
      <c r="E2296" s="1088"/>
      <c r="F2296" s="324" t="s">
        <v>139</v>
      </c>
      <c r="G2296" s="445">
        <v>4000000</v>
      </c>
      <c r="H2296" s="445">
        <v>4000000</v>
      </c>
      <c r="I2296" s="445">
        <v>4000000</v>
      </c>
      <c r="J2296" s="445"/>
      <c r="K2296" s="575">
        <f>SUM(G2296:I2296)</f>
        <v>12000000</v>
      </c>
      <c r="L2296" s="445">
        <v>2200000</v>
      </c>
      <c r="M2296" s="446"/>
      <c r="N2296" s="1240"/>
      <c r="O2296" s="1240"/>
      <c r="P2296" s="1240"/>
    </row>
    <row r="2297" spans="1:16" ht="38.25">
      <c r="A2297" s="1088">
        <v>22020411</v>
      </c>
      <c r="B2297" s="1088"/>
      <c r="C2297" s="1088"/>
      <c r="D2297" s="1088"/>
      <c r="E2297" s="1088"/>
      <c r="F2297" s="324" t="s">
        <v>1131</v>
      </c>
      <c r="G2297" s="445">
        <v>1000000</v>
      </c>
      <c r="H2297" s="445">
        <v>1000000</v>
      </c>
      <c r="I2297" s="445">
        <v>1000000</v>
      </c>
      <c r="J2297" s="445"/>
      <c r="K2297" s="575"/>
      <c r="L2297" s="445"/>
      <c r="M2297" s="446"/>
      <c r="N2297" s="1240"/>
      <c r="O2297" s="1240"/>
      <c r="P2297" s="1240"/>
    </row>
    <row r="2298" spans="1:16" ht="25.5">
      <c r="A2298" s="1088">
        <v>22020412</v>
      </c>
      <c r="B2298" s="1088"/>
      <c r="C2298" s="1088"/>
      <c r="D2298" s="1088"/>
      <c r="E2298" s="1088"/>
      <c r="F2298" s="324" t="s">
        <v>143</v>
      </c>
      <c r="G2298" s="445">
        <v>6500000</v>
      </c>
      <c r="H2298" s="445">
        <v>6500000</v>
      </c>
      <c r="I2298" s="445">
        <v>6500000</v>
      </c>
      <c r="J2298" s="445"/>
      <c r="K2298" s="575"/>
      <c r="L2298" s="445"/>
      <c r="M2298" s="446"/>
      <c r="N2298" s="1240"/>
      <c r="O2298" s="1240"/>
      <c r="P2298" s="1240"/>
    </row>
    <row r="2299" spans="1:16" ht="14.25">
      <c r="A2299" s="442">
        <v>220205</v>
      </c>
      <c r="B2299" s="442"/>
      <c r="C2299" s="442"/>
      <c r="D2299" s="442"/>
      <c r="E2299" s="442"/>
      <c r="F2299" s="443" t="s">
        <v>662</v>
      </c>
      <c r="G2299" s="321">
        <f>SUM(G2300:G2301)</f>
        <v>10000000</v>
      </c>
      <c r="H2299" s="321">
        <f>SUM(H2300:H2301)</f>
        <v>10000000</v>
      </c>
      <c r="I2299" s="321">
        <f>SUM(I2300:I2301)</f>
        <v>10000000</v>
      </c>
      <c r="J2299" s="321"/>
      <c r="K2299" s="441">
        <f>SUM(G2299:I2299)</f>
        <v>30000000</v>
      </c>
      <c r="L2299" s="321">
        <f>SUM(L2300:L2301)</f>
        <v>401000</v>
      </c>
      <c r="M2299" s="321">
        <f>SUM(M2300:M2301)</f>
        <v>0</v>
      </c>
      <c r="N2299" s="1240"/>
      <c r="O2299" s="1240"/>
      <c r="P2299" s="1240"/>
    </row>
    <row r="2300" spans="1:16" ht="14.25">
      <c r="A2300" s="1088">
        <v>22020501</v>
      </c>
      <c r="B2300" s="1088"/>
      <c r="C2300" s="1088"/>
      <c r="D2300" s="1088"/>
      <c r="E2300" s="1088"/>
      <c r="F2300" s="324" t="s">
        <v>146</v>
      </c>
      <c r="G2300" s="445">
        <v>10000000</v>
      </c>
      <c r="H2300" s="445">
        <v>10000000</v>
      </c>
      <c r="I2300" s="445">
        <v>10000000</v>
      </c>
      <c r="J2300" s="445"/>
      <c r="K2300" s="575">
        <f>SUM(G2300:I2300)</f>
        <v>30000000</v>
      </c>
      <c r="L2300" s="445">
        <v>401000</v>
      </c>
      <c r="M2300" s="446"/>
      <c r="N2300" s="1240"/>
      <c r="O2300" s="1240"/>
      <c r="P2300" s="1240"/>
    </row>
    <row r="2301" spans="1:16" ht="14.25">
      <c r="A2301" s="1088">
        <v>22020502</v>
      </c>
      <c r="B2301" s="1088"/>
      <c r="C2301" s="1088"/>
      <c r="D2301" s="1088"/>
      <c r="E2301" s="1088"/>
      <c r="F2301" s="324" t="s">
        <v>147</v>
      </c>
      <c r="G2301" s="446"/>
      <c r="H2301" s="446"/>
      <c r="I2301" s="446"/>
      <c r="J2301" s="446"/>
      <c r="K2301" s="441"/>
      <c r="L2301" s="446"/>
      <c r="M2301" s="446"/>
      <c r="N2301" s="1240"/>
      <c r="O2301" s="1240"/>
      <c r="P2301" s="1240"/>
    </row>
    <row r="2302" spans="1:16" ht="14.25">
      <c r="A2302" s="442">
        <v>220206</v>
      </c>
      <c r="B2302" s="442"/>
      <c r="C2302" s="442"/>
      <c r="D2302" s="442"/>
      <c r="E2302" s="442"/>
      <c r="F2302" s="443" t="s">
        <v>643</v>
      </c>
      <c r="G2302" s="321">
        <f>SUM(G2303:G2306)</f>
        <v>15000000</v>
      </c>
      <c r="H2302" s="321">
        <f>SUM(H2303:H2306)</f>
        <v>15000000</v>
      </c>
      <c r="I2302" s="321">
        <f>SUM(I2303:I2306)</f>
        <v>15000000</v>
      </c>
      <c r="J2302" s="321"/>
      <c r="K2302" s="441">
        <f>SUM(G2302:I2302)</f>
        <v>45000000</v>
      </c>
      <c r="L2302" s="321">
        <f>SUM(L2306:L2306)</f>
        <v>1000000</v>
      </c>
      <c r="M2302" s="321">
        <f>SUM(M2306:M2306)</f>
        <v>0</v>
      </c>
      <c r="N2302" s="1240"/>
      <c r="O2302" s="1240"/>
      <c r="P2302" s="1240"/>
    </row>
    <row r="2303" spans="1:16" ht="14.25">
      <c r="A2303" s="1088">
        <v>22020601</v>
      </c>
      <c r="B2303" s="442"/>
      <c r="C2303" s="442"/>
      <c r="D2303" s="442"/>
      <c r="E2303" s="442"/>
      <c r="F2303" s="324" t="s">
        <v>149</v>
      </c>
      <c r="G2303" s="452">
        <v>2000000</v>
      </c>
      <c r="H2303" s="452">
        <v>2000000</v>
      </c>
      <c r="I2303" s="452">
        <v>2000000</v>
      </c>
      <c r="J2303" s="452"/>
      <c r="K2303" s="441"/>
      <c r="L2303" s="321"/>
      <c r="M2303" s="321"/>
      <c r="N2303" s="1240"/>
      <c r="O2303" s="1240"/>
      <c r="P2303" s="1240"/>
    </row>
    <row r="2304" spans="1:16" ht="14.25">
      <c r="A2304" s="1088">
        <v>22020602</v>
      </c>
      <c r="B2304" s="442"/>
      <c r="C2304" s="442"/>
      <c r="D2304" s="442"/>
      <c r="E2304" s="442"/>
      <c r="F2304" s="324" t="s">
        <v>150</v>
      </c>
      <c r="G2304" s="452">
        <v>1000000</v>
      </c>
      <c r="H2304" s="452">
        <v>1000000</v>
      </c>
      <c r="I2304" s="452">
        <v>1000000</v>
      </c>
      <c r="J2304" s="452"/>
      <c r="K2304" s="441"/>
      <c r="L2304" s="321"/>
      <c r="M2304" s="321"/>
      <c r="N2304" s="1240"/>
      <c r="O2304" s="1240"/>
      <c r="P2304" s="1240"/>
    </row>
    <row r="2305" spans="1:16" ht="25.5">
      <c r="A2305" s="1088">
        <v>22020604</v>
      </c>
      <c r="B2305" s="442"/>
      <c r="C2305" s="442"/>
      <c r="D2305" s="442"/>
      <c r="E2305" s="442"/>
      <c r="F2305" s="324" t="s">
        <v>152</v>
      </c>
      <c r="G2305" s="452">
        <v>500000</v>
      </c>
      <c r="H2305" s="452">
        <v>500000</v>
      </c>
      <c r="I2305" s="452">
        <v>500000</v>
      </c>
      <c r="J2305" s="452"/>
      <c r="K2305" s="441"/>
      <c r="L2305" s="321"/>
      <c r="M2305" s="321"/>
      <c r="N2305" s="1240"/>
      <c r="O2305" s="1240"/>
      <c r="P2305" s="1240"/>
    </row>
    <row r="2306" spans="1:16" ht="25.5">
      <c r="A2306" s="1088">
        <v>22020605</v>
      </c>
      <c r="B2306" s="1088"/>
      <c r="C2306" s="1088"/>
      <c r="D2306" s="1088"/>
      <c r="E2306" s="1088"/>
      <c r="F2306" s="324" t="s">
        <v>153</v>
      </c>
      <c r="G2306" s="445">
        <v>11500000</v>
      </c>
      <c r="H2306" s="445">
        <v>11500000</v>
      </c>
      <c r="I2306" s="445">
        <v>11500000</v>
      </c>
      <c r="J2306" s="445"/>
      <c r="K2306" s="575">
        <f>SUM(G2306:I2306)</f>
        <v>34500000</v>
      </c>
      <c r="L2306" s="445">
        <v>1000000</v>
      </c>
      <c r="M2306" s="451"/>
      <c r="N2306" s="1240"/>
      <c r="O2306" s="1240"/>
      <c r="P2306" s="1240"/>
    </row>
    <row r="2307" spans="1:16" ht="25.5">
      <c r="A2307" s="442">
        <v>220208</v>
      </c>
      <c r="B2307" s="442"/>
      <c r="C2307" s="442"/>
      <c r="D2307" s="442"/>
      <c r="E2307" s="442"/>
      <c r="F2307" s="443" t="s">
        <v>644</v>
      </c>
      <c r="G2307" s="321">
        <f>SUM(G2308:G2310)</f>
        <v>3500000</v>
      </c>
      <c r="H2307" s="321">
        <f>SUM(H2308:H2310)</f>
        <v>3500000</v>
      </c>
      <c r="I2307" s="321">
        <f>SUM(I2308:I2310)</f>
        <v>3500000</v>
      </c>
      <c r="J2307" s="321"/>
      <c r="K2307" s="441">
        <f>SUM(G2307:I2307)</f>
        <v>10500000</v>
      </c>
      <c r="L2307" s="321">
        <f>SUM(L2309:L2310)</f>
        <v>14000000</v>
      </c>
      <c r="M2307" s="321">
        <f>SUM(M2309:M2310)</f>
        <v>0</v>
      </c>
      <c r="N2307" s="1240"/>
      <c r="O2307" s="1240"/>
      <c r="P2307" s="1240"/>
    </row>
    <row r="2308" spans="1:16" ht="14.25">
      <c r="A2308" s="1088">
        <v>22020801</v>
      </c>
      <c r="B2308" s="442"/>
      <c r="C2308" s="442"/>
      <c r="D2308" s="442"/>
      <c r="E2308" s="442"/>
      <c r="F2308" s="324" t="s">
        <v>1090</v>
      </c>
      <c r="G2308" s="452">
        <v>1500000</v>
      </c>
      <c r="H2308" s="452">
        <v>1500000</v>
      </c>
      <c r="I2308" s="452">
        <v>1500000</v>
      </c>
      <c r="J2308" s="452"/>
      <c r="K2308" s="441"/>
      <c r="L2308" s="321"/>
      <c r="M2308" s="321"/>
      <c r="N2308" s="1240"/>
      <c r="O2308" s="1240"/>
      <c r="P2308" s="1240"/>
    </row>
    <row r="2309" spans="1:16" ht="25.5">
      <c r="A2309" s="1088">
        <v>22020802</v>
      </c>
      <c r="B2309" s="1088"/>
      <c r="C2309" s="1088"/>
      <c r="D2309" s="1088"/>
      <c r="E2309" s="1088"/>
      <c r="F2309" s="324" t="s">
        <v>165</v>
      </c>
      <c r="G2309" s="445">
        <v>500000</v>
      </c>
      <c r="H2309" s="445">
        <v>500000</v>
      </c>
      <c r="I2309" s="445">
        <v>500000</v>
      </c>
      <c r="J2309" s="445"/>
      <c r="K2309" s="575">
        <f>SUM(G2309:I2309)</f>
        <v>1500000</v>
      </c>
      <c r="L2309" s="445">
        <v>8000000</v>
      </c>
      <c r="M2309" s="446"/>
      <c r="N2309" s="1240"/>
      <c r="O2309" s="1240"/>
      <c r="P2309" s="1240"/>
    </row>
    <row r="2310" spans="1:16" ht="25.5">
      <c r="A2310" s="1088">
        <v>22020803</v>
      </c>
      <c r="B2310" s="1088"/>
      <c r="C2310" s="1088"/>
      <c r="D2310" s="1088"/>
      <c r="E2310" s="1088"/>
      <c r="F2310" s="324" t="s">
        <v>166</v>
      </c>
      <c r="G2310" s="445">
        <v>1500000</v>
      </c>
      <c r="H2310" s="445">
        <v>1500000</v>
      </c>
      <c r="I2310" s="445">
        <v>1500000</v>
      </c>
      <c r="J2310" s="445"/>
      <c r="K2310" s="575">
        <f>SUM(G2310:I2310)</f>
        <v>4500000</v>
      </c>
      <c r="L2310" s="445">
        <v>6000000</v>
      </c>
      <c r="M2310" s="446"/>
      <c r="N2310" s="1240"/>
      <c r="O2310" s="1240"/>
      <c r="P2310" s="1240"/>
    </row>
    <row r="2311" spans="1:16" ht="25.5">
      <c r="A2311" s="442">
        <v>220209</v>
      </c>
      <c r="B2311" s="442"/>
      <c r="C2311" s="442"/>
      <c r="D2311" s="442"/>
      <c r="E2311" s="442"/>
      <c r="F2311" s="443" t="s">
        <v>646</v>
      </c>
      <c r="G2311" s="321">
        <f>SUM(G2312:G2313)</f>
        <v>1000000</v>
      </c>
      <c r="H2311" s="321">
        <f>SUM(H2312:H2313)</f>
        <v>1000000</v>
      </c>
      <c r="I2311" s="321">
        <f>SUM(I2312:I2313)</f>
        <v>1000000</v>
      </c>
      <c r="J2311" s="321"/>
      <c r="K2311" s="441">
        <f>SUM(G2311:I2311)</f>
        <v>3000000</v>
      </c>
      <c r="L2311" s="321">
        <f>SUM(L2312:L2312)</f>
        <v>300800</v>
      </c>
      <c r="M2311" s="321">
        <f>SUM(M2312:M2312)</f>
        <v>0</v>
      </c>
      <c r="N2311" s="1240"/>
      <c r="O2311" s="1240"/>
      <c r="P2311" s="1240"/>
    </row>
    <row r="2312" spans="1:16" ht="25.5">
      <c r="A2312" s="1088">
        <v>22020901</v>
      </c>
      <c r="B2312" s="1088"/>
      <c r="C2312" s="1088"/>
      <c r="D2312" s="1088"/>
      <c r="E2312" s="1088"/>
      <c r="F2312" s="324" t="s">
        <v>170</v>
      </c>
      <c r="G2312" s="446">
        <v>800000</v>
      </c>
      <c r="H2312" s="446">
        <v>800000</v>
      </c>
      <c r="I2312" s="446">
        <v>800000</v>
      </c>
      <c r="J2312" s="446"/>
      <c r="K2312" s="441">
        <f>SUM(G2312:I2312)</f>
        <v>2400000</v>
      </c>
      <c r="L2312" s="446">
        <v>300800</v>
      </c>
      <c r="M2312" s="451"/>
      <c r="N2312" s="1240"/>
      <c r="O2312" s="1240"/>
      <c r="P2312" s="1240"/>
    </row>
    <row r="2313" spans="1:16" ht="14.25">
      <c r="A2313" s="1088">
        <v>22020901</v>
      </c>
      <c r="B2313" s="1088"/>
      <c r="C2313" s="1088"/>
      <c r="D2313" s="1088"/>
      <c r="E2313" s="1088"/>
      <c r="F2313" s="324" t="s">
        <v>1137</v>
      </c>
      <c r="G2313" s="446">
        <v>200000</v>
      </c>
      <c r="H2313" s="446">
        <v>200000</v>
      </c>
      <c r="I2313" s="446">
        <v>200000</v>
      </c>
      <c r="J2313" s="446"/>
      <c r="K2313" s="441"/>
      <c r="L2313" s="446"/>
      <c r="M2313" s="451"/>
      <c r="N2313" s="1240"/>
      <c r="O2313" s="1240"/>
      <c r="P2313" s="1240"/>
    </row>
    <row r="2314" spans="1:16" ht="25.5">
      <c r="A2314" s="442">
        <v>220210</v>
      </c>
      <c r="B2314" s="442"/>
      <c r="C2314" s="442"/>
      <c r="D2314" s="442"/>
      <c r="E2314" s="442"/>
      <c r="F2314" s="443" t="s">
        <v>173</v>
      </c>
      <c r="G2314" s="321">
        <f>SUM(G2315:G2320)</f>
        <v>37000000</v>
      </c>
      <c r="H2314" s="321">
        <f>SUM(H2315:H2320)</f>
        <v>37000000</v>
      </c>
      <c r="I2314" s="321">
        <f>SUM(I2315:I2320)</f>
        <v>37000000</v>
      </c>
      <c r="J2314" s="321"/>
      <c r="K2314" s="441">
        <f>SUM(G2314:I2314)</f>
        <v>111000000</v>
      </c>
      <c r="L2314" s="321">
        <f>SUM(L2315:L2320)</f>
        <v>27000000</v>
      </c>
      <c r="M2314" s="321">
        <f>SUM(M2315:M2320)</f>
        <v>0</v>
      </c>
      <c r="N2314" s="1240"/>
      <c r="O2314" s="1240"/>
      <c r="P2314" s="1240"/>
    </row>
    <row r="2315" spans="1:16" ht="14.25">
      <c r="A2315" s="1088">
        <v>22021001</v>
      </c>
      <c r="B2315" s="1088"/>
      <c r="C2315" s="1088"/>
      <c r="D2315" s="1088"/>
      <c r="E2315" s="1088"/>
      <c r="F2315" s="324" t="s">
        <v>174</v>
      </c>
      <c r="G2315" s="445">
        <v>2000000</v>
      </c>
      <c r="H2315" s="445">
        <v>2000000</v>
      </c>
      <c r="I2315" s="445">
        <v>2000000</v>
      </c>
      <c r="J2315" s="445"/>
      <c r="K2315" s="575">
        <f>SUM(G2315:I2315)</f>
        <v>6000000</v>
      </c>
      <c r="L2315" s="445">
        <v>6000000</v>
      </c>
      <c r="M2315" s="445"/>
      <c r="N2315" s="1240"/>
      <c r="O2315" s="1240"/>
      <c r="P2315" s="1240"/>
    </row>
    <row r="2316" spans="1:16" ht="25.5">
      <c r="A2316" s="1088">
        <v>22021002</v>
      </c>
      <c r="B2316" s="1088"/>
      <c r="C2316" s="1088"/>
      <c r="D2316" s="1088"/>
      <c r="E2316" s="1088"/>
      <c r="F2316" s="324" t="s">
        <v>175</v>
      </c>
      <c r="G2316" s="445">
        <v>3000000</v>
      </c>
      <c r="H2316" s="445">
        <v>3000000</v>
      </c>
      <c r="I2316" s="445">
        <v>3000000</v>
      </c>
      <c r="J2316" s="445"/>
      <c r="K2316" s="575"/>
      <c r="L2316" s="445"/>
      <c r="M2316" s="445"/>
      <c r="N2316" s="1240"/>
      <c r="O2316" s="1240"/>
      <c r="P2316" s="1240"/>
    </row>
    <row r="2317" spans="1:16" ht="25.5">
      <c r="A2317" s="1088">
        <v>22021003</v>
      </c>
      <c r="B2317" s="1088"/>
      <c r="C2317" s="1088"/>
      <c r="D2317" s="1088"/>
      <c r="E2317" s="1088"/>
      <c r="F2317" s="324" t="s">
        <v>176</v>
      </c>
      <c r="G2317" s="445">
        <v>5000000</v>
      </c>
      <c r="H2317" s="445">
        <v>5000000</v>
      </c>
      <c r="I2317" s="445">
        <v>5000000</v>
      </c>
      <c r="J2317" s="445"/>
      <c r="K2317" s="575">
        <f>SUM(G2317:I2317)</f>
        <v>15000000</v>
      </c>
      <c r="L2317" s="445">
        <v>4000000</v>
      </c>
      <c r="M2317" s="445"/>
      <c r="N2317" s="1240"/>
      <c r="O2317" s="1240"/>
      <c r="P2317" s="1240"/>
    </row>
    <row r="2318" spans="1:16" ht="14.25">
      <c r="A2318" s="1088">
        <v>22021007</v>
      </c>
      <c r="B2318" s="1088"/>
      <c r="C2318" s="1088"/>
      <c r="D2318" s="1088"/>
      <c r="E2318" s="1088"/>
      <c r="F2318" s="324" t="s">
        <v>179</v>
      </c>
      <c r="G2318" s="445">
        <v>4000000</v>
      </c>
      <c r="H2318" s="445">
        <v>4000000</v>
      </c>
      <c r="I2318" s="445">
        <v>4000000</v>
      </c>
      <c r="J2318" s="445"/>
      <c r="K2318" s="575">
        <f>SUM(G2318:I2318)</f>
        <v>12000000</v>
      </c>
      <c r="L2318" s="445">
        <v>2000000</v>
      </c>
      <c r="M2318" s="445"/>
      <c r="N2318" s="1240"/>
      <c r="O2318" s="1240"/>
      <c r="P2318" s="1240"/>
    </row>
    <row r="2319" spans="1:16" ht="25.5">
      <c r="A2319" s="1088"/>
      <c r="B2319" s="1088"/>
      <c r="C2319" s="1088"/>
      <c r="D2319" s="1088"/>
      <c r="E2319" s="1088"/>
      <c r="F2319" s="324" t="s">
        <v>668</v>
      </c>
      <c r="G2319" s="445">
        <v>1000000</v>
      </c>
      <c r="H2319" s="445">
        <v>1000000</v>
      </c>
      <c r="I2319" s="445">
        <v>1000000</v>
      </c>
      <c r="J2319" s="445"/>
      <c r="K2319" s="575"/>
      <c r="L2319" s="445"/>
      <c r="M2319" s="445"/>
      <c r="N2319" s="1240"/>
      <c r="O2319" s="1240"/>
      <c r="P2319" s="1240"/>
    </row>
    <row r="2320" spans="1:16" ht="25.5">
      <c r="A2320" s="1088">
        <v>22021021</v>
      </c>
      <c r="B2320" s="1088"/>
      <c r="C2320" s="1088"/>
      <c r="D2320" s="1088"/>
      <c r="E2320" s="1088"/>
      <c r="F2320" s="324" t="s">
        <v>185</v>
      </c>
      <c r="G2320" s="445">
        <v>22000000</v>
      </c>
      <c r="H2320" s="445">
        <v>22000000</v>
      </c>
      <c r="I2320" s="445">
        <v>22000000</v>
      </c>
      <c r="J2320" s="445"/>
      <c r="K2320" s="575">
        <f>SUM(G2320:I2320)</f>
        <v>66000000</v>
      </c>
      <c r="L2320" s="445">
        <v>15000000</v>
      </c>
      <c r="M2320" s="445"/>
      <c r="N2320" s="1240"/>
      <c r="O2320" s="1240"/>
      <c r="P2320" s="1240"/>
    </row>
    <row r="2321" spans="1:16" ht="14.25">
      <c r="A2321" s="329"/>
      <c r="B2321" s="329"/>
      <c r="C2321" s="329"/>
      <c r="D2321" s="329"/>
      <c r="E2321" s="329"/>
      <c r="F2321" s="330"/>
      <c r="G2321" s="326"/>
      <c r="H2321" s="326"/>
      <c r="I2321" s="326"/>
      <c r="J2321" s="326"/>
      <c r="K2321" s="326"/>
      <c r="L2321" s="419"/>
      <c r="M2321" s="419"/>
      <c r="N2321" s="1240"/>
      <c r="O2321" s="1240"/>
      <c r="P2321" s="1240"/>
    </row>
    <row r="2322" spans="1:16" ht="14.25">
      <c r="A2322" s="486"/>
      <c r="B2322" s="486"/>
      <c r="C2322" s="486"/>
      <c r="D2322" s="486"/>
      <c r="E2322" s="486"/>
      <c r="F2322" s="775" t="s">
        <v>570</v>
      </c>
      <c r="G2322" s="775"/>
      <c r="H2322" s="775"/>
      <c r="I2322" s="775"/>
      <c r="J2322" s="775"/>
      <c r="K2322" s="775"/>
      <c r="L2322" s="775"/>
      <c r="M2322" s="775"/>
      <c r="N2322" s="1240"/>
      <c r="O2322" s="1240"/>
      <c r="P2322" s="1240"/>
    </row>
    <row r="2323" spans="1:16" ht="14.25">
      <c r="A2323" s="486"/>
      <c r="B2323" s="486"/>
      <c r="C2323" s="486"/>
      <c r="D2323" s="486"/>
      <c r="E2323" s="486"/>
      <c r="F2323" s="571"/>
      <c r="G2323" s="1003"/>
      <c r="H2323" s="1003"/>
      <c r="I2323" s="1003"/>
      <c r="J2323" s="1003"/>
      <c r="K2323" s="1003"/>
      <c r="L2323" s="1003"/>
      <c r="M2323" s="527"/>
      <c r="N2323" s="1240"/>
      <c r="O2323" s="1240"/>
      <c r="P2323" s="1240"/>
    </row>
    <row r="2324" spans="1:16" ht="14.25">
      <c r="A2324" s="486"/>
      <c r="B2324" s="486"/>
      <c r="C2324" s="486"/>
      <c r="D2324" s="486"/>
      <c r="E2324" s="486"/>
      <c r="F2324" s="571" t="s">
        <v>519</v>
      </c>
      <c r="G2324" s="590" t="e">
        <f>G2259</f>
        <v>#REF!</v>
      </c>
      <c r="H2324" s="590" t="e">
        <f>H2259</f>
        <v>#REF!</v>
      </c>
      <c r="I2324" s="590" t="e">
        <f>I2259</f>
        <v>#REF!</v>
      </c>
      <c r="J2324" s="590"/>
      <c r="K2324" s="590">
        <f>K2314</f>
        <v>111000000</v>
      </c>
      <c r="L2324" s="590">
        <f>L2314</f>
        <v>27000000</v>
      </c>
      <c r="M2324" s="590">
        <f>M2314</f>
        <v>0</v>
      </c>
      <c r="N2324" s="1240"/>
      <c r="O2324" s="1240"/>
      <c r="P2324" s="1240"/>
    </row>
    <row r="2325" spans="1:16" ht="14.25">
      <c r="A2325" s="486"/>
      <c r="B2325" s="486"/>
      <c r="C2325" s="486"/>
      <c r="D2325" s="486"/>
      <c r="E2325" s="486"/>
      <c r="F2325" s="571" t="s">
        <v>520</v>
      </c>
      <c r="G2325" s="590">
        <f>G2265</f>
        <v>143000000</v>
      </c>
      <c r="H2325" s="590">
        <f>H2265</f>
        <v>143000000</v>
      </c>
      <c r="I2325" s="590">
        <f>I2265</f>
        <v>143000000</v>
      </c>
      <c r="J2325" s="590"/>
      <c r="K2325" s="590">
        <f>K2320</f>
        <v>66000000</v>
      </c>
      <c r="L2325" s="590">
        <f>L2265</f>
        <v>100000000</v>
      </c>
      <c r="M2325" s="590">
        <f>M2265</f>
        <v>0</v>
      </c>
      <c r="N2325" s="1240"/>
      <c r="O2325" s="1240"/>
      <c r="P2325" s="1240"/>
    </row>
    <row r="2326" spans="1:16" ht="14.25">
      <c r="A2326" s="486"/>
      <c r="B2326" s="486"/>
      <c r="C2326" s="486"/>
      <c r="D2326" s="486"/>
      <c r="E2326" s="486"/>
      <c r="F2326" s="571"/>
      <c r="G2326" s="590"/>
      <c r="H2326" s="590"/>
      <c r="I2326" s="590"/>
      <c r="J2326" s="590"/>
      <c r="K2326" s="590"/>
      <c r="L2326" s="590"/>
      <c r="M2326" s="590"/>
      <c r="N2326" s="1240"/>
      <c r="O2326" s="1240"/>
      <c r="P2326" s="1240"/>
    </row>
    <row r="2327" spans="1:16" ht="14.25">
      <c r="A2327" s="486"/>
      <c r="B2327" s="486"/>
      <c r="C2327" s="486"/>
      <c r="D2327" s="486"/>
      <c r="E2327" s="486"/>
      <c r="F2327" s="571" t="s">
        <v>3</v>
      </c>
      <c r="G2327" s="590" t="e">
        <f t="shared" ref="G2327:M2327" si="330">SUM(G2324:G2326)</f>
        <v>#REF!</v>
      </c>
      <c r="H2327" s="590" t="e">
        <f t="shared" si="330"/>
        <v>#REF!</v>
      </c>
      <c r="I2327" s="590" t="e">
        <f t="shared" si="330"/>
        <v>#REF!</v>
      </c>
      <c r="J2327" s="590"/>
      <c r="K2327" s="590">
        <f t="shared" si="330"/>
        <v>177000000</v>
      </c>
      <c r="L2327" s="590">
        <f t="shared" si="330"/>
        <v>127000000</v>
      </c>
      <c r="M2327" s="590">
        <f t="shared" si="330"/>
        <v>0</v>
      </c>
      <c r="N2327" s="1240"/>
      <c r="O2327" s="1240"/>
      <c r="P2327" s="1240"/>
    </row>
    <row r="2328" spans="1:16" ht="14.25">
      <c r="A2328" s="232"/>
      <c r="B2328" s="232"/>
      <c r="C2328" s="232"/>
      <c r="D2328" s="232"/>
      <c r="E2328" s="232"/>
      <c r="F2328" s="233"/>
      <c r="G2328" s="245"/>
      <c r="H2328" s="393"/>
      <c r="I2328" s="245"/>
      <c r="J2328" s="245"/>
      <c r="K2328" s="245"/>
      <c r="L2328" s="245"/>
      <c r="M2328" s="245"/>
    </row>
    <row r="2329" spans="1:16" ht="14.25">
      <c r="A2329" s="232"/>
      <c r="B2329" s="232"/>
      <c r="C2329" s="232"/>
      <c r="D2329" s="232"/>
      <c r="E2329" s="232"/>
      <c r="F2329" s="233"/>
      <c r="G2329" s="245"/>
      <c r="H2329" s="393"/>
      <c r="I2329" s="245"/>
      <c r="J2329" s="245"/>
      <c r="K2329" s="245"/>
      <c r="L2329" s="245"/>
      <c r="M2329" s="245"/>
    </row>
    <row r="2330" spans="1:16">
      <c r="A2330" s="33"/>
      <c r="B2330" s="35"/>
      <c r="C2330" s="33"/>
      <c r="D2330" s="33"/>
      <c r="E2330" s="33"/>
      <c r="F2330" s="35"/>
      <c r="G2330" s="54"/>
      <c r="H2330" s="33"/>
      <c r="I2330" s="33"/>
      <c r="J2330" s="33"/>
      <c r="K2330" s="33"/>
    </row>
    <row r="2331" spans="1:16" ht="23.25">
      <c r="A2331" s="1530" t="s">
        <v>0</v>
      </c>
      <c r="B2331" s="1530"/>
      <c r="C2331" s="1530"/>
      <c r="D2331" s="1530"/>
      <c r="E2331" s="1530"/>
      <c r="F2331" s="1530"/>
      <c r="G2331" s="1530"/>
      <c r="H2331" s="1530"/>
      <c r="I2331" s="1530"/>
      <c r="J2331" s="1530"/>
      <c r="K2331" s="1530"/>
      <c r="L2331" s="51"/>
      <c r="M2331" s="51"/>
    </row>
    <row r="2332" spans="1:16" ht="20.25">
      <c r="A2332" s="1499" t="s">
        <v>488</v>
      </c>
      <c r="B2332" s="1499"/>
      <c r="C2332" s="1499"/>
      <c r="D2332" s="1499"/>
      <c r="E2332" s="1499"/>
      <c r="F2332" s="1499"/>
      <c r="G2332" s="1499"/>
      <c r="H2332" s="1499"/>
      <c r="I2332" s="1499"/>
      <c r="J2332" s="1499"/>
      <c r="K2332" s="1499"/>
      <c r="L2332" s="51"/>
      <c r="M2332" s="51"/>
    </row>
    <row r="2333" spans="1:16" ht="25.5">
      <c r="A2333" s="432" t="s">
        <v>6</v>
      </c>
      <c r="B2333" s="433" t="s">
        <v>514</v>
      </c>
      <c r="C2333" s="433" t="s">
        <v>559</v>
      </c>
      <c r="D2333" s="433" t="s">
        <v>560</v>
      </c>
      <c r="E2333" s="432" t="s">
        <v>515</v>
      </c>
      <c r="F2333" s="432" t="s">
        <v>7</v>
      </c>
      <c r="G2333" s="433" t="s">
        <v>1221</v>
      </c>
      <c r="H2333" s="433" t="s">
        <v>1006</v>
      </c>
      <c r="I2333" s="433" t="s">
        <v>1197</v>
      </c>
      <c r="J2333" s="433"/>
      <c r="K2333" s="435" t="s">
        <v>970</v>
      </c>
      <c r="L2333" s="435" t="s">
        <v>999</v>
      </c>
      <c r="M2333" s="435" t="s">
        <v>998</v>
      </c>
    </row>
    <row r="2334" spans="1:16" ht="14.25">
      <c r="A2334" s="953">
        <v>1</v>
      </c>
      <c r="B2334" s="953"/>
      <c r="C2334" s="953"/>
      <c r="D2334" s="953"/>
      <c r="E2334" s="953"/>
      <c r="F2334" s="542" t="s">
        <v>8</v>
      </c>
      <c r="G2334" s="1241">
        <f>SUM(G2335)</f>
        <v>50400000</v>
      </c>
      <c r="H2334" s="1241">
        <f>SUM(H2335)</f>
        <v>50400000</v>
      </c>
      <c r="I2334" s="1241">
        <f>SUM(I2335)</f>
        <v>100800000</v>
      </c>
      <c r="J2334" s="1241"/>
      <c r="K2334" s="435"/>
      <c r="L2334" s="435"/>
      <c r="M2334" s="435"/>
    </row>
    <row r="2335" spans="1:16" ht="14.25">
      <c r="A2335" s="950">
        <v>12</v>
      </c>
      <c r="B2335" s="950"/>
      <c r="C2335" s="950"/>
      <c r="D2335" s="950"/>
      <c r="E2335" s="950"/>
      <c r="F2335" s="1084" t="s">
        <v>14</v>
      </c>
      <c r="G2335" s="1242">
        <f>SUM(G2336,G2340)</f>
        <v>50400000</v>
      </c>
      <c r="H2335" s="1242">
        <f>SUM(H2336,H2340)</f>
        <v>50400000</v>
      </c>
      <c r="I2335" s="956">
        <f>SUM(G2335:H2335)</f>
        <v>100800000</v>
      </c>
      <c r="J2335" s="956"/>
      <c r="K2335" s="1023"/>
      <c r="L2335" s="435"/>
      <c r="M2335" s="435"/>
    </row>
    <row r="2336" spans="1:16" ht="14.25">
      <c r="A2336" s="950">
        <v>1201</v>
      </c>
      <c r="B2336" s="950"/>
      <c r="C2336" s="950"/>
      <c r="D2336" s="950"/>
      <c r="E2336" s="950"/>
      <c r="F2336" s="1084" t="s">
        <v>15</v>
      </c>
      <c r="G2336" s="1242">
        <f>SUM(G2337,G2339)</f>
        <v>0</v>
      </c>
      <c r="H2336" s="1242">
        <f>SUM(H2337,H2339)</f>
        <v>0</v>
      </c>
      <c r="I2336" s="1242">
        <f>SUM(I2337,I2339)</f>
        <v>0</v>
      </c>
      <c r="J2336" s="1242"/>
      <c r="K2336" s="435"/>
      <c r="L2336" s="435"/>
      <c r="M2336" s="435"/>
    </row>
    <row r="2337" spans="1:13" ht="14.25">
      <c r="A2337" s="950">
        <v>120101</v>
      </c>
      <c r="B2337" s="950"/>
      <c r="C2337" s="950"/>
      <c r="D2337" s="950"/>
      <c r="E2337" s="950"/>
      <c r="F2337" s="1084" t="s">
        <v>16</v>
      </c>
      <c r="G2337" s="1242"/>
      <c r="H2337" s="1242"/>
      <c r="I2337" s="1242"/>
      <c r="J2337" s="1242"/>
      <c r="K2337" s="435"/>
      <c r="L2337" s="435"/>
      <c r="M2337" s="435"/>
    </row>
    <row r="2338" spans="1:13" ht="14.25">
      <c r="A2338" s="953">
        <v>12010101</v>
      </c>
      <c r="B2338" s="953"/>
      <c r="C2338" s="953"/>
      <c r="D2338" s="953"/>
      <c r="E2338" s="953"/>
      <c r="F2338" s="731" t="s">
        <v>17</v>
      </c>
      <c r="G2338" s="956"/>
      <c r="H2338" s="956"/>
      <c r="I2338" s="956"/>
      <c r="J2338" s="956"/>
      <c r="K2338" s="435"/>
      <c r="L2338" s="435"/>
      <c r="M2338" s="435"/>
    </row>
    <row r="2339" spans="1:13" ht="14.25">
      <c r="A2339" s="950">
        <v>120102</v>
      </c>
      <c r="B2339" s="950"/>
      <c r="C2339" s="950"/>
      <c r="D2339" s="950"/>
      <c r="E2339" s="950"/>
      <c r="F2339" s="1084" t="s">
        <v>18</v>
      </c>
      <c r="G2339" s="1242"/>
      <c r="H2339" s="1242"/>
      <c r="I2339" s="1242"/>
      <c r="J2339" s="1242"/>
      <c r="K2339" s="435"/>
      <c r="L2339" s="435"/>
      <c r="M2339" s="435"/>
    </row>
    <row r="2340" spans="1:13" ht="14.25">
      <c r="A2340" s="542">
        <v>1202</v>
      </c>
      <c r="B2340" s="542"/>
      <c r="C2340" s="542"/>
      <c r="D2340" s="542"/>
      <c r="E2340" s="542"/>
      <c r="F2340" s="1084" t="s">
        <v>19</v>
      </c>
      <c r="G2340" s="1242">
        <v>50400000</v>
      </c>
      <c r="H2340" s="1242">
        <v>50400000</v>
      </c>
      <c r="I2340" s="956">
        <f>SUM(G2340:H2340)</f>
        <v>100800000</v>
      </c>
      <c r="J2340" s="956"/>
      <c r="K2340" s="435"/>
      <c r="L2340" s="435"/>
      <c r="M2340" s="435"/>
    </row>
    <row r="2341" spans="1:13" ht="14.25">
      <c r="A2341" s="542">
        <v>120201</v>
      </c>
      <c r="B2341" s="542"/>
      <c r="C2341" s="542"/>
      <c r="D2341" s="542"/>
      <c r="E2341" s="542"/>
      <c r="F2341" s="1084" t="s">
        <v>20</v>
      </c>
      <c r="G2341" s="1242">
        <f>SUM(G2342:G2342)</f>
        <v>0</v>
      </c>
      <c r="H2341" s="1242">
        <f>SUM(H2342:H2342)</f>
        <v>0</v>
      </c>
      <c r="I2341" s="1242">
        <f>SUM(I2342:I2342)</f>
        <v>0</v>
      </c>
      <c r="J2341" s="1242"/>
      <c r="K2341" s="435"/>
      <c r="L2341" s="435"/>
      <c r="M2341" s="435"/>
    </row>
    <row r="2342" spans="1:13" ht="14.25">
      <c r="A2342" s="953">
        <v>12020120.142857101</v>
      </c>
      <c r="B2342" s="953"/>
      <c r="C2342" s="953"/>
      <c r="D2342" s="953"/>
      <c r="E2342" s="953"/>
      <c r="F2342" s="731" t="s">
        <v>22</v>
      </c>
      <c r="G2342" s="956"/>
      <c r="H2342" s="956"/>
      <c r="I2342" s="956"/>
      <c r="J2342" s="956"/>
      <c r="K2342" s="435"/>
      <c r="L2342" s="435"/>
      <c r="M2342" s="435"/>
    </row>
    <row r="2343" spans="1:13" ht="14.25">
      <c r="A2343" s="542">
        <v>120204</v>
      </c>
      <c r="B2343" s="542"/>
      <c r="C2343" s="542"/>
      <c r="D2343" s="542"/>
      <c r="E2343" s="542"/>
      <c r="F2343" s="1084" t="s">
        <v>28</v>
      </c>
      <c r="G2343" s="1242">
        <f>SUM(G2344:G2344)</f>
        <v>50000000</v>
      </c>
      <c r="H2343" s="1242">
        <f>SUM(H2344:H2344)</f>
        <v>50000000</v>
      </c>
      <c r="I2343" s="1242">
        <f>SUM(I2344:I2344)</f>
        <v>100000000</v>
      </c>
      <c r="J2343" s="1242"/>
      <c r="K2343" s="435"/>
      <c r="L2343" s="435"/>
      <c r="M2343" s="435"/>
    </row>
    <row r="2344" spans="1:13" ht="25.5">
      <c r="A2344" s="953">
        <v>12020449</v>
      </c>
      <c r="B2344" s="953"/>
      <c r="C2344" s="953"/>
      <c r="D2344" s="953"/>
      <c r="E2344" s="953"/>
      <c r="F2344" s="731" t="s">
        <v>33</v>
      </c>
      <c r="G2344" s="956">
        <v>50000000</v>
      </c>
      <c r="H2344" s="956">
        <v>50000000</v>
      </c>
      <c r="I2344" s="956">
        <f>SUM(G2344:H2344)</f>
        <v>100000000</v>
      </c>
      <c r="J2344" s="956"/>
      <c r="K2344" s="435"/>
      <c r="L2344" s="435"/>
      <c r="M2344" s="435"/>
    </row>
    <row r="2345" spans="1:13" ht="14.25">
      <c r="A2345" s="950">
        <v>120205</v>
      </c>
      <c r="B2345" s="950"/>
      <c r="C2345" s="950"/>
      <c r="D2345" s="950"/>
      <c r="E2345" s="950"/>
      <c r="F2345" s="1084" t="s">
        <v>37</v>
      </c>
      <c r="G2345" s="1242">
        <f>G2346</f>
        <v>400000</v>
      </c>
      <c r="H2345" s="1242">
        <f>H2346</f>
        <v>400000</v>
      </c>
      <c r="I2345" s="1242">
        <f>I2346</f>
        <v>800000</v>
      </c>
      <c r="J2345" s="1242"/>
      <c r="K2345" s="435"/>
      <c r="L2345" s="435"/>
      <c r="M2345" s="435"/>
    </row>
    <row r="2346" spans="1:13" ht="14.25">
      <c r="A2346" s="953">
        <v>12020501</v>
      </c>
      <c r="B2346" s="953"/>
      <c r="C2346" s="953"/>
      <c r="D2346" s="953"/>
      <c r="E2346" s="953"/>
      <c r="F2346" s="731" t="s">
        <v>38</v>
      </c>
      <c r="G2346" s="956">
        <v>400000</v>
      </c>
      <c r="H2346" s="956">
        <v>400000</v>
      </c>
      <c r="I2346" s="956">
        <f>SUM(G2346:H2346)</f>
        <v>800000</v>
      </c>
      <c r="J2346" s="956"/>
      <c r="K2346" s="435"/>
      <c r="L2346" s="435"/>
      <c r="M2346" s="435"/>
    </row>
    <row r="2347" spans="1:13" ht="14.25">
      <c r="A2347" s="432">
        <v>2</v>
      </c>
      <c r="B2347" s="432"/>
      <c r="C2347" s="432"/>
      <c r="D2347" s="432"/>
      <c r="E2347" s="432"/>
      <c r="F2347" s="432" t="s">
        <v>90</v>
      </c>
      <c r="G2347" s="439" t="e">
        <f>G2348+G2357</f>
        <v>#REF!</v>
      </c>
      <c r="H2347" s="439">
        <f>H2348+H2357</f>
        <v>2118267481</v>
      </c>
      <c r="I2347" s="956" t="e">
        <f>SUM(G2347:H2347)</f>
        <v>#REF!</v>
      </c>
      <c r="J2347" s="956"/>
      <c r="K2347" s="1023" t="e">
        <f>SUM(G2347:I2347)</f>
        <v>#REF!</v>
      </c>
      <c r="L2347" s="435"/>
      <c r="M2347" s="435"/>
    </row>
    <row r="2348" spans="1:13" ht="14.25">
      <c r="A2348" s="432">
        <v>21</v>
      </c>
      <c r="B2348" s="432"/>
      <c r="C2348" s="432"/>
      <c r="D2348" s="432"/>
      <c r="E2348" s="432"/>
      <c r="F2348" s="432" t="s">
        <v>4</v>
      </c>
      <c r="G2348" s="436" t="e">
        <f>SUM(G2349,G2351)</f>
        <v>#REF!</v>
      </c>
      <c r="H2348" s="1243">
        <v>2013267481</v>
      </c>
      <c r="I2348" s="956" t="e">
        <f>SUM(G2348:H2348)</f>
        <v>#REF!</v>
      </c>
      <c r="J2348" s="956"/>
      <c r="K2348" s="1023" t="e">
        <f>SUM(G2348:I2348)</f>
        <v>#REF!</v>
      </c>
      <c r="L2348" s="435"/>
      <c r="M2348" s="435"/>
    </row>
    <row r="2349" spans="1:13" ht="14.25">
      <c r="A2349" s="432">
        <v>21010101</v>
      </c>
      <c r="B2349" s="432"/>
      <c r="C2349" s="432"/>
      <c r="D2349" s="432"/>
      <c r="E2349" s="432"/>
      <c r="F2349" s="432" t="s">
        <v>91</v>
      </c>
      <c r="G2349" s="956" t="e">
        <f>#REF!</f>
        <v>#REF!</v>
      </c>
      <c r="H2349" s="956">
        <v>1841358244</v>
      </c>
      <c r="I2349" s="956" t="e">
        <f>SUM(G2349:H2349)</f>
        <v>#REF!</v>
      </c>
      <c r="J2349" s="956"/>
      <c r="K2349" s="1023" t="e">
        <f>SUM(G2349:I2349)</f>
        <v>#REF!</v>
      </c>
      <c r="L2349" s="435"/>
      <c r="M2349" s="435"/>
    </row>
    <row r="2350" spans="1:13" ht="14.25">
      <c r="A2350" s="432">
        <v>21010102</v>
      </c>
      <c r="B2350" s="432"/>
      <c r="C2350" s="432"/>
      <c r="D2350" s="432"/>
      <c r="E2350" s="432"/>
      <c r="F2350" s="432" t="s">
        <v>92</v>
      </c>
      <c r="G2350" s="1244"/>
      <c r="H2350" s="1244"/>
      <c r="I2350" s="1244"/>
      <c r="J2350" s="1244"/>
      <c r="K2350" s="435"/>
      <c r="L2350" s="435"/>
      <c r="M2350" s="435"/>
    </row>
    <row r="2351" spans="1:13" ht="25.5">
      <c r="A2351" s="432">
        <v>2102</v>
      </c>
      <c r="B2351" s="432"/>
      <c r="C2351" s="432"/>
      <c r="D2351" s="432"/>
      <c r="E2351" s="432"/>
      <c r="F2351" s="433" t="s">
        <v>94</v>
      </c>
      <c r="G2351" s="1080" t="e">
        <f>SUM(G2352,G2355)</f>
        <v>#REF!</v>
      </c>
      <c r="H2351" s="1080">
        <v>171909237</v>
      </c>
      <c r="I2351" s="956" t="e">
        <f>SUM(G2351:H2351)</f>
        <v>#REF!</v>
      </c>
      <c r="J2351" s="956"/>
      <c r="K2351" s="1023" t="e">
        <f>SUM(G2351:I2351)</f>
        <v>#REF!</v>
      </c>
      <c r="L2351" s="435"/>
      <c r="M2351" s="435"/>
    </row>
    <row r="2352" spans="1:13" ht="14.25">
      <c r="A2352" s="432">
        <v>210201</v>
      </c>
      <c r="B2352" s="432"/>
      <c r="C2352" s="432"/>
      <c r="D2352" s="432"/>
      <c r="E2352" s="432"/>
      <c r="F2352" s="432" t="s">
        <v>95</v>
      </c>
      <c r="G2352" s="1080" t="e">
        <f>SUM(G2353:G2354)</f>
        <v>#REF!</v>
      </c>
      <c r="H2352" s="1080">
        <v>171909237</v>
      </c>
      <c r="I2352" s="956" t="e">
        <f>SUM(G2352:H2352)</f>
        <v>#REF!</v>
      </c>
      <c r="J2352" s="956"/>
      <c r="K2352" s="1023" t="e">
        <f>SUM(G2352:I2352)</f>
        <v>#REF!</v>
      </c>
      <c r="L2352" s="435"/>
      <c r="M2352" s="435"/>
    </row>
    <row r="2353" spans="1:13" ht="14.25">
      <c r="A2353" s="432">
        <v>21020101</v>
      </c>
      <c r="B2353" s="432"/>
      <c r="C2353" s="432"/>
      <c r="D2353" s="432"/>
      <c r="E2353" s="432"/>
      <c r="F2353" s="432" t="s">
        <v>96</v>
      </c>
      <c r="G2353" s="1080" t="e">
        <f>#REF!</f>
        <v>#REF!</v>
      </c>
      <c r="H2353" s="1080">
        <v>116994876</v>
      </c>
      <c r="I2353" s="956" t="e">
        <f>SUM(G2353:H2353)</f>
        <v>#REF!</v>
      </c>
      <c r="J2353" s="956"/>
      <c r="K2353" s="1023" t="e">
        <f>SUM(G2353:I2353)</f>
        <v>#REF!</v>
      </c>
      <c r="L2353" s="435"/>
      <c r="M2353" s="435"/>
    </row>
    <row r="2354" spans="1:13" ht="14.25">
      <c r="A2354" s="432">
        <v>21020103</v>
      </c>
      <c r="B2354" s="432"/>
      <c r="C2354" s="432"/>
      <c r="D2354" s="432"/>
      <c r="E2354" s="432"/>
      <c r="F2354" s="432" t="s">
        <v>97</v>
      </c>
      <c r="G2354" s="956" t="e">
        <f>#REF!</f>
        <v>#REF!</v>
      </c>
      <c r="H2354" s="956">
        <v>54914361</v>
      </c>
      <c r="I2354" s="956" t="e">
        <f>SUM(G2354:H2354)</f>
        <v>#REF!</v>
      </c>
      <c r="J2354" s="956"/>
      <c r="K2354" s="1023" t="e">
        <f>SUM(G2354:I2354)</f>
        <v>#REF!</v>
      </c>
      <c r="L2354" s="435"/>
      <c r="M2354" s="435"/>
    </row>
    <row r="2355" spans="1:13" ht="14.25">
      <c r="A2355" s="432">
        <v>210202</v>
      </c>
      <c r="B2355" s="432"/>
      <c r="C2355" s="432"/>
      <c r="D2355" s="432"/>
      <c r="E2355" s="432"/>
      <c r="F2355" s="432" t="s">
        <v>98</v>
      </c>
      <c r="G2355" s="956">
        <f>SUM(G2356:G2356)</f>
        <v>0</v>
      </c>
      <c r="H2355" s="956">
        <f>SUM(H2356:H2356)</f>
        <v>0</v>
      </c>
      <c r="I2355" s="956">
        <f>SUM(I2356:I2356)</f>
        <v>0</v>
      </c>
      <c r="J2355" s="956"/>
      <c r="K2355" s="435"/>
      <c r="L2355" s="435"/>
      <c r="M2355" s="435"/>
    </row>
    <row r="2356" spans="1:13" ht="14.25">
      <c r="A2356" s="432">
        <v>21020201</v>
      </c>
      <c r="B2356" s="432"/>
      <c r="C2356" s="432"/>
      <c r="D2356" s="432"/>
      <c r="E2356" s="432"/>
      <c r="F2356" s="432" t="s">
        <v>99</v>
      </c>
      <c r="G2356" s="432"/>
      <c r="H2356" s="432"/>
      <c r="I2356" s="432"/>
      <c r="J2356" s="432"/>
      <c r="K2356" s="435"/>
      <c r="L2356" s="435"/>
      <c r="M2356" s="435"/>
    </row>
    <row r="2357" spans="1:13" ht="14.25">
      <c r="A2357" s="950">
        <v>2202</v>
      </c>
      <c r="B2357" s="950"/>
      <c r="C2357" s="950"/>
      <c r="D2357" s="950"/>
      <c r="E2357" s="950"/>
      <c r="F2357" s="951" t="s">
        <v>5</v>
      </c>
      <c r="G2357" s="567">
        <f t="shared" ref="G2357:L2357" si="331">SUM(G2358,G2361,G2365,G2369,G2376,G2378,G2381,G2384,G2388,G2390)</f>
        <v>105000000</v>
      </c>
      <c r="H2357" s="567">
        <f>SUM(H2358,H2361,H2365,H2369,H2376,H2378,H2381,H2384,H2388,H2390)</f>
        <v>105000000</v>
      </c>
      <c r="I2357" s="567">
        <f t="shared" si="331"/>
        <v>105000000</v>
      </c>
      <c r="J2357" s="567"/>
      <c r="K2357" s="567">
        <f t="shared" si="331"/>
        <v>112900000</v>
      </c>
      <c r="L2357" s="567">
        <f t="shared" si="331"/>
        <v>71045000</v>
      </c>
      <c r="M2357" s="435"/>
    </row>
    <row r="2358" spans="1:13" ht="25.5">
      <c r="A2358" s="950">
        <v>220201</v>
      </c>
      <c r="B2358" s="950"/>
      <c r="C2358" s="950"/>
      <c r="D2358" s="950"/>
      <c r="E2358" s="950"/>
      <c r="F2358" s="951" t="s">
        <v>107</v>
      </c>
      <c r="G2358" s="567">
        <f>SUM(G2359:G2360)</f>
        <v>2000000</v>
      </c>
      <c r="H2358" s="567">
        <f>SUM(H2359:H2360)</f>
        <v>2000000</v>
      </c>
      <c r="I2358" s="567">
        <f>SUM(I2359:I2360)</f>
        <v>2000000</v>
      </c>
      <c r="J2358" s="567"/>
      <c r="K2358" s="447">
        <v>6850000</v>
      </c>
      <c r="L2358" s="447">
        <v>2145000</v>
      </c>
      <c r="M2358" s="435"/>
    </row>
    <row r="2359" spans="1:13" ht="25.5">
      <c r="A2359" s="953">
        <v>22020101</v>
      </c>
      <c r="B2359" s="953"/>
      <c r="C2359" s="953"/>
      <c r="D2359" s="954" t="s">
        <v>561</v>
      </c>
      <c r="E2359" s="953">
        <v>50610801</v>
      </c>
      <c r="F2359" s="731" t="s">
        <v>108</v>
      </c>
      <c r="G2359" s="1245">
        <v>1000000</v>
      </c>
      <c r="H2359" s="1245">
        <v>1000000</v>
      </c>
      <c r="I2359" s="1245">
        <v>1000000</v>
      </c>
      <c r="J2359" s="1245"/>
      <c r="K2359" s="447">
        <v>3450000</v>
      </c>
      <c r="L2359" s="447">
        <v>2145000</v>
      </c>
      <c r="M2359" s="435"/>
    </row>
    <row r="2360" spans="1:13" ht="25.5">
      <c r="A2360" s="953">
        <v>22020102</v>
      </c>
      <c r="B2360" s="953"/>
      <c r="C2360" s="953"/>
      <c r="D2360" s="954" t="s">
        <v>561</v>
      </c>
      <c r="E2360" s="953">
        <v>50610801</v>
      </c>
      <c r="F2360" s="731" t="s">
        <v>109</v>
      </c>
      <c r="G2360" s="1245">
        <v>1000000</v>
      </c>
      <c r="H2360" s="1245">
        <v>1000000</v>
      </c>
      <c r="I2360" s="1245">
        <v>1000000</v>
      </c>
      <c r="J2360" s="1245"/>
      <c r="K2360" s="447">
        <v>3400000</v>
      </c>
      <c r="L2360" s="447"/>
      <c r="M2360" s="435"/>
    </row>
    <row r="2361" spans="1:13" ht="14.25">
      <c r="A2361" s="950">
        <v>220202</v>
      </c>
      <c r="B2361" s="950"/>
      <c r="C2361" s="950"/>
      <c r="D2361" s="950"/>
      <c r="E2361" s="950"/>
      <c r="F2361" s="951" t="s">
        <v>112</v>
      </c>
      <c r="G2361" s="567">
        <f>SUM(G2362:G2364)</f>
        <v>0</v>
      </c>
      <c r="H2361" s="567">
        <f>SUM(H2362:H2364)</f>
        <v>0</v>
      </c>
      <c r="I2361" s="567">
        <f>SUM(I2362:I2364)</f>
        <v>0</v>
      </c>
      <c r="J2361" s="567"/>
      <c r="K2361" s="447"/>
      <c r="L2361" s="447"/>
      <c r="M2361" s="435"/>
    </row>
    <row r="2362" spans="1:13" ht="14.25">
      <c r="A2362" s="953">
        <v>22020201</v>
      </c>
      <c r="B2362" s="953">
        <v>70435</v>
      </c>
      <c r="C2362" s="953"/>
      <c r="D2362" s="954" t="s">
        <v>561</v>
      </c>
      <c r="E2362" s="953">
        <v>50610801</v>
      </c>
      <c r="F2362" s="731" t="s">
        <v>113</v>
      </c>
      <c r="G2362" s="1102"/>
      <c r="H2362" s="1102"/>
      <c r="I2362" s="1102"/>
      <c r="J2362" s="1102"/>
      <c r="K2362" s="447">
        <v>2000000</v>
      </c>
      <c r="L2362" s="447"/>
      <c r="M2362" s="435"/>
    </row>
    <row r="2363" spans="1:13" ht="14.25">
      <c r="A2363" s="953">
        <v>22020203</v>
      </c>
      <c r="B2363" s="953">
        <v>70460</v>
      </c>
      <c r="C2363" s="953"/>
      <c r="D2363" s="954" t="s">
        <v>561</v>
      </c>
      <c r="E2363" s="953"/>
      <c r="F2363" s="731" t="s">
        <v>115</v>
      </c>
      <c r="G2363" s="1102"/>
      <c r="H2363" s="1102"/>
      <c r="I2363" s="1102"/>
      <c r="J2363" s="1102"/>
      <c r="K2363" s="447"/>
      <c r="L2363" s="447"/>
      <c r="M2363" s="435"/>
    </row>
    <row r="2364" spans="1:13" ht="25.5">
      <c r="A2364" s="953">
        <v>22020204</v>
      </c>
      <c r="B2364" s="953">
        <v>70460</v>
      </c>
      <c r="C2364" s="953"/>
      <c r="D2364" s="954" t="s">
        <v>561</v>
      </c>
      <c r="E2364" s="953">
        <v>50610801</v>
      </c>
      <c r="F2364" s="731" t="s">
        <v>116</v>
      </c>
      <c r="G2364" s="1102"/>
      <c r="H2364" s="1102"/>
      <c r="I2364" s="1102"/>
      <c r="J2364" s="1102"/>
      <c r="K2364" s="447"/>
      <c r="L2364" s="447"/>
      <c r="M2364" s="435"/>
    </row>
    <row r="2365" spans="1:13" ht="25.5">
      <c r="A2365" s="950">
        <v>220203</v>
      </c>
      <c r="B2365" s="950"/>
      <c r="C2365" s="950"/>
      <c r="D2365" s="950"/>
      <c r="E2365" s="950"/>
      <c r="F2365" s="951" t="s">
        <v>121</v>
      </c>
      <c r="G2365" s="567">
        <f>SUM(G2366:G2368)</f>
        <v>4480000</v>
      </c>
      <c r="H2365" s="567">
        <f>SUM(H2366:H2368)</f>
        <v>4480000</v>
      </c>
      <c r="I2365" s="567">
        <f>SUM(I2366:I2368)</f>
        <v>4480000</v>
      </c>
      <c r="J2365" s="567"/>
      <c r="K2365" s="567">
        <f>SUM(K2366:K2368)</f>
        <v>11500000</v>
      </c>
      <c r="L2365" s="447"/>
      <c r="M2365" s="435"/>
    </row>
    <row r="2366" spans="1:13" ht="25.5">
      <c r="A2366" s="953">
        <v>22020301</v>
      </c>
      <c r="B2366" s="953">
        <v>70160</v>
      </c>
      <c r="C2366" s="953"/>
      <c r="D2366" s="954" t="s">
        <v>561</v>
      </c>
      <c r="E2366" s="953">
        <v>50610801</v>
      </c>
      <c r="F2366" s="731" t="s">
        <v>122</v>
      </c>
      <c r="G2366" s="1102">
        <v>2000000</v>
      </c>
      <c r="H2366" s="1102">
        <v>2000000</v>
      </c>
      <c r="I2366" s="1102">
        <v>2000000</v>
      </c>
      <c r="J2366" s="1102"/>
      <c r="K2366" s="447">
        <v>1500000</v>
      </c>
      <c r="L2366" s="447"/>
      <c r="M2366" s="435"/>
    </row>
    <row r="2367" spans="1:13" ht="18.75" customHeight="1">
      <c r="A2367" s="953">
        <v>22020305</v>
      </c>
      <c r="B2367" s="953">
        <v>70160</v>
      </c>
      <c r="C2367" s="953"/>
      <c r="D2367" s="954" t="s">
        <v>561</v>
      </c>
      <c r="E2367" s="953">
        <v>50610801</v>
      </c>
      <c r="F2367" s="731" t="s">
        <v>126</v>
      </c>
      <c r="G2367" s="1102">
        <v>1000000</v>
      </c>
      <c r="H2367" s="1102">
        <v>1000000</v>
      </c>
      <c r="I2367" s="1102">
        <v>1000000</v>
      </c>
      <c r="J2367" s="1102"/>
      <c r="K2367" s="447"/>
      <c r="L2367" s="447"/>
      <c r="M2367" s="435"/>
    </row>
    <row r="2368" spans="1:13" ht="25.5">
      <c r="A2368" s="953">
        <v>22020309</v>
      </c>
      <c r="B2368" s="953">
        <v>70160</v>
      </c>
      <c r="C2368" s="953"/>
      <c r="D2368" s="954" t="s">
        <v>561</v>
      </c>
      <c r="E2368" s="953">
        <v>50610801</v>
      </c>
      <c r="F2368" s="731" t="s">
        <v>130</v>
      </c>
      <c r="G2368" s="1102">
        <v>1480000</v>
      </c>
      <c r="H2368" s="1102">
        <v>1480000</v>
      </c>
      <c r="I2368" s="1102">
        <v>1480000</v>
      </c>
      <c r="J2368" s="1102"/>
      <c r="K2368" s="447">
        <v>10000000</v>
      </c>
      <c r="L2368" s="447"/>
      <c r="M2368" s="435"/>
    </row>
    <row r="2369" spans="1:13" ht="25.5">
      <c r="A2369" s="950">
        <v>220204</v>
      </c>
      <c r="B2369" s="950"/>
      <c r="C2369" s="950"/>
      <c r="D2369" s="950"/>
      <c r="E2369" s="950"/>
      <c r="F2369" s="951" t="s">
        <v>133</v>
      </c>
      <c r="G2369" s="567">
        <f>SUM(G2370:G2375)</f>
        <v>3000000</v>
      </c>
      <c r="H2369" s="567">
        <f>SUM(H2370:H2375)</f>
        <v>3000000</v>
      </c>
      <c r="I2369" s="567">
        <f>SUM(I2370:I2375)</f>
        <v>3000000</v>
      </c>
      <c r="J2369" s="567"/>
      <c r="K2369" s="567">
        <f>SUM(K2370:K2375)</f>
        <v>3000000</v>
      </c>
      <c r="L2369" s="447"/>
      <c r="M2369" s="435"/>
    </row>
    <row r="2370" spans="1:13" ht="38.25">
      <c r="A2370" s="953">
        <v>22020401</v>
      </c>
      <c r="B2370" s="953">
        <v>70510</v>
      </c>
      <c r="C2370" s="953"/>
      <c r="D2370" s="954" t="s">
        <v>561</v>
      </c>
      <c r="E2370" s="953">
        <v>50610801</v>
      </c>
      <c r="F2370" s="731" t="s">
        <v>134</v>
      </c>
      <c r="G2370" s="1245">
        <v>2000000</v>
      </c>
      <c r="H2370" s="1245">
        <v>2000000</v>
      </c>
      <c r="I2370" s="1245">
        <v>2000000</v>
      </c>
      <c r="J2370" s="1245"/>
      <c r="K2370" s="447">
        <v>2000000</v>
      </c>
      <c r="L2370" s="447"/>
      <c r="M2370" s="435"/>
    </row>
    <row r="2371" spans="1:13" ht="25.5">
      <c r="A2371" s="953">
        <v>22020402</v>
      </c>
      <c r="B2371" s="953">
        <v>70510</v>
      </c>
      <c r="C2371" s="953"/>
      <c r="D2371" s="954" t="s">
        <v>561</v>
      </c>
      <c r="E2371" s="953">
        <v>50610801</v>
      </c>
      <c r="F2371" s="731" t="s">
        <v>135</v>
      </c>
      <c r="G2371" s="1246"/>
      <c r="H2371" s="1246"/>
      <c r="I2371" s="1246"/>
      <c r="J2371" s="1246"/>
      <c r="K2371" s="447"/>
      <c r="L2371" s="447"/>
      <c r="M2371" s="435"/>
    </row>
    <row r="2372" spans="1:13" ht="38.25">
      <c r="A2372" s="953">
        <v>22020403</v>
      </c>
      <c r="B2372" s="953">
        <v>70510</v>
      </c>
      <c r="C2372" s="953"/>
      <c r="D2372" s="954" t="s">
        <v>561</v>
      </c>
      <c r="E2372" s="953">
        <v>50610801</v>
      </c>
      <c r="F2372" s="731" t="s">
        <v>136</v>
      </c>
      <c r="G2372" s="1246"/>
      <c r="H2372" s="1246"/>
      <c r="I2372" s="1246"/>
      <c r="J2372" s="1246"/>
      <c r="K2372" s="447"/>
      <c r="L2372" s="447"/>
      <c r="M2372" s="435"/>
    </row>
    <row r="2373" spans="1:13" ht="20.25" customHeight="1">
      <c r="A2373" s="953">
        <v>22020404</v>
      </c>
      <c r="B2373" s="953">
        <v>70510</v>
      </c>
      <c r="C2373" s="953"/>
      <c r="D2373" s="954" t="s">
        <v>561</v>
      </c>
      <c r="E2373" s="953">
        <v>50610801</v>
      </c>
      <c r="F2373" s="731" t="s">
        <v>137</v>
      </c>
      <c r="G2373" s="1246"/>
      <c r="H2373" s="1246"/>
      <c r="I2373" s="1246"/>
      <c r="J2373" s="1246"/>
      <c r="K2373" s="447"/>
      <c r="L2373" s="447"/>
      <c r="M2373" s="435"/>
    </row>
    <row r="2374" spans="1:13" ht="25.5">
      <c r="A2374" s="953">
        <v>22020405</v>
      </c>
      <c r="B2374" s="953">
        <v>70510</v>
      </c>
      <c r="C2374" s="953"/>
      <c r="D2374" s="954" t="s">
        <v>561</v>
      </c>
      <c r="E2374" s="953">
        <v>50610801</v>
      </c>
      <c r="F2374" s="731" t="s">
        <v>138</v>
      </c>
      <c r="G2374" s="1245">
        <v>1000000</v>
      </c>
      <c r="H2374" s="1245">
        <v>1000000</v>
      </c>
      <c r="I2374" s="1245">
        <v>1000000</v>
      </c>
      <c r="J2374" s="1245"/>
      <c r="K2374" s="1076">
        <v>1000000</v>
      </c>
      <c r="L2374" s="447"/>
      <c r="M2374" s="435"/>
    </row>
    <row r="2375" spans="1:13" ht="14.25">
      <c r="A2375" s="953">
        <v>22020406</v>
      </c>
      <c r="B2375" s="953"/>
      <c r="C2375" s="953"/>
      <c r="D2375" s="953"/>
      <c r="E2375" s="953">
        <v>50610801</v>
      </c>
      <c r="F2375" s="1081" t="s">
        <v>139</v>
      </c>
      <c r="G2375" s="1247">
        <v>0</v>
      </c>
      <c r="H2375" s="1247">
        <v>0</v>
      </c>
      <c r="I2375" s="1247">
        <v>0</v>
      </c>
      <c r="J2375" s="1247"/>
      <c r="K2375" s="447"/>
      <c r="L2375" s="447"/>
      <c r="M2375" s="435"/>
    </row>
    <row r="2376" spans="1:13" ht="14.25">
      <c r="A2376" s="950">
        <v>220205</v>
      </c>
      <c r="B2376" s="950"/>
      <c r="C2376" s="950"/>
      <c r="D2376" s="950"/>
      <c r="E2376" s="950"/>
      <c r="F2376" s="951" t="s">
        <v>145</v>
      </c>
      <c r="G2376" s="567">
        <f>SUM(G2377:G2377)</f>
        <v>0</v>
      </c>
      <c r="H2376" s="567">
        <f>SUM(H2377:H2377)</f>
        <v>0</v>
      </c>
      <c r="I2376" s="567">
        <f>SUM(I2377:I2377)</f>
        <v>0</v>
      </c>
      <c r="J2376" s="567"/>
      <c r="K2376" s="447">
        <v>3000000</v>
      </c>
      <c r="L2376" s="447"/>
      <c r="M2376" s="435"/>
    </row>
    <row r="2377" spans="1:13" ht="14.25">
      <c r="A2377" s="953">
        <v>22020501</v>
      </c>
      <c r="B2377" s="953"/>
      <c r="C2377" s="953"/>
      <c r="D2377" s="953"/>
      <c r="E2377" s="953"/>
      <c r="F2377" s="731" t="s">
        <v>146</v>
      </c>
      <c r="G2377" s="1102"/>
      <c r="H2377" s="1102"/>
      <c r="I2377" s="1102"/>
      <c r="J2377" s="1102"/>
      <c r="K2377" s="447">
        <v>3000000</v>
      </c>
      <c r="L2377" s="447"/>
      <c r="M2377" s="435"/>
    </row>
    <row r="2378" spans="1:13" ht="14.25">
      <c r="A2378" s="950">
        <v>220206</v>
      </c>
      <c r="B2378" s="950"/>
      <c r="C2378" s="950"/>
      <c r="D2378" s="950"/>
      <c r="E2378" s="950"/>
      <c r="F2378" s="951" t="s">
        <v>148</v>
      </c>
      <c r="G2378" s="567">
        <f>SUM(G2379:G2380)</f>
        <v>90000000</v>
      </c>
      <c r="H2378" s="567">
        <f>SUM(H2379:H2380)</f>
        <v>90000000</v>
      </c>
      <c r="I2378" s="567">
        <f>SUM(I2379:I2380)</f>
        <v>90000000</v>
      </c>
      <c r="J2378" s="567"/>
      <c r="K2378" s="567">
        <f>SUM(K2379:K2380)</f>
        <v>80000000</v>
      </c>
      <c r="L2378" s="447">
        <v>68000000</v>
      </c>
      <c r="M2378" s="435"/>
    </row>
    <row r="2379" spans="1:13" ht="14.25">
      <c r="A2379" s="953">
        <v>22020601</v>
      </c>
      <c r="B2379" s="953">
        <v>70250</v>
      </c>
      <c r="C2379" s="953"/>
      <c r="D2379" s="954" t="s">
        <v>561</v>
      </c>
      <c r="E2379" s="953">
        <v>50610801</v>
      </c>
      <c r="F2379" s="731" t="s">
        <v>149</v>
      </c>
      <c r="G2379" s="1102">
        <v>0</v>
      </c>
      <c r="H2379" s="1102">
        <v>0</v>
      </c>
      <c r="I2379" s="1102">
        <v>0</v>
      </c>
      <c r="J2379" s="1102"/>
      <c r="K2379" s="435"/>
      <c r="L2379" s="435"/>
      <c r="M2379" s="435"/>
    </row>
    <row r="2380" spans="1:13" ht="25.5">
      <c r="A2380" s="953">
        <v>22020605</v>
      </c>
      <c r="B2380" s="953">
        <v>70510</v>
      </c>
      <c r="C2380" s="953"/>
      <c r="D2380" s="954" t="s">
        <v>561</v>
      </c>
      <c r="E2380" s="953">
        <v>50610801</v>
      </c>
      <c r="F2380" s="731" t="s">
        <v>153</v>
      </c>
      <c r="G2380" s="1102">
        <v>90000000</v>
      </c>
      <c r="H2380" s="1102">
        <v>90000000</v>
      </c>
      <c r="I2380" s="1102">
        <v>90000000</v>
      </c>
      <c r="J2380" s="1102"/>
      <c r="K2380" s="447">
        <v>80000000</v>
      </c>
      <c r="L2380" s="447">
        <v>68000000</v>
      </c>
      <c r="M2380" s="435"/>
    </row>
    <row r="2381" spans="1:13" ht="38.25">
      <c r="A2381" s="950">
        <v>220207</v>
      </c>
      <c r="B2381" s="950"/>
      <c r="C2381" s="950"/>
      <c r="D2381" s="950"/>
      <c r="E2381" s="950"/>
      <c r="F2381" s="951" t="s">
        <v>154</v>
      </c>
      <c r="G2381" s="567">
        <f>SUM(G2382:G2383)</f>
        <v>1000000</v>
      </c>
      <c r="H2381" s="567">
        <f>SUM(H2382:H2383)</f>
        <v>1000000</v>
      </c>
      <c r="I2381" s="567">
        <f>SUM(I2382:I2383)</f>
        <v>1000000</v>
      </c>
      <c r="J2381" s="567"/>
      <c r="K2381" s="567">
        <f>SUM(K2382:K2383)</f>
        <v>2000000</v>
      </c>
      <c r="L2381" s="435"/>
      <c r="M2381" s="435"/>
    </row>
    <row r="2382" spans="1:13" ht="14.25">
      <c r="A2382" s="1010">
        <v>22020701</v>
      </c>
      <c r="B2382" s="1010">
        <v>70330</v>
      </c>
      <c r="C2382" s="1010">
        <v>700000101</v>
      </c>
      <c r="D2382" s="1011" t="s">
        <v>561</v>
      </c>
      <c r="E2382" s="1010">
        <v>50810803</v>
      </c>
      <c r="F2382" s="1024" t="s">
        <v>155</v>
      </c>
      <c r="G2382" s="1102"/>
      <c r="H2382" s="1102"/>
      <c r="I2382" s="1102"/>
      <c r="J2382" s="1102"/>
      <c r="K2382" s="447">
        <v>1000000</v>
      </c>
      <c r="L2382" s="435"/>
      <c r="M2382" s="435"/>
    </row>
    <row r="2383" spans="1:13" ht="14.25">
      <c r="A2383" s="1010">
        <v>22020702</v>
      </c>
      <c r="B2383" s="953">
        <v>70330</v>
      </c>
      <c r="C2383" s="953"/>
      <c r="D2383" s="954" t="s">
        <v>561</v>
      </c>
      <c r="E2383" s="953"/>
      <c r="F2383" s="731" t="s">
        <v>157</v>
      </c>
      <c r="G2383" s="1102">
        <v>1000000</v>
      </c>
      <c r="H2383" s="1102">
        <v>1000000</v>
      </c>
      <c r="I2383" s="1102">
        <v>1000000</v>
      </c>
      <c r="J2383" s="1102"/>
      <c r="K2383" s="447">
        <v>1000000</v>
      </c>
      <c r="L2383" s="435"/>
      <c r="M2383" s="435"/>
    </row>
    <row r="2384" spans="1:13" ht="25.5">
      <c r="A2384" s="950">
        <v>220208</v>
      </c>
      <c r="B2384" s="950"/>
      <c r="C2384" s="950"/>
      <c r="D2384" s="950"/>
      <c r="E2384" s="950"/>
      <c r="F2384" s="951" t="s">
        <v>163</v>
      </c>
      <c r="G2384" s="567">
        <f>SUM(G2385:G2387)</f>
        <v>1500000</v>
      </c>
      <c r="H2384" s="567">
        <f>SUM(H2385:H2387)</f>
        <v>1500000</v>
      </c>
      <c r="I2384" s="567">
        <f>SUM(I2385:I2387)</f>
        <v>1500000</v>
      </c>
      <c r="J2384" s="567"/>
      <c r="K2384" s="567">
        <f>SUM(K2385:K2387)</f>
        <v>6000000</v>
      </c>
      <c r="L2384" s="435">
        <v>900000</v>
      </c>
      <c r="M2384" s="435"/>
    </row>
    <row r="2385" spans="1:13" ht="25.5">
      <c r="A2385" s="953">
        <v>22020801</v>
      </c>
      <c r="B2385" s="953">
        <v>70432</v>
      </c>
      <c r="C2385" s="953"/>
      <c r="D2385" s="954" t="s">
        <v>561</v>
      </c>
      <c r="E2385" s="953">
        <v>50610801</v>
      </c>
      <c r="F2385" s="731" t="s">
        <v>164</v>
      </c>
      <c r="G2385" s="1245">
        <v>1000000</v>
      </c>
      <c r="H2385" s="1245">
        <v>1000000</v>
      </c>
      <c r="I2385" s="1245">
        <v>1000000</v>
      </c>
      <c r="J2385" s="1245"/>
      <c r="K2385" s="435">
        <v>1000000</v>
      </c>
      <c r="L2385" s="435"/>
      <c r="M2385" s="435"/>
    </row>
    <row r="2386" spans="1:13" ht="18" customHeight="1">
      <c r="A2386" s="953">
        <v>22020802</v>
      </c>
      <c r="B2386" s="953">
        <v>70432</v>
      </c>
      <c r="C2386" s="953"/>
      <c r="D2386" s="954" t="s">
        <v>561</v>
      </c>
      <c r="E2386" s="953">
        <v>50610801</v>
      </c>
      <c r="F2386" s="731" t="s">
        <v>165</v>
      </c>
      <c r="G2386" s="1245"/>
      <c r="H2386" s="1245"/>
      <c r="I2386" s="1245"/>
      <c r="J2386" s="1245"/>
      <c r="K2386" s="435">
        <v>2000000</v>
      </c>
      <c r="L2386" s="435"/>
      <c r="M2386" s="435"/>
    </row>
    <row r="2387" spans="1:13" ht="25.5">
      <c r="A2387" s="953">
        <v>22020803</v>
      </c>
      <c r="B2387" s="953">
        <v>70432</v>
      </c>
      <c r="C2387" s="953"/>
      <c r="D2387" s="954" t="s">
        <v>561</v>
      </c>
      <c r="E2387" s="953">
        <v>50610801</v>
      </c>
      <c r="F2387" s="731" t="s">
        <v>166</v>
      </c>
      <c r="G2387" s="1245">
        <v>500000</v>
      </c>
      <c r="H2387" s="1245">
        <v>500000</v>
      </c>
      <c r="I2387" s="1245">
        <v>500000</v>
      </c>
      <c r="J2387" s="1245"/>
      <c r="K2387" s="435">
        <v>3000000</v>
      </c>
      <c r="L2387" s="435"/>
      <c r="M2387" s="435"/>
    </row>
    <row r="2388" spans="1:13" ht="25.5">
      <c r="A2388" s="950">
        <v>220209</v>
      </c>
      <c r="B2388" s="950"/>
      <c r="C2388" s="950"/>
      <c r="D2388" s="950"/>
      <c r="E2388" s="950"/>
      <c r="F2388" s="951" t="s">
        <v>169</v>
      </c>
      <c r="G2388" s="567">
        <f>SUM(G2389:G2389)</f>
        <v>520000</v>
      </c>
      <c r="H2388" s="567">
        <f>SUM(H2389:H2389)</f>
        <v>520000</v>
      </c>
      <c r="I2388" s="567">
        <f>SUM(I2389:I2389)</f>
        <v>520000</v>
      </c>
      <c r="J2388" s="567"/>
      <c r="K2388" s="567">
        <f>SUM(K2389:K2389)</f>
        <v>550000</v>
      </c>
      <c r="L2388" s="435"/>
      <c r="M2388" s="435"/>
    </row>
    <row r="2389" spans="1:13" ht="19.5" customHeight="1">
      <c r="A2389" s="953">
        <v>22020901</v>
      </c>
      <c r="B2389" s="953">
        <v>70160</v>
      </c>
      <c r="C2389" s="953"/>
      <c r="D2389" s="954" t="s">
        <v>561</v>
      </c>
      <c r="E2389" s="953">
        <v>50610801</v>
      </c>
      <c r="F2389" s="731" t="s">
        <v>170</v>
      </c>
      <c r="G2389" s="1245">
        <v>520000</v>
      </c>
      <c r="H2389" s="1245">
        <v>520000</v>
      </c>
      <c r="I2389" s="1245">
        <v>520000</v>
      </c>
      <c r="J2389" s="1245"/>
      <c r="K2389" s="447">
        <v>550000</v>
      </c>
      <c r="L2389" s="435"/>
      <c r="M2389" s="435"/>
    </row>
    <row r="2390" spans="1:13" ht="18" customHeight="1">
      <c r="A2390" s="950">
        <v>220210</v>
      </c>
      <c r="B2390" s="950"/>
      <c r="C2390" s="950"/>
      <c r="D2390" s="950"/>
      <c r="E2390" s="950"/>
      <c r="F2390" s="951" t="s">
        <v>173</v>
      </c>
      <c r="G2390" s="567">
        <f>SUM(G2391:G2395)</f>
        <v>2500000</v>
      </c>
      <c r="H2390" s="567">
        <f>SUM(H2391:H2395)</f>
        <v>2500000</v>
      </c>
      <c r="I2390" s="567">
        <f>SUM(I2391:I2395)</f>
        <v>2500000</v>
      </c>
      <c r="J2390" s="567"/>
      <c r="K2390" s="447"/>
      <c r="L2390" s="435"/>
      <c r="M2390" s="435"/>
    </row>
    <row r="2391" spans="1:13" ht="14.25">
      <c r="A2391" s="953">
        <v>22021001</v>
      </c>
      <c r="B2391" s="953">
        <v>70830</v>
      </c>
      <c r="C2391" s="953"/>
      <c r="D2391" s="954" t="s">
        <v>561</v>
      </c>
      <c r="E2391" s="953">
        <v>50610801</v>
      </c>
      <c r="F2391" s="731" t="s">
        <v>174</v>
      </c>
      <c r="G2391" s="1245">
        <v>500000</v>
      </c>
      <c r="H2391" s="1245">
        <v>500000</v>
      </c>
      <c r="I2391" s="1245">
        <v>500000</v>
      </c>
      <c r="J2391" s="1245"/>
      <c r="K2391" s="447">
        <v>500000</v>
      </c>
      <c r="L2391" s="435"/>
      <c r="M2391" s="435"/>
    </row>
    <row r="2392" spans="1:13" ht="25.5">
      <c r="A2392" s="953">
        <v>22021002</v>
      </c>
      <c r="B2392" s="953">
        <v>70830</v>
      </c>
      <c r="C2392" s="953"/>
      <c r="D2392" s="954" t="s">
        <v>561</v>
      </c>
      <c r="E2392" s="953">
        <v>50610801</v>
      </c>
      <c r="F2392" s="731" t="s">
        <v>175</v>
      </c>
      <c r="G2392" s="1245">
        <v>1000000</v>
      </c>
      <c r="H2392" s="1245">
        <v>1000000</v>
      </c>
      <c r="I2392" s="1245">
        <v>1000000</v>
      </c>
      <c r="J2392" s="1245"/>
      <c r="K2392" s="447">
        <v>400000</v>
      </c>
      <c r="L2392" s="435"/>
      <c r="M2392" s="435"/>
    </row>
    <row r="2393" spans="1:13" ht="25.5">
      <c r="A2393" s="953">
        <v>22021003</v>
      </c>
      <c r="B2393" s="953">
        <v>70830</v>
      </c>
      <c r="C2393" s="953"/>
      <c r="D2393" s="954" t="s">
        <v>561</v>
      </c>
      <c r="E2393" s="953">
        <v>50610801</v>
      </c>
      <c r="F2393" s="731" t="s">
        <v>176</v>
      </c>
      <c r="G2393" s="1245">
        <v>500000</v>
      </c>
      <c r="H2393" s="1245">
        <v>500000</v>
      </c>
      <c r="I2393" s="1245">
        <v>500000</v>
      </c>
      <c r="J2393" s="1245"/>
      <c r="K2393" s="447">
        <v>1000000</v>
      </c>
      <c r="L2393" s="435"/>
      <c r="M2393" s="435"/>
    </row>
    <row r="2394" spans="1:13" ht="25.5">
      <c r="A2394" s="1010">
        <v>22021006</v>
      </c>
      <c r="B2394" s="1010"/>
      <c r="C2394" s="1010"/>
      <c r="D2394" s="1011"/>
      <c r="E2394" s="1010"/>
      <c r="F2394" s="1024" t="s">
        <v>178</v>
      </c>
      <c r="G2394" s="1245"/>
      <c r="H2394" s="1245"/>
      <c r="I2394" s="1245"/>
      <c r="J2394" s="1245"/>
      <c r="K2394" s="447">
        <v>200000</v>
      </c>
      <c r="L2394" s="435"/>
      <c r="M2394" s="435"/>
    </row>
    <row r="2395" spans="1:13" ht="14.25">
      <c r="A2395" s="953">
        <v>22021007</v>
      </c>
      <c r="B2395" s="953">
        <v>71090</v>
      </c>
      <c r="C2395" s="953"/>
      <c r="D2395" s="954" t="s">
        <v>561</v>
      </c>
      <c r="E2395" s="953">
        <v>50610801</v>
      </c>
      <c r="F2395" s="731" t="s">
        <v>179</v>
      </c>
      <c r="G2395" s="1102">
        <v>500000</v>
      </c>
      <c r="H2395" s="1102">
        <v>500000</v>
      </c>
      <c r="I2395" s="1102">
        <v>500000</v>
      </c>
      <c r="J2395" s="1102"/>
      <c r="K2395" s="447">
        <v>1000000</v>
      </c>
      <c r="L2395" s="435"/>
      <c r="M2395" s="435"/>
    </row>
    <row r="2396" spans="1:13" ht="14.25">
      <c r="A2396" s="1085" t="s">
        <v>284</v>
      </c>
      <c r="B2396" s="1085"/>
      <c r="C2396" s="1085"/>
      <c r="D2396" s="1085"/>
      <c r="E2396" s="1085"/>
      <c r="F2396" s="1085"/>
      <c r="G2396" s="1085"/>
      <c r="H2396" s="1085"/>
      <c r="I2396" s="1085"/>
      <c r="J2396" s="1159"/>
      <c r="K2396" s="1014"/>
      <c r="L2396" s="1014"/>
      <c r="M2396" s="1014"/>
    </row>
    <row r="2397" spans="1:13" ht="15">
      <c r="A2397" s="429"/>
      <c r="B2397" s="429"/>
      <c r="C2397" s="429"/>
      <c r="D2397" s="429"/>
      <c r="E2397" s="429"/>
      <c r="F2397" s="429" t="s">
        <v>4</v>
      </c>
      <c r="G2397" s="431" t="e">
        <f>G2348</f>
        <v>#REF!</v>
      </c>
      <c r="H2397" s="431">
        <f>H2348</f>
        <v>2013267481</v>
      </c>
      <c r="I2397" s="431" t="e">
        <f>I2348</f>
        <v>#REF!</v>
      </c>
      <c r="J2397" s="962"/>
      <c r="K2397" s="1053">
        <v>1225534364</v>
      </c>
      <c r="L2397" s="1014"/>
      <c r="M2397" s="1014"/>
    </row>
    <row r="2398" spans="1:13" ht="15">
      <c r="A2398" s="429"/>
      <c r="B2398" s="429"/>
      <c r="C2398" s="429"/>
      <c r="D2398" s="429"/>
      <c r="E2398" s="429"/>
      <c r="F2398" s="429" t="s">
        <v>5</v>
      </c>
      <c r="G2398" s="431">
        <f>G2357</f>
        <v>105000000</v>
      </c>
      <c r="H2398" s="431">
        <f>H2357</f>
        <v>105000000</v>
      </c>
      <c r="I2398" s="431">
        <f>I2357</f>
        <v>105000000</v>
      </c>
      <c r="J2398" s="962"/>
      <c r="K2398" s="1053">
        <v>110000000</v>
      </c>
      <c r="L2398" s="1014"/>
      <c r="M2398" s="1014"/>
    </row>
    <row r="2399" spans="1:13" ht="14.25">
      <c r="A2399" s="429"/>
      <c r="B2399" s="429"/>
      <c r="C2399" s="429"/>
      <c r="D2399" s="429"/>
      <c r="E2399" s="429"/>
      <c r="F2399" s="429" t="s">
        <v>198</v>
      </c>
      <c r="G2399" s="429"/>
      <c r="H2399" s="429"/>
      <c r="I2399" s="429"/>
      <c r="J2399" s="1248"/>
      <c r="K2399" s="33"/>
      <c r="L2399" s="1014"/>
      <c r="M2399" s="1014"/>
    </row>
    <row r="2400" spans="1:13" ht="15">
      <c r="A2400" s="429"/>
      <c r="B2400" s="429"/>
      <c r="C2400" s="429"/>
      <c r="D2400" s="429"/>
      <c r="E2400" s="429"/>
      <c r="F2400" s="429" t="s">
        <v>3</v>
      </c>
      <c r="G2400" s="439" t="e">
        <f>SUM(G2397:G2399)</f>
        <v>#REF!</v>
      </c>
      <c r="H2400" s="439">
        <f>SUM(H2397:H2399)</f>
        <v>2118267481</v>
      </c>
      <c r="I2400" s="439" t="e">
        <f>SUM(I2397:I2399)</f>
        <v>#REF!</v>
      </c>
      <c r="J2400" s="961"/>
      <c r="K2400" s="64">
        <f>SUM(K2397:K2399)</f>
        <v>1335534364</v>
      </c>
      <c r="L2400" s="1014"/>
      <c r="M2400" s="1014"/>
    </row>
    <row r="2401" spans="1:13">
      <c r="A2401" s="33"/>
      <c r="B2401" s="35"/>
      <c r="C2401" s="33"/>
      <c r="D2401" s="33"/>
      <c r="E2401" s="33"/>
      <c r="F2401" s="35"/>
      <c r="G2401" s="54"/>
      <c r="H2401" s="33"/>
      <c r="I2401" s="33"/>
      <c r="J2401" s="33"/>
      <c r="K2401" s="33"/>
    </row>
    <row r="2402" spans="1:13" ht="23.25">
      <c r="A2402" s="1502" t="s">
        <v>0</v>
      </c>
      <c r="B2402" s="1502"/>
      <c r="C2402" s="1502"/>
      <c r="D2402" s="1502"/>
      <c r="E2402" s="1502"/>
      <c r="F2402" s="1502"/>
      <c r="G2402" s="1502"/>
      <c r="H2402" s="1502"/>
      <c r="I2402" s="1502"/>
      <c r="J2402" s="1502"/>
      <c r="K2402" s="1502"/>
      <c r="L2402" s="1502"/>
      <c r="M2402" s="1502"/>
    </row>
    <row r="2403" spans="1:13" ht="24.75" customHeight="1">
      <c r="A2403" s="1502" t="s">
        <v>1301</v>
      </c>
      <c r="B2403" s="1502"/>
      <c r="C2403" s="1502"/>
      <c r="D2403" s="1502"/>
      <c r="E2403" s="1502"/>
      <c r="F2403" s="1502"/>
      <c r="G2403" s="1502"/>
      <c r="H2403" s="1502"/>
      <c r="I2403" s="1502"/>
      <c r="J2403" s="1502"/>
      <c r="K2403" s="1502"/>
      <c r="L2403" s="1502"/>
      <c r="M2403" s="1502"/>
    </row>
    <row r="2404" spans="1:13" ht="51">
      <c r="A2404" s="1086" t="s">
        <v>518</v>
      </c>
      <c r="B2404" s="1086" t="s">
        <v>670</v>
      </c>
      <c r="C2404" s="1086" t="s">
        <v>559</v>
      </c>
      <c r="D2404" s="1086" t="s">
        <v>560</v>
      </c>
      <c r="E2404" s="1086" t="s">
        <v>515</v>
      </c>
      <c r="F2404" s="478" t="s">
        <v>483</v>
      </c>
      <c r="G2404" s="322" t="s">
        <v>656</v>
      </c>
      <c r="H2404" s="322" t="s">
        <v>657</v>
      </c>
      <c r="I2404" s="322" t="s">
        <v>997</v>
      </c>
      <c r="J2404" s="322"/>
      <c r="K2404" s="322" t="s">
        <v>658</v>
      </c>
      <c r="L2404" s="322" t="s">
        <v>970</v>
      </c>
      <c r="M2404" s="443" t="s">
        <v>999</v>
      </c>
    </row>
    <row r="2405" spans="1:13" ht="14.25">
      <c r="A2405" s="1088"/>
      <c r="B2405" s="1088"/>
      <c r="C2405" s="1088"/>
      <c r="D2405" s="1088"/>
      <c r="E2405" s="1088"/>
      <c r="F2405" s="326"/>
      <c r="G2405" s="334"/>
      <c r="H2405" s="334"/>
      <c r="I2405" s="334"/>
      <c r="J2405" s="334"/>
      <c r="K2405" s="334"/>
      <c r="L2405" s="334"/>
      <c r="M2405" s="334"/>
    </row>
    <row r="2406" spans="1:13" ht="14.25">
      <c r="A2406" s="442">
        <v>2</v>
      </c>
      <c r="B2406" s="442"/>
      <c r="C2406" s="442"/>
      <c r="D2406" s="442"/>
      <c r="E2406" s="442"/>
      <c r="F2406" s="1086" t="s">
        <v>90</v>
      </c>
      <c r="G2406" s="567" t="e">
        <f t="shared" ref="G2406:M2406" si="332">SUM(G2407,G2414,G2465)</f>
        <v>#REF!</v>
      </c>
      <c r="H2406" s="567" t="e">
        <f t="shared" si="332"/>
        <v>#REF!</v>
      </c>
      <c r="I2406" s="567" t="e">
        <f t="shared" si="332"/>
        <v>#REF!</v>
      </c>
      <c r="J2406" s="567"/>
      <c r="K2406" s="567" t="e">
        <f t="shared" si="332"/>
        <v>#REF!</v>
      </c>
      <c r="L2406" s="567">
        <f t="shared" si="332"/>
        <v>206564678</v>
      </c>
      <c r="M2406" s="567">
        <f t="shared" si="332"/>
        <v>2245000</v>
      </c>
    </row>
    <row r="2407" spans="1:13" ht="14.25">
      <c r="A2407" s="442">
        <v>21</v>
      </c>
      <c r="B2407" s="442"/>
      <c r="C2407" s="442"/>
      <c r="D2407" s="442"/>
      <c r="E2407" s="442"/>
      <c r="F2407" s="443" t="s">
        <v>4</v>
      </c>
      <c r="G2407" s="567" t="e">
        <f>SUM(G2408:G2410)</f>
        <v>#REF!</v>
      </c>
      <c r="H2407" s="567" t="e">
        <f t="shared" ref="H2407:M2407" si="333">SUM(H2408:H2410)</f>
        <v>#REF!</v>
      </c>
      <c r="I2407" s="567" t="e">
        <f t="shared" si="333"/>
        <v>#REF!</v>
      </c>
      <c r="J2407" s="567"/>
      <c r="K2407" s="567" t="e">
        <f t="shared" si="333"/>
        <v>#REF!</v>
      </c>
      <c r="L2407" s="567">
        <f>SUM(L2408:L2410)</f>
        <v>129899678</v>
      </c>
      <c r="M2407" s="567">
        <f t="shared" si="333"/>
        <v>0</v>
      </c>
    </row>
    <row r="2408" spans="1:13" ht="14.25">
      <c r="A2408" s="1088">
        <v>21010101</v>
      </c>
      <c r="B2408" s="1088"/>
      <c r="C2408" s="1088"/>
      <c r="D2408" s="1088"/>
      <c r="E2408" s="1088"/>
      <c r="F2408" s="324" t="s">
        <v>91</v>
      </c>
      <c r="G2408" s="567" t="e">
        <f>#REF!</f>
        <v>#REF!</v>
      </c>
      <c r="H2408" s="567" t="e">
        <f>G2408</f>
        <v>#REF!</v>
      </c>
      <c r="I2408" s="567" t="e">
        <f>H2408</f>
        <v>#REF!</v>
      </c>
      <c r="J2408" s="567"/>
      <c r="K2408" s="567" t="e">
        <f>SUM(G2408:I2408)</f>
        <v>#REF!</v>
      </c>
      <c r="L2408" s="567">
        <v>117260441</v>
      </c>
      <c r="M2408" s="567"/>
    </row>
    <row r="2409" spans="1:13" ht="14.25">
      <c r="A2409" s="1088">
        <v>21010102</v>
      </c>
      <c r="B2409" s="1088"/>
      <c r="C2409" s="1088"/>
      <c r="D2409" s="1088"/>
      <c r="E2409" s="1088"/>
      <c r="F2409" s="324" t="s">
        <v>92</v>
      </c>
      <c r="G2409" s="567"/>
      <c r="H2409" s="567"/>
      <c r="I2409" s="567"/>
      <c r="J2409" s="567"/>
      <c r="K2409" s="567">
        <f>SUM(G2409:I2409)</f>
        <v>0</v>
      </c>
      <c r="L2409" s="567"/>
      <c r="M2409" s="567"/>
    </row>
    <row r="2410" spans="1:13" ht="25.5">
      <c r="A2410" s="442">
        <v>2102</v>
      </c>
      <c r="B2410" s="442"/>
      <c r="C2410" s="442"/>
      <c r="D2410" s="442"/>
      <c r="E2410" s="442"/>
      <c r="F2410" s="443" t="s">
        <v>664</v>
      </c>
      <c r="G2410" s="567" t="e">
        <f>SUM(G2411)</f>
        <v>#REF!</v>
      </c>
      <c r="H2410" s="567" t="e">
        <f t="shared" ref="H2410:M2410" si="334">SUM(H2411)</f>
        <v>#REF!</v>
      </c>
      <c r="I2410" s="567" t="e">
        <f t="shared" si="334"/>
        <v>#REF!</v>
      </c>
      <c r="J2410" s="567"/>
      <c r="K2410" s="567" t="e">
        <f t="shared" si="334"/>
        <v>#REF!</v>
      </c>
      <c r="L2410" s="567">
        <f>SUM(L2411)</f>
        <v>12639237</v>
      </c>
      <c r="M2410" s="567">
        <f t="shared" si="334"/>
        <v>0</v>
      </c>
    </row>
    <row r="2411" spans="1:13" ht="14.25">
      <c r="A2411" s="442">
        <v>210201</v>
      </c>
      <c r="B2411" s="442"/>
      <c r="C2411" s="442"/>
      <c r="D2411" s="442"/>
      <c r="E2411" s="442"/>
      <c r="F2411" s="443" t="s">
        <v>95</v>
      </c>
      <c r="G2411" s="567" t="e">
        <f>SUM(G2412:G2413)</f>
        <v>#REF!</v>
      </c>
      <c r="H2411" s="567" t="e">
        <f>SUM(H2412:H2413)</f>
        <v>#REF!</v>
      </c>
      <c r="I2411" s="567" t="e">
        <f>SUM(I2412:I2413)</f>
        <v>#REF!</v>
      </c>
      <c r="J2411" s="567"/>
      <c r="K2411" s="567" t="e">
        <f>SUM(K2412:K2413)</f>
        <v>#REF!</v>
      </c>
      <c r="L2411" s="567">
        <f>SUM(L2412:L2413)</f>
        <v>12639237</v>
      </c>
      <c r="M2411" s="567"/>
    </row>
    <row r="2412" spans="1:13" ht="25.5">
      <c r="A2412" s="1088">
        <v>21020101</v>
      </c>
      <c r="B2412" s="1088"/>
      <c r="C2412" s="1088"/>
      <c r="D2412" s="1088"/>
      <c r="E2412" s="1088"/>
      <c r="F2412" s="324" t="s">
        <v>96</v>
      </c>
      <c r="G2412" s="567" t="e">
        <f>#REF!</f>
        <v>#REF!</v>
      </c>
      <c r="H2412" s="567" t="e">
        <f>G2412</f>
        <v>#REF!</v>
      </c>
      <c r="I2412" s="567" t="e">
        <f>H2412</f>
        <v>#REF!</v>
      </c>
      <c r="J2412" s="567"/>
      <c r="K2412" s="567" t="e">
        <f>SUM(G2412:I2412)</f>
        <v>#REF!</v>
      </c>
      <c r="L2412" s="567">
        <v>7914876</v>
      </c>
      <c r="M2412" s="567"/>
    </row>
    <row r="2413" spans="1:13" ht="14.25">
      <c r="A2413" s="1088">
        <v>21020102</v>
      </c>
      <c r="B2413" s="1088"/>
      <c r="C2413" s="1088"/>
      <c r="D2413" s="1088"/>
      <c r="E2413" s="1088"/>
      <c r="F2413" s="324" t="s">
        <v>482</v>
      </c>
      <c r="G2413" s="567" t="e">
        <f>#REF!</f>
        <v>#REF!</v>
      </c>
      <c r="H2413" s="567" t="e">
        <f>G2413</f>
        <v>#REF!</v>
      </c>
      <c r="I2413" s="567" t="e">
        <f>H2413</f>
        <v>#REF!</v>
      </c>
      <c r="J2413" s="567"/>
      <c r="K2413" s="567" t="e">
        <f>SUM(G2413:I2413)</f>
        <v>#REF!</v>
      </c>
      <c r="L2413" s="567">
        <v>4724361</v>
      </c>
      <c r="M2413" s="567"/>
    </row>
    <row r="2414" spans="1:13" ht="14.25">
      <c r="A2414" s="442">
        <v>2202</v>
      </c>
      <c r="B2414" s="442"/>
      <c r="C2414" s="442"/>
      <c r="D2414" s="442"/>
      <c r="E2414" s="442"/>
      <c r="F2414" s="443" t="s">
        <v>5</v>
      </c>
      <c r="G2414" s="567">
        <f>SUM(G2415,G2418,G2424,G2431,G2438,G2440,G2443,G2445,G2448,G2450,G2462)</f>
        <v>67000000</v>
      </c>
      <c r="H2414" s="567">
        <f>SUM(H2415,H2418,H2424,H2431,H2438,H2440,H2443,H2445,H2448,H2450,H2462)</f>
        <v>67000000</v>
      </c>
      <c r="I2414" s="567">
        <f>SUM(I2415,I2418,I2424,I2431,I2438,I2440,I2443,I2445,I2448,I2450,I2462)</f>
        <v>67000000</v>
      </c>
      <c r="J2414" s="567"/>
      <c r="K2414" s="567">
        <f>SUM(K2415,K2418,K2424,K2431,K2438,K2440,K2443,K2445,K2448,K2450,K2462)</f>
        <v>201000000</v>
      </c>
      <c r="L2414" s="567">
        <f>SUM(L2415,L2418,L2424,L2431,L2438,L2440,L2445,L2448,L2450)</f>
        <v>6665000</v>
      </c>
      <c r="M2414" s="567">
        <f>SUM(M2415,M2418,M2424,M2431,M2438,M2440,M2445,M2448,M2450)</f>
        <v>2245000</v>
      </c>
    </row>
    <row r="2415" spans="1:13" ht="25.5">
      <c r="A2415" s="442">
        <v>220201</v>
      </c>
      <c r="B2415" s="442"/>
      <c r="C2415" s="442"/>
      <c r="D2415" s="442"/>
      <c r="E2415" s="442"/>
      <c r="F2415" s="443" t="s">
        <v>661</v>
      </c>
      <c r="G2415" s="567">
        <f t="shared" ref="G2415:M2415" si="335">SUM(G2416:G2417)</f>
        <v>4440000</v>
      </c>
      <c r="H2415" s="567">
        <f>SUM(H2416:H2417)</f>
        <v>4440000</v>
      </c>
      <c r="I2415" s="567">
        <f>SUM(I2416:I2417)</f>
        <v>4440000</v>
      </c>
      <c r="J2415" s="567"/>
      <c r="K2415" s="567">
        <f t="shared" si="335"/>
        <v>13320000</v>
      </c>
      <c r="L2415" s="567">
        <f>SUM(L2416:L2417)</f>
        <v>200000</v>
      </c>
      <c r="M2415" s="567">
        <f t="shared" si="335"/>
        <v>200000</v>
      </c>
    </row>
    <row r="2416" spans="1:13" ht="25.5">
      <c r="A2416" s="1088">
        <v>22020101</v>
      </c>
      <c r="B2416" s="1088"/>
      <c r="C2416" s="1088"/>
      <c r="D2416" s="1088"/>
      <c r="E2416" s="1088"/>
      <c r="F2416" s="324" t="s">
        <v>108</v>
      </c>
      <c r="G2416" s="567"/>
      <c r="H2416" s="567"/>
      <c r="I2416" s="567"/>
      <c r="J2416" s="567"/>
      <c r="K2416" s="567">
        <f>SUM(G2416:I2416)</f>
        <v>0</v>
      </c>
      <c r="L2416" s="567"/>
      <c r="M2416" s="567"/>
    </row>
    <row r="2417" spans="1:13" ht="25.5">
      <c r="A2417" s="1088">
        <v>22020102</v>
      </c>
      <c r="B2417" s="1088">
        <v>70180</v>
      </c>
      <c r="C2417" s="1088"/>
      <c r="D2417" s="1088" t="s">
        <v>565</v>
      </c>
      <c r="E2417" s="1088">
        <v>50610800</v>
      </c>
      <c r="F2417" s="324" t="s">
        <v>109</v>
      </c>
      <c r="G2417" s="1102">
        <v>4440000</v>
      </c>
      <c r="H2417" s="1102">
        <v>4440000</v>
      </c>
      <c r="I2417" s="1102">
        <v>4440000</v>
      </c>
      <c r="J2417" s="1102"/>
      <c r="K2417" s="567">
        <f>SUM(G2417:I2417)</f>
        <v>13320000</v>
      </c>
      <c r="L2417" s="567">
        <v>200000</v>
      </c>
      <c r="M2417" s="567">
        <v>200000</v>
      </c>
    </row>
    <row r="2418" spans="1:13" ht="14.25">
      <c r="A2418" s="442">
        <v>220202</v>
      </c>
      <c r="B2418" s="442"/>
      <c r="C2418" s="442"/>
      <c r="D2418" s="442"/>
      <c r="E2418" s="442"/>
      <c r="F2418" s="443" t="s">
        <v>666</v>
      </c>
      <c r="G2418" s="567">
        <f t="shared" ref="G2418:M2418" si="336">SUM(G2419:G2423)</f>
        <v>3300000</v>
      </c>
      <c r="H2418" s="567">
        <f t="shared" si="336"/>
        <v>3300000</v>
      </c>
      <c r="I2418" s="567">
        <f t="shared" si="336"/>
        <v>3300000</v>
      </c>
      <c r="J2418" s="567"/>
      <c r="K2418" s="567">
        <f t="shared" si="336"/>
        <v>9900000</v>
      </c>
      <c r="L2418" s="567">
        <f t="shared" si="336"/>
        <v>280000</v>
      </c>
      <c r="M2418" s="567">
        <f t="shared" si="336"/>
        <v>170000</v>
      </c>
    </row>
    <row r="2419" spans="1:13" ht="14.25">
      <c r="A2419" s="1088">
        <v>22020201</v>
      </c>
      <c r="B2419" s="1088">
        <v>70130</v>
      </c>
      <c r="C2419" s="1088"/>
      <c r="D2419" s="1088" t="s">
        <v>565</v>
      </c>
      <c r="E2419" s="1088">
        <v>50610800</v>
      </c>
      <c r="F2419" s="324" t="s">
        <v>113</v>
      </c>
      <c r="G2419" s="1102">
        <v>3075000</v>
      </c>
      <c r="H2419" s="1102">
        <v>3075000</v>
      </c>
      <c r="I2419" s="1102">
        <v>3075000</v>
      </c>
      <c r="J2419" s="1102"/>
      <c r="K2419" s="567">
        <f>SUM(G2419:I2419)</f>
        <v>9225000</v>
      </c>
      <c r="L2419" s="567">
        <v>150000</v>
      </c>
      <c r="M2419" s="567">
        <v>110000</v>
      </c>
    </row>
    <row r="2420" spans="1:13" ht="14.25">
      <c r="A2420" s="1088">
        <v>22020203</v>
      </c>
      <c r="B2420" s="1088">
        <v>70130</v>
      </c>
      <c r="C2420" s="1088"/>
      <c r="D2420" s="1088" t="s">
        <v>565</v>
      </c>
      <c r="E2420" s="1088">
        <v>50610800</v>
      </c>
      <c r="F2420" s="324" t="s">
        <v>115</v>
      </c>
      <c r="G2420" s="1102">
        <v>30000</v>
      </c>
      <c r="H2420" s="1102">
        <v>30000</v>
      </c>
      <c r="I2420" s="1102">
        <v>30000</v>
      </c>
      <c r="J2420" s="1102"/>
      <c r="K2420" s="567">
        <f>SUM(G2420:I2420)</f>
        <v>90000</v>
      </c>
      <c r="L2420" s="567">
        <v>35000</v>
      </c>
      <c r="M2420" s="567">
        <v>15000</v>
      </c>
    </row>
    <row r="2421" spans="1:13" ht="25.5">
      <c r="A2421" s="1088">
        <v>22020204</v>
      </c>
      <c r="B2421" s="1088">
        <v>70133</v>
      </c>
      <c r="C2421" s="1088"/>
      <c r="D2421" s="1088" t="s">
        <v>565</v>
      </c>
      <c r="E2421" s="1088">
        <v>50610800</v>
      </c>
      <c r="F2421" s="324" t="s">
        <v>1268</v>
      </c>
      <c r="G2421" s="1102">
        <v>75000</v>
      </c>
      <c r="H2421" s="1102">
        <v>75000</v>
      </c>
      <c r="I2421" s="1102">
        <v>75000</v>
      </c>
      <c r="J2421" s="1102"/>
      <c r="K2421" s="567">
        <f>SUM(G2421:I2421)</f>
        <v>225000</v>
      </c>
      <c r="L2421" s="567">
        <v>35000</v>
      </c>
      <c r="M2421" s="567">
        <v>15000</v>
      </c>
    </row>
    <row r="2422" spans="1:13" ht="14.25">
      <c r="A2422" s="1088">
        <v>22020205</v>
      </c>
      <c r="B2422" s="1088">
        <v>70130</v>
      </c>
      <c r="C2422" s="1088"/>
      <c r="D2422" s="1088" t="s">
        <v>565</v>
      </c>
      <c r="E2422" s="1088">
        <v>50610800</v>
      </c>
      <c r="F2422" s="324" t="s">
        <v>117</v>
      </c>
      <c r="G2422" s="1102">
        <v>20000</v>
      </c>
      <c r="H2422" s="1102">
        <v>20000</v>
      </c>
      <c r="I2422" s="1102">
        <v>20000</v>
      </c>
      <c r="J2422" s="1102"/>
      <c r="K2422" s="567">
        <f>SUM(G2422:I2422)</f>
        <v>60000</v>
      </c>
      <c r="L2422" s="567">
        <v>30000</v>
      </c>
      <c r="M2422" s="567">
        <v>15000</v>
      </c>
    </row>
    <row r="2423" spans="1:13" ht="14.25">
      <c r="A2423" s="1088">
        <v>22020206</v>
      </c>
      <c r="B2423" s="1088">
        <v>70510</v>
      </c>
      <c r="C2423" s="1088"/>
      <c r="D2423" s="1088" t="s">
        <v>565</v>
      </c>
      <c r="E2423" s="1088">
        <v>50610800</v>
      </c>
      <c r="F2423" s="324" t="s">
        <v>118</v>
      </c>
      <c r="G2423" s="1102">
        <v>100000</v>
      </c>
      <c r="H2423" s="1102">
        <v>100000</v>
      </c>
      <c r="I2423" s="1102">
        <v>100000</v>
      </c>
      <c r="J2423" s="1102"/>
      <c r="K2423" s="567">
        <f>SUM(G2423:I2423)</f>
        <v>300000</v>
      </c>
      <c r="L2423" s="567">
        <v>30000</v>
      </c>
      <c r="M2423" s="567">
        <v>15000</v>
      </c>
    </row>
    <row r="2424" spans="1:13" ht="25.5">
      <c r="A2424" s="442">
        <v>220203</v>
      </c>
      <c r="B2424" s="442"/>
      <c r="C2424" s="442"/>
      <c r="D2424" s="442"/>
      <c r="E2424" s="442"/>
      <c r="F2424" s="443" t="s">
        <v>663</v>
      </c>
      <c r="G2424" s="567">
        <f t="shared" ref="G2424:M2424" si="337">SUM(G2425:G2430)</f>
        <v>2399000</v>
      </c>
      <c r="H2424" s="567">
        <f>SUM(H2425:H2430)</f>
        <v>2399000</v>
      </c>
      <c r="I2424" s="567">
        <f>SUM(I2425:I2430)</f>
        <v>2399000</v>
      </c>
      <c r="J2424" s="567"/>
      <c r="K2424" s="567">
        <f t="shared" si="337"/>
        <v>7197000</v>
      </c>
      <c r="L2424" s="567">
        <f>SUM(L2425:L2430)</f>
        <v>1690000</v>
      </c>
      <c r="M2424" s="567">
        <f t="shared" si="337"/>
        <v>1175000</v>
      </c>
    </row>
    <row r="2425" spans="1:13" ht="25.5">
      <c r="A2425" s="1088">
        <v>22020301</v>
      </c>
      <c r="B2425" s="1088">
        <v>70131</v>
      </c>
      <c r="C2425" s="1088"/>
      <c r="D2425" s="1088" t="s">
        <v>565</v>
      </c>
      <c r="E2425" s="1088">
        <v>50610801</v>
      </c>
      <c r="F2425" s="324" t="s">
        <v>122</v>
      </c>
      <c r="G2425" s="1102">
        <v>2000000</v>
      </c>
      <c r="H2425" s="1102">
        <v>2000000</v>
      </c>
      <c r="I2425" s="1102">
        <v>2000000</v>
      </c>
      <c r="J2425" s="1102"/>
      <c r="K2425" s="567">
        <f t="shared" ref="K2425:K2430" si="338">SUM(G2425:I2425)</f>
        <v>6000000</v>
      </c>
      <c r="L2425" s="567">
        <v>1500000</v>
      </c>
      <c r="M2425" s="567">
        <v>1085000</v>
      </c>
    </row>
    <row r="2426" spans="1:13" ht="14.25">
      <c r="A2426" s="1088">
        <v>22020302</v>
      </c>
      <c r="B2426" s="1088">
        <v>70131</v>
      </c>
      <c r="C2426" s="1088"/>
      <c r="D2426" s="1088" t="s">
        <v>565</v>
      </c>
      <c r="E2426" s="1088">
        <v>50610800</v>
      </c>
      <c r="F2426" s="324" t="s">
        <v>123</v>
      </c>
      <c r="G2426" s="1102">
        <v>9000</v>
      </c>
      <c r="H2426" s="1102">
        <v>9000</v>
      </c>
      <c r="I2426" s="1102">
        <v>9000</v>
      </c>
      <c r="J2426" s="1102"/>
      <c r="K2426" s="567">
        <f t="shared" si="338"/>
        <v>27000</v>
      </c>
      <c r="L2426" s="567">
        <v>30000</v>
      </c>
      <c r="M2426" s="567"/>
    </row>
    <row r="2427" spans="1:13" ht="14.25">
      <c r="A2427" s="1088">
        <v>22020303</v>
      </c>
      <c r="B2427" s="1088"/>
      <c r="C2427" s="1088"/>
      <c r="D2427" s="1088"/>
      <c r="E2427" s="1088"/>
      <c r="F2427" s="324" t="s">
        <v>124</v>
      </c>
      <c r="G2427" s="1102">
        <v>30000</v>
      </c>
      <c r="H2427" s="1102">
        <v>30000</v>
      </c>
      <c r="I2427" s="1102">
        <v>30000</v>
      </c>
      <c r="J2427" s="1102"/>
      <c r="K2427" s="567">
        <f t="shared" si="338"/>
        <v>90000</v>
      </c>
      <c r="L2427" s="567">
        <v>30000</v>
      </c>
      <c r="M2427" s="567">
        <v>10000</v>
      </c>
    </row>
    <row r="2428" spans="1:13" ht="14.25">
      <c r="A2428" s="1088">
        <v>22020304</v>
      </c>
      <c r="B2428" s="1088"/>
      <c r="C2428" s="1088"/>
      <c r="D2428" s="1088"/>
      <c r="E2428" s="1088"/>
      <c r="F2428" s="324" t="s">
        <v>125</v>
      </c>
      <c r="G2428" s="1102">
        <v>30000</v>
      </c>
      <c r="H2428" s="1102">
        <v>30000</v>
      </c>
      <c r="I2428" s="1102">
        <v>30000</v>
      </c>
      <c r="J2428" s="1102"/>
      <c r="K2428" s="567">
        <f t="shared" si="338"/>
        <v>90000</v>
      </c>
      <c r="L2428" s="567">
        <v>30000</v>
      </c>
      <c r="M2428" s="567">
        <v>10000</v>
      </c>
    </row>
    <row r="2429" spans="1:13" ht="25.5">
      <c r="A2429" s="1088">
        <v>22020305</v>
      </c>
      <c r="B2429" s="1088"/>
      <c r="C2429" s="1088"/>
      <c r="D2429" s="1088"/>
      <c r="E2429" s="1088"/>
      <c r="F2429" s="324" t="s">
        <v>1101</v>
      </c>
      <c r="G2429" s="1102">
        <v>30000</v>
      </c>
      <c r="H2429" s="1102">
        <v>30000</v>
      </c>
      <c r="I2429" s="1102">
        <v>30000</v>
      </c>
      <c r="J2429" s="1102"/>
      <c r="K2429" s="567">
        <f t="shared" si="338"/>
        <v>90000</v>
      </c>
      <c r="L2429" s="567">
        <v>30000</v>
      </c>
      <c r="M2429" s="567">
        <v>10000</v>
      </c>
    </row>
    <row r="2430" spans="1:13" ht="25.5">
      <c r="A2430" s="1088">
        <v>22020306</v>
      </c>
      <c r="B2430" s="1088">
        <v>70130</v>
      </c>
      <c r="C2430" s="1088"/>
      <c r="D2430" s="1088" t="s">
        <v>565</v>
      </c>
      <c r="E2430" s="1088">
        <v>50610800</v>
      </c>
      <c r="F2430" s="324" t="s">
        <v>1269</v>
      </c>
      <c r="G2430" s="1102">
        <v>300000</v>
      </c>
      <c r="H2430" s="1102">
        <v>300000</v>
      </c>
      <c r="I2430" s="1102">
        <v>300000</v>
      </c>
      <c r="J2430" s="1102"/>
      <c r="K2430" s="567">
        <f t="shared" si="338"/>
        <v>900000</v>
      </c>
      <c r="L2430" s="567">
        <v>70000</v>
      </c>
      <c r="M2430" s="567">
        <v>60000</v>
      </c>
    </row>
    <row r="2431" spans="1:13" ht="25.5">
      <c r="A2431" s="442">
        <v>220204</v>
      </c>
      <c r="B2431" s="442"/>
      <c r="C2431" s="442"/>
      <c r="D2431" s="442"/>
      <c r="E2431" s="442"/>
      <c r="F2431" s="443" t="s">
        <v>645</v>
      </c>
      <c r="G2431" s="567">
        <f>SUM(G2432:G2437)</f>
        <v>12185000</v>
      </c>
      <c r="H2431" s="567">
        <f>SUM(H2432:H2437)</f>
        <v>12185000</v>
      </c>
      <c r="I2431" s="567">
        <f>SUM(I2432:I2437)</f>
        <v>12185000</v>
      </c>
      <c r="J2431" s="567"/>
      <c r="K2431" s="567">
        <f>SUM(K2432:K2437)</f>
        <v>36555000</v>
      </c>
      <c r="L2431" s="567">
        <f>SUM(L2432:L2437)</f>
        <v>450000</v>
      </c>
      <c r="M2431" s="567">
        <f>SUM(M2432:M2437)</f>
        <v>430000</v>
      </c>
    </row>
    <row r="2432" spans="1:13" ht="38.25">
      <c r="A2432" s="1088">
        <v>22020401</v>
      </c>
      <c r="B2432" s="1088">
        <v>70130</v>
      </c>
      <c r="C2432" s="1088"/>
      <c r="D2432" s="1088" t="s">
        <v>565</v>
      </c>
      <c r="E2432" s="1088">
        <v>50610800</v>
      </c>
      <c r="F2432" s="324" t="s">
        <v>134</v>
      </c>
      <c r="G2432" s="1102">
        <v>2075000</v>
      </c>
      <c r="H2432" s="1102">
        <v>2075000</v>
      </c>
      <c r="I2432" s="1102">
        <v>2075000</v>
      </c>
      <c r="J2432" s="1102"/>
      <c r="K2432" s="567">
        <f t="shared" ref="K2432:K2437" si="339">SUM(G2432:I2432)</f>
        <v>6225000</v>
      </c>
      <c r="L2432" s="567">
        <v>150000</v>
      </c>
      <c r="M2432" s="567">
        <v>150000</v>
      </c>
    </row>
    <row r="2433" spans="1:13" ht="25.5">
      <c r="A2433" s="1088">
        <v>22020402</v>
      </c>
      <c r="B2433" s="1088">
        <v>70130</v>
      </c>
      <c r="C2433" s="1088"/>
      <c r="D2433" s="1088" t="s">
        <v>565</v>
      </c>
      <c r="E2433" s="1088">
        <v>50610800</v>
      </c>
      <c r="F2433" s="324" t="s">
        <v>135</v>
      </c>
      <c r="G2433" s="1102">
        <v>1050000</v>
      </c>
      <c r="H2433" s="1102">
        <v>1050000</v>
      </c>
      <c r="I2433" s="1102">
        <v>1050000</v>
      </c>
      <c r="J2433" s="1102"/>
      <c r="K2433" s="567">
        <f t="shared" si="339"/>
        <v>3150000</v>
      </c>
      <c r="L2433" s="567">
        <v>100000</v>
      </c>
      <c r="M2433" s="567">
        <v>100000</v>
      </c>
    </row>
    <row r="2434" spans="1:13" ht="25.5">
      <c r="A2434" s="1088">
        <v>22020404</v>
      </c>
      <c r="B2434" s="1088">
        <v>70452</v>
      </c>
      <c r="C2434" s="1088"/>
      <c r="D2434" s="1088" t="s">
        <v>565</v>
      </c>
      <c r="E2434" s="1088">
        <v>50610800</v>
      </c>
      <c r="F2434" s="324" t="s">
        <v>1146</v>
      </c>
      <c r="G2434" s="1102">
        <v>500000</v>
      </c>
      <c r="H2434" s="1102">
        <v>500000</v>
      </c>
      <c r="I2434" s="1102">
        <v>500000</v>
      </c>
      <c r="J2434" s="1102"/>
      <c r="K2434" s="567">
        <f t="shared" si="339"/>
        <v>1500000</v>
      </c>
      <c r="L2434" s="567"/>
      <c r="M2434" s="567"/>
    </row>
    <row r="2435" spans="1:13" ht="25.5">
      <c r="A2435" s="1088">
        <v>22020405</v>
      </c>
      <c r="B2435" s="1088">
        <v>70452</v>
      </c>
      <c r="C2435" s="1088"/>
      <c r="D2435" s="1088" t="s">
        <v>565</v>
      </c>
      <c r="E2435" s="1088">
        <v>50610800</v>
      </c>
      <c r="F2435" s="324" t="s">
        <v>1144</v>
      </c>
      <c r="G2435" s="1102">
        <v>4060000</v>
      </c>
      <c r="H2435" s="1102">
        <v>4060000</v>
      </c>
      <c r="I2435" s="1102">
        <v>4060000</v>
      </c>
      <c r="J2435" s="1102"/>
      <c r="K2435" s="567">
        <f t="shared" si="339"/>
        <v>12180000</v>
      </c>
      <c r="L2435" s="567"/>
      <c r="M2435" s="567"/>
    </row>
    <row r="2436" spans="1:13" ht="25.5">
      <c r="A2436" s="1088">
        <v>22020406</v>
      </c>
      <c r="B2436" s="1088">
        <v>70452</v>
      </c>
      <c r="C2436" s="1088"/>
      <c r="D2436" s="1088" t="s">
        <v>565</v>
      </c>
      <c r="E2436" s="1088">
        <v>50610800</v>
      </c>
      <c r="F2436" s="324" t="s">
        <v>139</v>
      </c>
      <c r="G2436" s="1102">
        <v>500000</v>
      </c>
      <c r="H2436" s="1102">
        <v>500000</v>
      </c>
      <c r="I2436" s="1102">
        <v>500000</v>
      </c>
      <c r="J2436" s="1102"/>
      <c r="K2436" s="567">
        <f t="shared" si="339"/>
        <v>1500000</v>
      </c>
      <c r="L2436" s="567">
        <v>100000</v>
      </c>
      <c r="M2436" s="567">
        <v>90000</v>
      </c>
    </row>
    <row r="2437" spans="1:13" ht="25.5">
      <c r="A2437" s="1088">
        <v>22020413</v>
      </c>
      <c r="B2437" s="1088">
        <v>70452</v>
      </c>
      <c r="C2437" s="1088"/>
      <c r="D2437" s="1088" t="s">
        <v>565</v>
      </c>
      <c r="E2437" s="1088">
        <v>50610800</v>
      </c>
      <c r="F2437" s="324" t="s">
        <v>1270</v>
      </c>
      <c r="G2437" s="1102">
        <v>4000000</v>
      </c>
      <c r="H2437" s="1102">
        <v>4000000</v>
      </c>
      <c r="I2437" s="1102">
        <v>4000000</v>
      </c>
      <c r="J2437" s="1102"/>
      <c r="K2437" s="567">
        <f t="shared" si="339"/>
        <v>12000000</v>
      </c>
      <c r="L2437" s="567">
        <v>100000</v>
      </c>
      <c r="M2437" s="567">
        <v>90000</v>
      </c>
    </row>
    <row r="2438" spans="1:13" ht="14.25">
      <c r="A2438" s="442">
        <v>220205</v>
      </c>
      <c r="B2438" s="442"/>
      <c r="C2438" s="442"/>
      <c r="D2438" s="442"/>
      <c r="E2438" s="442"/>
      <c r="F2438" s="443" t="s">
        <v>662</v>
      </c>
      <c r="G2438" s="567">
        <f t="shared" ref="G2438:M2438" si="340">SUM(G2439:G2439)</f>
        <v>8000000</v>
      </c>
      <c r="H2438" s="567">
        <f t="shared" si="340"/>
        <v>8000000</v>
      </c>
      <c r="I2438" s="567">
        <f t="shared" si="340"/>
        <v>8000000</v>
      </c>
      <c r="J2438" s="567"/>
      <c r="K2438" s="567">
        <f t="shared" si="340"/>
        <v>24000000</v>
      </c>
      <c r="L2438" s="567">
        <f>SUM(L2439:L2439)</f>
        <v>2750000</v>
      </c>
      <c r="M2438" s="567">
        <f t="shared" si="340"/>
        <v>0</v>
      </c>
    </row>
    <row r="2439" spans="1:13" ht="14.25">
      <c r="A2439" s="1088">
        <v>22020501</v>
      </c>
      <c r="B2439" s="1088">
        <v>70451</v>
      </c>
      <c r="C2439" s="1088"/>
      <c r="D2439" s="1088" t="s">
        <v>565</v>
      </c>
      <c r="E2439" s="1088">
        <v>50610800</v>
      </c>
      <c r="F2439" s="324" t="s">
        <v>146</v>
      </c>
      <c r="G2439" s="1102">
        <v>8000000</v>
      </c>
      <c r="H2439" s="1102">
        <v>8000000</v>
      </c>
      <c r="I2439" s="1102">
        <v>8000000</v>
      </c>
      <c r="J2439" s="1102"/>
      <c r="K2439" s="567">
        <f>SUM(G2439:I2439)</f>
        <v>24000000</v>
      </c>
      <c r="L2439" s="567">
        <v>2750000</v>
      </c>
      <c r="M2439" s="567"/>
    </row>
    <row r="2440" spans="1:13" ht="14.25">
      <c r="A2440" s="442">
        <v>220206</v>
      </c>
      <c r="B2440" s="442"/>
      <c r="C2440" s="442"/>
      <c r="D2440" s="442"/>
      <c r="E2440" s="442"/>
      <c r="F2440" s="443" t="s">
        <v>643</v>
      </c>
      <c r="G2440" s="567">
        <f>SUM(G2441:G2442)</f>
        <v>1026000</v>
      </c>
      <c r="H2440" s="567">
        <f>SUM(H2441:H2442)</f>
        <v>1026000</v>
      </c>
      <c r="I2440" s="567">
        <f>SUM(I2441:I2442)</f>
        <v>1026000</v>
      </c>
      <c r="J2440" s="567"/>
      <c r="K2440" s="567">
        <f>SUM(K2441:K2442)</f>
        <v>3078000</v>
      </c>
      <c r="L2440" s="567">
        <f>SUM(L2442:L2442)</f>
        <v>100000</v>
      </c>
      <c r="M2440" s="567">
        <f>SUM(M2442:M2442)</f>
        <v>85000</v>
      </c>
    </row>
    <row r="2441" spans="1:13" ht="14.25">
      <c r="A2441" s="1088">
        <v>22020601</v>
      </c>
      <c r="B2441" s="1088"/>
      <c r="C2441" s="1088"/>
      <c r="D2441" s="1088" t="s">
        <v>565</v>
      </c>
      <c r="E2441" s="1088">
        <v>50610800</v>
      </c>
      <c r="F2441" s="324" t="s">
        <v>149</v>
      </c>
      <c r="G2441" s="567">
        <v>150000</v>
      </c>
      <c r="H2441" s="567">
        <v>150000</v>
      </c>
      <c r="I2441" s="567">
        <v>150000</v>
      </c>
      <c r="J2441" s="567"/>
      <c r="K2441" s="567">
        <f>SUM(G2441:I2441)</f>
        <v>450000</v>
      </c>
      <c r="L2441" s="567">
        <v>100000</v>
      </c>
      <c r="M2441" s="567">
        <v>85000</v>
      </c>
    </row>
    <row r="2442" spans="1:13" ht="25.5">
      <c r="A2442" s="1088">
        <v>22020605</v>
      </c>
      <c r="B2442" s="1088"/>
      <c r="C2442" s="1088"/>
      <c r="D2442" s="1088" t="s">
        <v>565</v>
      </c>
      <c r="E2442" s="1088">
        <v>50610800</v>
      </c>
      <c r="F2442" s="324" t="s">
        <v>153</v>
      </c>
      <c r="G2442" s="567">
        <v>876000</v>
      </c>
      <c r="H2442" s="567">
        <v>876000</v>
      </c>
      <c r="I2442" s="567">
        <v>876000</v>
      </c>
      <c r="J2442" s="567"/>
      <c r="K2442" s="567">
        <f>SUM(G2442:I2442)</f>
        <v>2628000</v>
      </c>
      <c r="L2442" s="567">
        <v>100000</v>
      </c>
      <c r="M2442" s="567">
        <v>85000</v>
      </c>
    </row>
    <row r="2443" spans="1:13" ht="25.5">
      <c r="A2443" s="442">
        <v>220207</v>
      </c>
      <c r="B2443" s="442"/>
      <c r="C2443" s="442"/>
      <c r="D2443" s="442"/>
      <c r="E2443" s="442"/>
      <c r="F2443" s="443" t="s">
        <v>1271</v>
      </c>
      <c r="G2443" s="567">
        <f t="shared" ref="G2443:M2443" si="341">SUM(G2444:G2444)</f>
        <v>2000000</v>
      </c>
      <c r="H2443" s="567">
        <f t="shared" si="341"/>
        <v>2000000</v>
      </c>
      <c r="I2443" s="567">
        <f t="shared" si="341"/>
        <v>2000000</v>
      </c>
      <c r="J2443" s="567"/>
      <c r="K2443" s="567">
        <f t="shared" si="341"/>
        <v>6000000</v>
      </c>
      <c r="L2443" s="567">
        <f>SUM(L2444:L2444)</f>
        <v>1020000</v>
      </c>
      <c r="M2443" s="567">
        <f t="shared" si="341"/>
        <v>0</v>
      </c>
    </row>
    <row r="2444" spans="1:13" ht="26.25" customHeight="1">
      <c r="A2444" s="1088">
        <v>22020803</v>
      </c>
      <c r="B2444" s="1088"/>
      <c r="C2444" s="1088"/>
      <c r="D2444" s="1088" t="s">
        <v>565</v>
      </c>
      <c r="E2444" s="1088">
        <v>50610800</v>
      </c>
      <c r="F2444" s="324" t="s">
        <v>157</v>
      </c>
      <c r="G2444" s="1102">
        <v>2000000</v>
      </c>
      <c r="H2444" s="1102">
        <v>2000000</v>
      </c>
      <c r="I2444" s="1102">
        <v>2000000</v>
      </c>
      <c r="J2444" s="1102"/>
      <c r="K2444" s="567">
        <f>SUM(G2444:I2444)</f>
        <v>6000000</v>
      </c>
      <c r="L2444" s="567">
        <v>1020000</v>
      </c>
      <c r="M2444" s="567"/>
    </row>
    <row r="2445" spans="1:13" ht="25.5">
      <c r="A2445" s="442">
        <v>220208</v>
      </c>
      <c r="B2445" s="442"/>
      <c r="C2445" s="442"/>
      <c r="D2445" s="442"/>
      <c r="E2445" s="442"/>
      <c r="F2445" s="443" t="s">
        <v>644</v>
      </c>
      <c r="G2445" s="567">
        <f>SUM(G2446:G2447)</f>
        <v>6675000</v>
      </c>
      <c r="H2445" s="567">
        <f>SUM(H2446:H2447)</f>
        <v>6675000</v>
      </c>
      <c r="I2445" s="567">
        <f>SUM(I2446:I2447)</f>
        <v>6675000</v>
      </c>
      <c r="J2445" s="567"/>
      <c r="K2445" s="567">
        <f>SUM(K2446:K2447)</f>
        <v>20025000</v>
      </c>
      <c r="L2445" s="567">
        <f>SUM(L2447:L2447)</f>
        <v>1020000</v>
      </c>
      <c r="M2445" s="567">
        <f>SUM(M2447:M2447)</f>
        <v>0</v>
      </c>
    </row>
    <row r="2446" spans="1:13" ht="26.25" customHeight="1">
      <c r="A2446" s="1088">
        <v>22020801</v>
      </c>
      <c r="B2446" s="1088"/>
      <c r="C2446" s="1088"/>
      <c r="D2446" s="1088" t="s">
        <v>565</v>
      </c>
      <c r="E2446" s="1088">
        <v>50610800</v>
      </c>
      <c r="F2446" s="324" t="s">
        <v>1090</v>
      </c>
      <c r="G2446" s="1102">
        <v>2075000</v>
      </c>
      <c r="H2446" s="1102">
        <v>2075000</v>
      </c>
      <c r="I2446" s="1102">
        <v>2075000</v>
      </c>
      <c r="J2446" s="1102"/>
      <c r="K2446" s="567">
        <f>SUM(G2446:I2446)</f>
        <v>6225000</v>
      </c>
      <c r="L2446" s="567">
        <v>1020000</v>
      </c>
      <c r="M2446" s="567"/>
    </row>
    <row r="2447" spans="1:13" ht="26.25" customHeight="1">
      <c r="A2447" s="1088">
        <v>22020803</v>
      </c>
      <c r="B2447" s="1088"/>
      <c r="C2447" s="1088"/>
      <c r="D2447" s="1088" t="s">
        <v>565</v>
      </c>
      <c r="E2447" s="1088">
        <v>50610800</v>
      </c>
      <c r="F2447" s="324" t="s">
        <v>166</v>
      </c>
      <c r="G2447" s="1102">
        <v>4600000</v>
      </c>
      <c r="H2447" s="1102">
        <v>4600000</v>
      </c>
      <c r="I2447" s="1102">
        <v>4600000</v>
      </c>
      <c r="J2447" s="1102"/>
      <c r="K2447" s="567">
        <f>SUM(G2447:I2447)</f>
        <v>13800000</v>
      </c>
      <c r="L2447" s="567">
        <v>1020000</v>
      </c>
      <c r="M2447" s="567"/>
    </row>
    <row r="2448" spans="1:13" ht="25.5">
      <c r="A2448" s="442">
        <v>220209</v>
      </c>
      <c r="B2448" s="442"/>
      <c r="C2448" s="442"/>
      <c r="D2448" s="442"/>
      <c r="E2448" s="442"/>
      <c r="F2448" s="443" t="s">
        <v>646</v>
      </c>
      <c r="G2448" s="567">
        <f t="shared" ref="G2448:M2448" si="342">SUM(G2449:G2449)</f>
        <v>0</v>
      </c>
      <c r="H2448" s="567">
        <f t="shared" si="342"/>
        <v>0</v>
      </c>
      <c r="I2448" s="567">
        <f t="shared" si="342"/>
        <v>0</v>
      </c>
      <c r="J2448" s="567"/>
      <c r="K2448" s="567">
        <f t="shared" si="342"/>
        <v>0</v>
      </c>
      <c r="L2448" s="567">
        <f>SUM(L2449:L2449)</f>
        <v>0</v>
      </c>
      <c r="M2448" s="567">
        <f t="shared" si="342"/>
        <v>50000</v>
      </c>
    </row>
    <row r="2449" spans="1:13" ht="25.5">
      <c r="A2449" s="1088">
        <v>22020901</v>
      </c>
      <c r="B2449" s="1088">
        <v>70360</v>
      </c>
      <c r="C2449" s="1088"/>
      <c r="D2449" s="1088" t="s">
        <v>565</v>
      </c>
      <c r="E2449" s="1088">
        <v>50610800</v>
      </c>
      <c r="F2449" s="324" t="s">
        <v>170</v>
      </c>
      <c r="G2449" s="567"/>
      <c r="H2449" s="567"/>
      <c r="I2449" s="567"/>
      <c r="J2449" s="567"/>
      <c r="K2449" s="567">
        <f>SUM(G2449:I2449)</f>
        <v>0</v>
      </c>
      <c r="L2449" s="567"/>
      <c r="M2449" s="567">
        <v>50000</v>
      </c>
    </row>
    <row r="2450" spans="1:13" ht="25.5">
      <c r="A2450" s="442">
        <v>220210</v>
      </c>
      <c r="B2450" s="442"/>
      <c r="C2450" s="442"/>
      <c r="D2450" s="442"/>
      <c r="E2450" s="442"/>
      <c r="F2450" s="443" t="s">
        <v>173</v>
      </c>
      <c r="G2450" s="567">
        <f>SUM(G2451:G2460)</f>
        <v>15975000</v>
      </c>
      <c r="H2450" s="567">
        <f>SUM(H2451:H2460)</f>
        <v>15975000</v>
      </c>
      <c r="I2450" s="567">
        <f>SUM(I2451:I2460)</f>
        <v>15975000</v>
      </c>
      <c r="J2450" s="567"/>
      <c r="K2450" s="567">
        <f>SUM(K2451:K2460)</f>
        <v>47925000</v>
      </c>
      <c r="L2450" s="567">
        <f>SUM(L2451:L2452)</f>
        <v>175000</v>
      </c>
      <c r="M2450" s="567">
        <f>SUM(M2451:M2452)</f>
        <v>135000</v>
      </c>
    </row>
    <row r="2451" spans="1:13" ht="14.25">
      <c r="A2451" s="1088">
        <v>22021001</v>
      </c>
      <c r="B2451" s="1088">
        <v>70130</v>
      </c>
      <c r="C2451" s="1088"/>
      <c r="D2451" s="1088" t="s">
        <v>565</v>
      </c>
      <c r="E2451" s="1088">
        <v>50610800</v>
      </c>
      <c r="F2451" s="324" t="s">
        <v>174</v>
      </c>
      <c r="G2451" s="1102">
        <v>800000</v>
      </c>
      <c r="H2451" s="1102">
        <v>800000</v>
      </c>
      <c r="I2451" s="1102">
        <v>800000</v>
      </c>
      <c r="J2451" s="1102"/>
      <c r="K2451" s="567">
        <f t="shared" ref="K2451:K2460" si="343">SUM(G2451:I2451)</f>
        <v>2400000</v>
      </c>
      <c r="L2451" s="567">
        <v>75000</v>
      </c>
      <c r="M2451" s="567">
        <v>75000</v>
      </c>
    </row>
    <row r="2452" spans="1:13" ht="25.5">
      <c r="A2452" s="1088">
        <v>22021002</v>
      </c>
      <c r="B2452" s="1088">
        <v>71040</v>
      </c>
      <c r="C2452" s="1088"/>
      <c r="D2452" s="1088" t="s">
        <v>565</v>
      </c>
      <c r="E2452" s="1088">
        <v>50610800</v>
      </c>
      <c r="F2452" s="324" t="s">
        <v>610</v>
      </c>
      <c r="G2452" s="1102">
        <v>720000</v>
      </c>
      <c r="H2452" s="1102">
        <v>720000</v>
      </c>
      <c r="I2452" s="1102">
        <v>720000</v>
      </c>
      <c r="J2452" s="1102"/>
      <c r="K2452" s="567">
        <f t="shared" si="343"/>
        <v>2160000</v>
      </c>
      <c r="L2452" s="567">
        <v>100000</v>
      </c>
      <c r="M2452" s="567">
        <v>60000</v>
      </c>
    </row>
    <row r="2453" spans="1:13" ht="25.5">
      <c r="A2453" s="1088">
        <v>22021003</v>
      </c>
      <c r="B2453" s="1088">
        <v>70130</v>
      </c>
      <c r="C2453" s="1088"/>
      <c r="D2453" s="1088" t="s">
        <v>565</v>
      </c>
      <c r="E2453" s="1088">
        <v>50610800</v>
      </c>
      <c r="F2453" s="324" t="s">
        <v>1272</v>
      </c>
      <c r="G2453" s="1102">
        <v>2550000</v>
      </c>
      <c r="H2453" s="1102">
        <v>2550000</v>
      </c>
      <c r="I2453" s="1102">
        <v>2550000</v>
      </c>
      <c r="J2453" s="1102"/>
      <c r="K2453" s="567">
        <f t="shared" si="343"/>
        <v>7650000</v>
      </c>
      <c r="L2453" s="567">
        <v>75000</v>
      </c>
      <c r="M2453" s="567">
        <v>75000</v>
      </c>
    </row>
    <row r="2454" spans="1:13" ht="14.25">
      <c r="A2454" s="1088">
        <v>22021007</v>
      </c>
      <c r="B2454" s="1088">
        <v>71040</v>
      </c>
      <c r="C2454" s="1088"/>
      <c r="D2454" s="1088" t="s">
        <v>565</v>
      </c>
      <c r="E2454" s="1088">
        <v>50610800</v>
      </c>
      <c r="F2454" s="324" t="s">
        <v>179</v>
      </c>
      <c r="G2454" s="1102">
        <v>2300000</v>
      </c>
      <c r="H2454" s="1102">
        <v>2300000</v>
      </c>
      <c r="I2454" s="1102">
        <v>2300000</v>
      </c>
      <c r="J2454" s="1102"/>
      <c r="K2454" s="567">
        <f t="shared" si="343"/>
        <v>6900000</v>
      </c>
      <c r="L2454" s="567">
        <v>100000</v>
      </c>
      <c r="M2454" s="567">
        <v>60000</v>
      </c>
    </row>
    <row r="2455" spans="1:13" ht="25.5">
      <c r="A2455" s="1088">
        <v>22021014</v>
      </c>
      <c r="B2455" s="1088">
        <v>70130</v>
      </c>
      <c r="C2455" s="1088"/>
      <c r="D2455" s="1088" t="s">
        <v>565</v>
      </c>
      <c r="E2455" s="1088">
        <v>50610800</v>
      </c>
      <c r="F2455" s="324" t="s">
        <v>668</v>
      </c>
      <c r="G2455" s="1102">
        <v>750000</v>
      </c>
      <c r="H2455" s="1102">
        <v>750000</v>
      </c>
      <c r="I2455" s="1102">
        <v>750000</v>
      </c>
      <c r="J2455" s="1102"/>
      <c r="K2455" s="567">
        <f t="shared" si="343"/>
        <v>2250000</v>
      </c>
      <c r="L2455" s="567">
        <v>75000</v>
      </c>
      <c r="M2455" s="567">
        <v>75000</v>
      </c>
    </row>
    <row r="2456" spans="1:13" ht="14.25">
      <c r="A2456" s="1088">
        <v>22021022</v>
      </c>
      <c r="B2456" s="1088">
        <v>71040</v>
      </c>
      <c r="C2456" s="1088"/>
      <c r="D2456" s="1088" t="s">
        <v>565</v>
      </c>
      <c r="E2456" s="1088">
        <v>50610800</v>
      </c>
      <c r="F2456" s="324" t="s">
        <v>1273</v>
      </c>
      <c r="G2456" s="1102">
        <v>1000000</v>
      </c>
      <c r="H2456" s="1102">
        <v>1000000</v>
      </c>
      <c r="I2456" s="1102">
        <v>1000000</v>
      </c>
      <c r="J2456" s="1102"/>
      <c r="K2456" s="567">
        <f t="shared" si="343"/>
        <v>3000000</v>
      </c>
      <c r="L2456" s="567">
        <v>100000</v>
      </c>
      <c r="M2456" s="567">
        <v>60000</v>
      </c>
    </row>
    <row r="2457" spans="1:13" ht="14.25">
      <c r="A2457" s="1088">
        <v>22021024</v>
      </c>
      <c r="B2457" s="1088">
        <v>70130</v>
      </c>
      <c r="C2457" s="1088"/>
      <c r="D2457" s="1088" t="s">
        <v>565</v>
      </c>
      <c r="E2457" s="1088">
        <v>50610800</v>
      </c>
      <c r="F2457" s="324" t="s">
        <v>682</v>
      </c>
      <c r="G2457" s="1102">
        <v>3855000</v>
      </c>
      <c r="H2457" s="1102">
        <v>3855000</v>
      </c>
      <c r="I2457" s="1102">
        <v>3855000</v>
      </c>
      <c r="J2457" s="1102"/>
      <c r="K2457" s="567">
        <f t="shared" si="343"/>
        <v>11565000</v>
      </c>
      <c r="L2457" s="567">
        <v>75000</v>
      </c>
      <c r="M2457" s="567">
        <v>75000</v>
      </c>
    </row>
    <row r="2458" spans="1:13" ht="14.25">
      <c r="A2458" s="1088">
        <v>22021026</v>
      </c>
      <c r="B2458" s="1088">
        <v>71040</v>
      </c>
      <c r="C2458" s="1088"/>
      <c r="D2458" s="1088" t="s">
        <v>565</v>
      </c>
      <c r="E2458" s="1088">
        <v>50610800</v>
      </c>
      <c r="F2458" s="324" t="s">
        <v>1135</v>
      </c>
      <c r="G2458" s="1102">
        <v>3150000</v>
      </c>
      <c r="H2458" s="1102">
        <v>3150000</v>
      </c>
      <c r="I2458" s="1102">
        <v>3150000</v>
      </c>
      <c r="J2458" s="1102"/>
      <c r="K2458" s="567">
        <f t="shared" si="343"/>
        <v>9450000</v>
      </c>
      <c r="L2458" s="567">
        <v>100000</v>
      </c>
      <c r="M2458" s="567">
        <v>60000</v>
      </c>
    </row>
    <row r="2459" spans="1:13" ht="25.5">
      <c r="A2459" s="1088">
        <v>22021031</v>
      </c>
      <c r="B2459" s="1088">
        <v>70130</v>
      </c>
      <c r="C2459" s="1088"/>
      <c r="D2459" s="1088" t="s">
        <v>565</v>
      </c>
      <c r="E2459" s="1088">
        <v>50610800</v>
      </c>
      <c r="F2459" s="324" t="s">
        <v>701</v>
      </c>
      <c r="G2459" s="1102">
        <v>750000</v>
      </c>
      <c r="H2459" s="1102">
        <v>750000</v>
      </c>
      <c r="I2459" s="1102">
        <v>750000</v>
      </c>
      <c r="J2459" s="1102"/>
      <c r="K2459" s="567">
        <f t="shared" si="343"/>
        <v>2250000</v>
      </c>
      <c r="L2459" s="567">
        <v>75000</v>
      </c>
      <c r="M2459" s="567">
        <v>75000</v>
      </c>
    </row>
    <row r="2460" spans="1:13" ht="14.25">
      <c r="A2460" s="1088">
        <v>22021038</v>
      </c>
      <c r="B2460" s="1088">
        <v>71040</v>
      </c>
      <c r="C2460" s="1088"/>
      <c r="D2460" s="1088" t="s">
        <v>565</v>
      </c>
      <c r="E2460" s="1088">
        <v>50610800</v>
      </c>
      <c r="F2460" s="324" t="s">
        <v>702</v>
      </c>
      <c r="G2460" s="1102">
        <v>100000</v>
      </c>
      <c r="H2460" s="1102">
        <v>100000</v>
      </c>
      <c r="I2460" s="1102">
        <v>100000</v>
      </c>
      <c r="J2460" s="1102"/>
      <c r="K2460" s="567">
        <f t="shared" si="343"/>
        <v>300000</v>
      </c>
      <c r="L2460" s="567">
        <v>100000</v>
      </c>
      <c r="M2460" s="567">
        <v>60000</v>
      </c>
    </row>
    <row r="2461" spans="1:13" ht="25.5">
      <c r="A2461" s="442">
        <v>2204</v>
      </c>
      <c r="B2461" s="442"/>
      <c r="C2461" s="442"/>
      <c r="D2461" s="442"/>
      <c r="E2461" s="442"/>
      <c r="F2461" s="324" t="s">
        <v>1274</v>
      </c>
      <c r="G2461" s="567">
        <f>G2462</f>
        <v>11000000</v>
      </c>
      <c r="H2461" s="567">
        <f>H2462</f>
        <v>11000000</v>
      </c>
      <c r="I2461" s="567">
        <f>I2462</f>
        <v>11000000</v>
      </c>
      <c r="J2461" s="567"/>
      <c r="K2461" s="567">
        <f>SUM(K2462:K2462)</f>
        <v>33000000</v>
      </c>
      <c r="L2461" s="567">
        <f>SUM(L2462:L2463)</f>
        <v>175000</v>
      </c>
      <c r="M2461" s="567">
        <f>SUM(M2462:M2463)</f>
        <v>135000</v>
      </c>
    </row>
    <row r="2462" spans="1:13" ht="25.5">
      <c r="A2462" s="1088">
        <v>220401</v>
      </c>
      <c r="B2462" s="1088">
        <v>70130</v>
      </c>
      <c r="C2462" s="1088"/>
      <c r="D2462" s="1088" t="s">
        <v>565</v>
      </c>
      <c r="E2462" s="1088">
        <v>50610800</v>
      </c>
      <c r="F2462" s="324" t="s">
        <v>1275</v>
      </c>
      <c r="G2462" s="567">
        <f>SUM(G2463:G2463)</f>
        <v>11000000</v>
      </c>
      <c r="H2462" s="567">
        <f>SUM(H2463:H2463)</f>
        <v>11000000</v>
      </c>
      <c r="I2462" s="567">
        <f>SUM(I2463:I2463)</f>
        <v>11000000</v>
      </c>
      <c r="J2462" s="567"/>
      <c r="K2462" s="567">
        <f>SUM(G2462:I2462)</f>
        <v>33000000</v>
      </c>
      <c r="L2462" s="567">
        <v>75000</v>
      </c>
      <c r="M2462" s="567">
        <v>75000</v>
      </c>
    </row>
    <row r="2463" spans="1:13" ht="25.5">
      <c r="A2463" s="1088">
        <v>22021002</v>
      </c>
      <c r="B2463" s="1088">
        <v>71040</v>
      </c>
      <c r="C2463" s="1088"/>
      <c r="D2463" s="1088" t="s">
        <v>565</v>
      </c>
      <c r="E2463" s="1088">
        <v>50610800</v>
      </c>
      <c r="F2463" s="324" t="s">
        <v>1276</v>
      </c>
      <c r="G2463" s="1102">
        <v>11000000</v>
      </c>
      <c r="H2463" s="1102">
        <v>11000000</v>
      </c>
      <c r="I2463" s="1102">
        <v>11000000</v>
      </c>
      <c r="J2463" s="1102"/>
      <c r="K2463" s="567">
        <f>SUM(G2463:I2463)</f>
        <v>33000000</v>
      </c>
      <c r="L2463" s="567">
        <v>100000</v>
      </c>
      <c r="M2463" s="567">
        <v>60000</v>
      </c>
    </row>
    <row r="2464" spans="1:13" ht="14.25">
      <c r="A2464" s="1088">
        <v>22080301</v>
      </c>
      <c r="B2464" s="1088"/>
      <c r="C2464" s="1088"/>
      <c r="D2464" s="1088"/>
      <c r="E2464" s="1088"/>
      <c r="F2464" s="324"/>
      <c r="G2464" s="567"/>
      <c r="H2464" s="567"/>
      <c r="I2464" s="567"/>
      <c r="J2464" s="567"/>
      <c r="K2464" s="567"/>
      <c r="L2464" s="567"/>
      <c r="M2464" s="567"/>
    </row>
    <row r="2465" spans="1:13" ht="14.25">
      <c r="A2465" s="442">
        <v>23</v>
      </c>
      <c r="B2465" s="442"/>
      <c r="C2465" s="442"/>
      <c r="D2465" s="442"/>
      <c r="E2465" s="442"/>
      <c r="F2465" s="443" t="s">
        <v>198</v>
      </c>
      <c r="G2465" s="567">
        <f>SUM(G2466,G2479,G2486,G2492)</f>
        <v>3050000000</v>
      </c>
      <c r="H2465" s="567">
        <f>SUM(H2466,H2479,H2486,H2492)</f>
        <v>3050000000</v>
      </c>
      <c r="I2465" s="567">
        <f>SUM(I2466,I2479,I2486,I2492)</f>
        <v>3050000000</v>
      </c>
      <c r="J2465" s="567"/>
      <c r="K2465" s="567">
        <f>SUM(G2465:I2465)</f>
        <v>9150000000</v>
      </c>
      <c r="L2465" s="567">
        <f>SUM(L2466,L2479,L2486)</f>
        <v>70000000</v>
      </c>
      <c r="M2465" s="567">
        <f>SUM(M2466,M2479,M2486)</f>
        <v>0</v>
      </c>
    </row>
    <row r="2466" spans="1:13" ht="21.75" customHeight="1">
      <c r="A2466" s="442">
        <v>2301</v>
      </c>
      <c r="B2466" s="442"/>
      <c r="C2466" s="442"/>
      <c r="D2466" s="442"/>
      <c r="E2466" s="442"/>
      <c r="F2466" s="443" t="s">
        <v>199</v>
      </c>
      <c r="G2466" s="567">
        <f>G2467</f>
        <v>426000000</v>
      </c>
      <c r="H2466" s="567">
        <f>H2467</f>
        <v>426000000</v>
      </c>
      <c r="I2466" s="567">
        <f>I2467</f>
        <v>426000000</v>
      </c>
      <c r="J2466" s="567"/>
      <c r="K2466" s="567">
        <f>K2467</f>
        <v>123000000</v>
      </c>
      <c r="L2466" s="567">
        <f>L2467</f>
        <v>30000000</v>
      </c>
      <c r="M2466" s="567">
        <f>M2467</f>
        <v>0</v>
      </c>
    </row>
    <row r="2467" spans="1:13" ht="25.5">
      <c r="A2467" s="442">
        <v>230101</v>
      </c>
      <c r="B2467" s="442"/>
      <c r="C2467" s="442"/>
      <c r="D2467" s="442"/>
      <c r="E2467" s="442"/>
      <c r="F2467" s="443" t="s">
        <v>200</v>
      </c>
      <c r="G2467" s="567">
        <f>SUM(G2468:G2478)</f>
        <v>426000000</v>
      </c>
      <c r="H2467" s="567">
        <f>SUM(H2468:H2478)</f>
        <v>426000000</v>
      </c>
      <c r="I2467" s="567">
        <f>SUM(I2468:I2478)</f>
        <v>426000000</v>
      </c>
      <c r="J2467" s="567"/>
      <c r="K2467" s="567">
        <f>SUM(K2473:K2477)</f>
        <v>123000000</v>
      </c>
      <c r="L2467" s="567">
        <f>SUM(L2473:L2477)</f>
        <v>30000000</v>
      </c>
      <c r="M2467" s="567">
        <f>SUM(M2473:M2477)</f>
        <v>0</v>
      </c>
    </row>
    <row r="2468" spans="1:13" ht="25.5">
      <c r="A2468" s="1088">
        <v>23010105</v>
      </c>
      <c r="B2468" s="1088">
        <v>70320</v>
      </c>
      <c r="C2468" s="1088" t="s">
        <v>750</v>
      </c>
      <c r="D2468" s="1088" t="s">
        <v>565</v>
      </c>
      <c r="E2468" s="1088">
        <v>50610800</v>
      </c>
      <c r="F2468" s="324" t="s">
        <v>1277</v>
      </c>
      <c r="G2468" s="567">
        <v>25000000</v>
      </c>
      <c r="H2468" s="567">
        <v>25000000</v>
      </c>
      <c r="I2468" s="567">
        <v>25000000</v>
      </c>
      <c r="J2468" s="567"/>
      <c r="K2468" s="567">
        <f t="shared" ref="K2468:K2478" si="344">SUM(G2468:I2468)</f>
        <v>75000000</v>
      </c>
      <c r="L2468" s="567"/>
      <c r="M2468" s="567"/>
    </row>
    <row r="2469" spans="1:13" ht="14.25">
      <c r="A2469" s="1088">
        <v>23010106</v>
      </c>
      <c r="B2469" s="1088">
        <v>70320</v>
      </c>
      <c r="C2469" s="1088" t="s">
        <v>750</v>
      </c>
      <c r="D2469" s="1088" t="s">
        <v>565</v>
      </c>
      <c r="E2469" s="1088">
        <v>50610800</v>
      </c>
      <c r="F2469" s="324" t="s">
        <v>1278</v>
      </c>
      <c r="G2469" s="567">
        <v>40000000</v>
      </c>
      <c r="H2469" s="567">
        <v>40000000</v>
      </c>
      <c r="I2469" s="567">
        <v>40000000</v>
      </c>
      <c r="J2469" s="567"/>
      <c r="K2469" s="567">
        <f t="shared" si="344"/>
        <v>120000000</v>
      </c>
      <c r="L2469" s="567"/>
      <c r="M2469" s="567"/>
    </row>
    <row r="2470" spans="1:13" ht="14.25">
      <c r="A2470" s="1088">
        <v>23010107</v>
      </c>
      <c r="B2470" s="1088">
        <v>70320</v>
      </c>
      <c r="C2470" s="1088" t="s">
        <v>750</v>
      </c>
      <c r="D2470" s="1088" t="s">
        <v>565</v>
      </c>
      <c r="E2470" s="1088">
        <v>50610800</v>
      </c>
      <c r="F2470" s="324" t="s">
        <v>205</v>
      </c>
      <c r="G2470" s="567">
        <v>150000000</v>
      </c>
      <c r="H2470" s="567">
        <v>150000000</v>
      </c>
      <c r="I2470" s="567">
        <v>150000000</v>
      </c>
      <c r="J2470" s="567"/>
      <c r="K2470" s="567">
        <f t="shared" si="344"/>
        <v>450000000</v>
      </c>
      <c r="L2470" s="567"/>
      <c r="M2470" s="567"/>
    </row>
    <row r="2471" spans="1:13" ht="14.25">
      <c r="A2471" s="1088">
        <v>23010108</v>
      </c>
      <c r="B2471" s="1088">
        <v>70320</v>
      </c>
      <c r="C2471" s="1088" t="s">
        <v>750</v>
      </c>
      <c r="D2471" s="1088" t="s">
        <v>565</v>
      </c>
      <c r="E2471" s="1088">
        <v>50610800</v>
      </c>
      <c r="F2471" s="324" t="s">
        <v>206</v>
      </c>
      <c r="G2471" s="567">
        <v>30000000</v>
      </c>
      <c r="H2471" s="567">
        <v>30000000</v>
      </c>
      <c r="I2471" s="567">
        <v>30000000</v>
      </c>
      <c r="J2471" s="567"/>
      <c r="K2471" s="567">
        <f t="shared" si="344"/>
        <v>90000000</v>
      </c>
      <c r="L2471" s="567"/>
      <c r="M2471" s="567"/>
    </row>
    <row r="2472" spans="1:13" ht="14.25">
      <c r="A2472" s="1088">
        <v>23010109</v>
      </c>
      <c r="B2472" s="1088">
        <v>70320</v>
      </c>
      <c r="C2472" s="1088" t="s">
        <v>750</v>
      </c>
      <c r="D2472" s="1088" t="s">
        <v>565</v>
      </c>
      <c r="E2472" s="1088">
        <v>50610800</v>
      </c>
      <c r="F2472" s="324" t="s">
        <v>207</v>
      </c>
      <c r="G2472" s="567">
        <v>40000000</v>
      </c>
      <c r="H2472" s="567">
        <v>40000000</v>
      </c>
      <c r="I2472" s="567">
        <v>40000000</v>
      </c>
      <c r="J2472" s="567"/>
      <c r="K2472" s="567">
        <f t="shared" si="344"/>
        <v>120000000</v>
      </c>
      <c r="L2472" s="567"/>
      <c r="M2472" s="567"/>
    </row>
    <row r="2473" spans="1:13" ht="25.5">
      <c r="A2473" s="1088">
        <v>23010112</v>
      </c>
      <c r="B2473" s="1088">
        <v>70320</v>
      </c>
      <c r="C2473" s="1088" t="s">
        <v>750</v>
      </c>
      <c r="D2473" s="1088" t="s">
        <v>565</v>
      </c>
      <c r="E2473" s="1088">
        <v>50610800</v>
      </c>
      <c r="F2473" s="324" t="s">
        <v>1145</v>
      </c>
      <c r="G2473" s="567">
        <v>9000000</v>
      </c>
      <c r="H2473" s="567">
        <v>9000000</v>
      </c>
      <c r="I2473" s="567">
        <v>9000000</v>
      </c>
      <c r="J2473" s="567"/>
      <c r="K2473" s="567">
        <f t="shared" si="344"/>
        <v>27000000</v>
      </c>
      <c r="L2473" s="567"/>
      <c r="M2473" s="567"/>
    </row>
    <row r="2474" spans="1:13" ht="14.25">
      <c r="A2474" s="1088">
        <v>23010113</v>
      </c>
      <c r="B2474" s="1088">
        <v>70320</v>
      </c>
      <c r="C2474" s="1088" t="s">
        <v>750</v>
      </c>
      <c r="D2474" s="1088" t="s">
        <v>565</v>
      </c>
      <c r="E2474" s="1088">
        <v>50610800</v>
      </c>
      <c r="F2474" s="324" t="s">
        <v>209</v>
      </c>
      <c r="G2474" s="567">
        <v>6000000</v>
      </c>
      <c r="H2474" s="567">
        <v>6000000</v>
      </c>
      <c r="I2474" s="567">
        <v>6000000</v>
      </c>
      <c r="J2474" s="567"/>
      <c r="K2474" s="567">
        <f t="shared" si="344"/>
        <v>18000000</v>
      </c>
      <c r="L2474" s="567"/>
      <c r="M2474" s="567"/>
    </row>
    <row r="2475" spans="1:13" ht="25.5">
      <c r="A2475" s="1088">
        <v>23010114</v>
      </c>
      <c r="B2475" s="1088">
        <v>70320</v>
      </c>
      <c r="C2475" s="1088" t="s">
        <v>750</v>
      </c>
      <c r="D2475" s="1088" t="s">
        <v>565</v>
      </c>
      <c r="E2475" s="1088">
        <v>50610800</v>
      </c>
      <c r="F2475" s="324" t="s">
        <v>210</v>
      </c>
      <c r="G2475" s="567">
        <v>1000000</v>
      </c>
      <c r="H2475" s="567">
        <v>1000000</v>
      </c>
      <c r="I2475" s="567">
        <v>1000000</v>
      </c>
      <c r="J2475" s="567"/>
      <c r="K2475" s="567">
        <f t="shared" si="344"/>
        <v>3000000</v>
      </c>
      <c r="L2475" s="567"/>
      <c r="M2475" s="567"/>
    </row>
    <row r="2476" spans="1:13" ht="25.5">
      <c r="A2476" s="1088">
        <v>23010119</v>
      </c>
      <c r="B2476" s="1088">
        <v>70320</v>
      </c>
      <c r="C2476" s="1088" t="s">
        <v>750</v>
      </c>
      <c r="D2476" s="1088" t="s">
        <v>565</v>
      </c>
      <c r="E2476" s="1088">
        <v>50610800</v>
      </c>
      <c r="F2476" s="324" t="s">
        <v>215</v>
      </c>
      <c r="G2476" s="567">
        <v>10000000</v>
      </c>
      <c r="H2476" s="567">
        <v>10000000</v>
      </c>
      <c r="I2476" s="567">
        <v>10000000</v>
      </c>
      <c r="J2476" s="567"/>
      <c r="K2476" s="567">
        <f t="shared" si="344"/>
        <v>30000000</v>
      </c>
      <c r="L2476" s="567"/>
      <c r="M2476" s="567"/>
    </row>
    <row r="2477" spans="1:13" ht="28.5" customHeight="1">
      <c r="A2477" s="1088">
        <v>23010123</v>
      </c>
      <c r="B2477" s="1249">
        <v>70320</v>
      </c>
      <c r="C2477" s="1088" t="s">
        <v>572</v>
      </c>
      <c r="D2477" s="1088" t="s">
        <v>565</v>
      </c>
      <c r="E2477" s="1088">
        <v>50610800</v>
      </c>
      <c r="F2477" s="324" t="s">
        <v>219</v>
      </c>
      <c r="G2477" s="1102">
        <v>15000000</v>
      </c>
      <c r="H2477" s="1102">
        <v>15000000</v>
      </c>
      <c r="I2477" s="1102">
        <v>15000000</v>
      </c>
      <c r="J2477" s="1102"/>
      <c r="K2477" s="1102">
        <f t="shared" si="344"/>
        <v>45000000</v>
      </c>
      <c r="L2477" s="1102">
        <v>30000000</v>
      </c>
      <c r="M2477" s="567"/>
    </row>
    <row r="2478" spans="1:13" ht="28.5" customHeight="1">
      <c r="A2478" s="1088">
        <v>23010124</v>
      </c>
      <c r="B2478" s="1249">
        <v>70320</v>
      </c>
      <c r="C2478" s="1088" t="s">
        <v>572</v>
      </c>
      <c r="D2478" s="1088" t="s">
        <v>565</v>
      </c>
      <c r="E2478" s="1088">
        <v>50610800</v>
      </c>
      <c r="F2478" s="324" t="s">
        <v>220</v>
      </c>
      <c r="G2478" s="1102">
        <v>100000000</v>
      </c>
      <c r="H2478" s="1102">
        <v>100000000</v>
      </c>
      <c r="I2478" s="1102">
        <v>100000000</v>
      </c>
      <c r="J2478" s="1102"/>
      <c r="K2478" s="1102">
        <f t="shared" si="344"/>
        <v>300000000</v>
      </c>
      <c r="L2478" s="1102">
        <v>30000000</v>
      </c>
      <c r="M2478" s="567"/>
    </row>
    <row r="2479" spans="1:13" ht="18.75" customHeight="1">
      <c r="A2479" s="442">
        <v>2302</v>
      </c>
      <c r="B2479" s="442"/>
      <c r="C2479" s="442"/>
      <c r="D2479" s="442"/>
      <c r="E2479" s="442"/>
      <c r="F2479" s="325" t="s">
        <v>229</v>
      </c>
      <c r="G2479" s="567">
        <f>SUM(G2480)</f>
        <v>2320000000</v>
      </c>
      <c r="H2479" s="567">
        <f>SUM(H2480)</f>
        <v>2320000000</v>
      </c>
      <c r="I2479" s="567">
        <f>SUM(I2480)</f>
        <v>2320000000</v>
      </c>
      <c r="J2479" s="567"/>
      <c r="K2479" s="567">
        <f>K2480</f>
        <v>6852000000</v>
      </c>
      <c r="L2479" s="567">
        <f>L2480</f>
        <v>0</v>
      </c>
      <c r="M2479" s="567">
        <f>M2480</f>
        <v>0</v>
      </c>
    </row>
    <row r="2480" spans="1:13" ht="37.5" customHeight="1">
      <c r="A2480" s="442">
        <v>230201</v>
      </c>
      <c r="B2480" s="442"/>
      <c r="C2480" s="442"/>
      <c r="D2480" s="442"/>
      <c r="E2480" s="442"/>
      <c r="F2480" s="325" t="s">
        <v>230</v>
      </c>
      <c r="G2480" s="567">
        <f>SUM(G2481:G2485)</f>
        <v>2320000000</v>
      </c>
      <c r="H2480" s="567">
        <f>SUM(H2481:H2485)</f>
        <v>2320000000</v>
      </c>
      <c r="I2480" s="567">
        <f>SUM(I2481:I2485)</f>
        <v>2320000000</v>
      </c>
      <c r="J2480" s="567"/>
      <c r="K2480" s="567">
        <f>SUM(K2481:K2484)</f>
        <v>6852000000</v>
      </c>
      <c r="L2480" s="567">
        <f>SUM(L2481:L2484)</f>
        <v>0</v>
      </c>
      <c r="M2480" s="567">
        <f>SUM(M2481:M2484)</f>
        <v>0</v>
      </c>
    </row>
    <row r="2481" spans="1:13" ht="25.5">
      <c r="A2481" s="1088">
        <v>23020101</v>
      </c>
      <c r="B2481" s="1249">
        <v>70922</v>
      </c>
      <c r="C2481" s="1088" t="s">
        <v>751</v>
      </c>
      <c r="D2481" s="1088" t="s">
        <v>565</v>
      </c>
      <c r="E2481" s="1088">
        <v>50630210</v>
      </c>
      <c r="F2481" s="324" t="s">
        <v>1279</v>
      </c>
      <c r="G2481" s="1102">
        <v>300000000</v>
      </c>
      <c r="H2481" s="1102">
        <v>300000000</v>
      </c>
      <c r="I2481" s="1102">
        <v>300000000</v>
      </c>
      <c r="J2481" s="1102"/>
      <c r="K2481" s="567">
        <f>SUM(G2481:I2481)</f>
        <v>900000000</v>
      </c>
      <c r="L2481" s="1102"/>
      <c r="M2481" s="1102"/>
    </row>
    <row r="2482" spans="1:13" ht="38.25">
      <c r="A2482" s="1088">
        <v>23020102</v>
      </c>
      <c r="B2482" s="1249">
        <v>70922</v>
      </c>
      <c r="C2482" s="1088" t="s">
        <v>751</v>
      </c>
      <c r="D2482" s="1088" t="s">
        <v>565</v>
      </c>
      <c r="E2482" s="1088">
        <v>50630213</v>
      </c>
      <c r="F2482" s="324" t="s">
        <v>1280</v>
      </c>
      <c r="G2482" s="1102">
        <v>1189000000</v>
      </c>
      <c r="H2482" s="1102">
        <v>1189000000</v>
      </c>
      <c r="I2482" s="1102">
        <v>1189000000</v>
      </c>
      <c r="J2482" s="1102"/>
      <c r="K2482" s="567">
        <f>SUM(G2482:I2482)</f>
        <v>3567000000</v>
      </c>
      <c r="L2482" s="1102"/>
      <c r="M2482" s="1102"/>
    </row>
    <row r="2483" spans="1:13" ht="38.25">
      <c r="A2483" s="1088">
        <v>23020110</v>
      </c>
      <c r="B2483" s="1249">
        <v>70922</v>
      </c>
      <c r="C2483" s="1088" t="s">
        <v>751</v>
      </c>
      <c r="D2483" s="1088" t="s">
        <v>565</v>
      </c>
      <c r="E2483" s="1088">
        <v>50620204</v>
      </c>
      <c r="F2483" s="326" t="s">
        <v>238</v>
      </c>
      <c r="G2483" s="1102">
        <v>170000000</v>
      </c>
      <c r="H2483" s="1102">
        <v>170000000</v>
      </c>
      <c r="I2483" s="1102">
        <v>170000000</v>
      </c>
      <c r="J2483" s="1102"/>
      <c r="K2483" s="567">
        <f>SUM(G2483:I2483)</f>
        <v>510000000</v>
      </c>
      <c r="L2483" s="1102"/>
      <c r="M2483" s="1102"/>
    </row>
    <row r="2484" spans="1:13" ht="25.5" customHeight="1">
      <c r="A2484" s="1088">
        <v>23020114</v>
      </c>
      <c r="B2484" s="1249">
        <v>70922</v>
      </c>
      <c r="C2484" s="1088" t="s">
        <v>752</v>
      </c>
      <c r="D2484" s="1088" t="s">
        <v>565</v>
      </c>
      <c r="E2484" s="1088">
        <v>50630213</v>
      </c>
      <c r="F2484" s="324" t="s">
        <v>242</v>
      </c>
      <c r="G2484" s="1102">
        <v>625000000</v>
      </c>
      <c r="H2484" s="1102">
        <v>625000000</v>
      </c>
      <c r="I2484" s="1102">
        <v>625000000</v>
      </c>
      <c r="J2484" s="1102"/>
      <c r="K2484" s="567">
        <f>SUM(G2484:I2484)</f>
        <v>1875000000</v>
      </c>
      <c r="L2484" s="1102"/>
      <c r="M2484" s="1102"/>
    </row>
    <row r="2485" spans="1:13" ht="25.5" customHeight="1">
      <c r="A2485" s="1088">
        <v>23020116</v>
      </c>
      <c r="B2485" s="1249"/>
      <c r="C2485" s="1088"/>
      <c r="D2485" s="1088"/>
      <c r="E2485" s="1088"/>
      <c r="F2485" s="324" t="s">
        <v>1281</v>
      </c>
      <c r="G2485" s="1102">
        <v>36000000</v>
      </c>
      <c r="H2485" s="1102">
        <v>36000000</v>
      </c>
      <c r="I2485" s="1102">
        <v>36000000</v>
      </c>
      <c r="J2485" s="1102"/>
      <c r="K2485" s="567">
        <f>SUM(G2485:I2485)</f>
        <v>108000000</v>
      </c>
      <c r="L2485" s="1102"/>
      <c r="M2485" s="1102"/>
    </row>
    <row r="2486" spans="1:13" ht="14.25">
      <c r="A2486" s="442">
        <v>2303</v>
      </c>
      <c r="B2486" s="442"/>
      <c r="C2486" s="442"/>
      <c r="D2486" s="442"/>
      <c r="E2486" s="442"/>
      <c r="F2486" s="443" t="s">
        <v>252</v>
      </c>
      <c r="G2486" s="567">
        <f>G2487</f>
        <v>284000000</v>
      </c>
      <c r="H2486" s="567">
        <f>H2487</f>
        <v>284000000</v>
      </c>
      <c r="I2486" s="567">
        <f>I2487</f>
        <v>284000000</v>
      </c>
      <c r="J2486" s="567"/>
      <c r="K2486" s="567">
        <f>K2487</f>
        <v>666000000</v>
      </c>
      <c r="L2486" s="567">
        <f>L2487</f>
        <v>40000000</v>
      </c>
      <c r="M2486" s="567">
        <f>M2487</f>
        <v>0</v>
      </c>
    </row>
    <row r="2487" spans="1:13" ht="38.25">
      <c r="A2487" s="442">
        <v>230301</v>
      </c>
      <c r="B2487" s="442"/>
      <c r="C2487" s="442"/>
      <c r="D2487" s="442"/>
      <c r="E2487" s="442"/>
      <c r="F2487" s="443" t="s">
        <v>253</v>
      </c>
      <c r="G2487" s="567">
        <f>SUM(G2488:G2491)</f>
        <v>284000000</v>
      </c>
      <c r="H2487" s="567">
        <f>SUM(H2488:H2491)</f>
        <v>284000000</v>
      </c>
      <c r="I2487" s="567">
        <f>SUM(I2488:I2491)</f>
        <v>284000000</v>
      </c>
      <c r="J2487" s="567"/>
      <c r="K2487" s="567">
        <f>SUM(K2488:K2489)</f>
        <v>666000000</v>
      </c>
      <c r="L2487" s="567">
        <f>SUM(L2488:L2489)</f>
        <v>40000000</v>
      </c>
      <c r="M2487" s="567">
        <f>SUM(M2488:M2489)</f>
        <v>0</v>
      </c>
    </row>
    <row r="2488" spans="1:13" ht="25.5">
      <c r="A2488" s="1088">
        <v>23030101</v>
      </c>
      <c r="B2488" s="1249">
        <v>70922</v>
      </c>
      <c r="C2488" s="1088" t="s">
        <v>573</v>
      </c>
      <c r="D2488" s="1088" t="s">
        <v>565</v>
      </c>
      <c r="E2488" s="1088">
        <v>50610800</v>
      </c>
      <c r="F2488" s="326" t="s">
        <v>254</v>
      </c>
      <c r="G2488" s="1102">
        <v>160000000</v>
      </c>
      <c r="H2488" s="1102">
        <v>160000000</v>
      </c>
      <c r="I2488" s="1102">
        <v>160000000</v>
      </c>
      <c r="J2488" s="1102"/>
      <c r="K2488" s="567">
        <f>SUM(G2488:I2488)</f>
        <v>480000000</v>
      </c>
      <c r="L2488" s="1102"/>
      <c r="M2488" s="1102"/>
    </row>
    <row r="2489" spans="1:13" ht="45.75" customHeight="1">
      <c r="A2489" s="1088">
        <v>23030103</v>
      </c>
      <c r="B2489" s="1088">
        <v>70320</v>
      </c>
      <c r="C2489" s="1088" t="s">
        <v>753</v>
      </c>
      <c r="D2489" s="1088" t="s">
        <v>565</v>
      </c>
      <c r="E2489" s="1088">
        <v>50610800</v>
      </c>
      <c r="F2489" s="326" t="s">
        <v>256</v>
      </c>
      <c r="G2489" s="1102">
        <v>62000000</v>
      </c>
      <c r="H2489" s="1102">
        <v>62000000</v>
      </c>
      <c r="I2489" s="1102">
        <v>62000000</v>
      </c>
      <c r="J2489" s="1102"/>
      <c r="K2489" s="567">
        <f>SUM(G2489:I2489)</f>
        <v>186000000</v>
      </c>
      <c r="L2489" s="1102">
        <v>40000000</v>
      </c>
      <c r="M2489" s="1102"/>
    </row>
    <row r="2490" spans="1:13" ht="27" customHeight="1">
      <c r="A2490" s="1088">
        <v>23030104</v>
      </c>
      <c r="B2490" s="1088">
        <v>70320</v>
      </c>
      <c r="C2490" s="1088" t="s">
        <v>753</v>
      </c>
      <c r="D2490" s="1088" t="s">
        <v>565</v>
      </c>
      <c r="E2490" s="1088">
        <v>50610800</v>
      </c>
      <c r="F2490" s="326" t="s">
        <v>257</v>
      </c>
      <c r="G2490" s="1102">
        <v>32000000</v>
      </c>
      <c r="H2490" s="1102">
        <v>32000000</v>
      </c>
      <c r="I2490" s="1102">
        <v>32000000</v>
      </c>
      <c r="J2490" s="1102"/>
      <c r="K2490" s="567">
        <f>SUM(G2490:I2490)</f>
        <v>96000000</v>
      </c>
      <c r="L2490" s="1102">
        <v>40000000</v>
      </c>
      <c r="M2490" s="1102"/>
    </row>
    <row r="2491" spans="1:13" ht="27" customHeight="1">
      <c r="A2491" s="1088">
        <v>23030109</v>
      </c>
      <c r="B2491" s="1088">
        <v>70320</v>
      </c>
      <c r="C2491" s="1088" t="s">
        <v>753</v>
      </c>
      <c r="D2491" s="1088" t="s">
        <v>565</v>
      </c>
      <c r="E2491" s="1088">
        <v>50610800</v>
      </c>
      <c r="F2491" s="326" t="s">
        <v>260</v>
      </c>
      <c r="G2491" s="1102">
        <v>30000000</v>
      </c>
      <c r="H2491" s="1102">
        <v>30000000</v>
      </c>
      <c r="I2491" s="1102">
        <v>30000000</v>
      </c>
      <c r="J2491" s="1102"/>
      <c r="K2491" s="567">
        <f>SUM(G2491:I2491)</f>
        <v>90000000</v>
      </c>
      <c r="L2491" s="1102">
        <v>40000000</v>
      </c>
      <c r="M2491" s="1102"/>
    </row>
    <row r="2492" spans="1:13" ht="14.25">
      <c r="A2492" s="442">
        <v>2305</v>
      </c>
      <c r="B2492" s="442"/>
      <c r="C2492" s="442"/>
      <c r="D2492" s="442"/>
      <c r="E2492" s="442"/>
      <c r="F2492" s="443" t="s">
        <v>274</v>
      </c>
      <c r="G2492" s="567">
        <f>G2493</f>
        <v>20000000</v>
      </c>
      <c r="H2492" s="567">
        <f>H2493</f>
        <v>20000000</v>
      </c>
      <c r="I2492" s="567">
        <f>I2493</f>
        <v>20000000</v>
      </c>
      <c r="J2492" s="567"/>
      <c r="K2492" s="567">
        <f>K2493</f>
        <v>60000000</v>
      </c>
      <c r="L2492" s="567">
        <f>L2493</f>
        <v>40000000</v>
      </c>
      <c r="M2492" s="567">
        <f>M2493</f>
        <v>0</v>
      </c>
    </row>
    <row r="2493" spans="1:13" ht="25.5">
      <c r="A2493" s="442">
        <v>230501</v>
      </c>
      <c r="B2493" s="442"/>
      <c r="C2493" s="442"/>
      <c r="D2493" s="442"/>
      <c r="E2493" s="442"/>
      <c r="F2493" s="443" t="s">
        <v>1282</v>
      </c>
      <c r="G2493" s="567">
        <f t="shared" ref="G2493:M2493" si="345">SUM(G2494:G2495)</f>
        <v>20000000</v>
      </c>
      <c r="H2493" s="567">
        <f>SUM(H2494:H2495)</f>
        <v>20000000</v>
      </c>
      <c r="I2493" s="567">
        <f>SUM(I2494:I2495)</f>
        <v>20000000</v>
      </c>
      <c r="J2493" s="567"/>
      <c r="K2493" s="567">
        <f t="shared" si="345"/>
        <v>60000000</v>
      </c>
      <c r="L2493" s="567">
        <f t="shared" si="345"/>
        <v>40000000</v>
      </c>
      <c r="M2493" s="567">
        <f t="shared" si="345"/>
        <v>0</v>
      </c>
    </row>
    <row r="2494" spans="1:13" ht="14.25">
      <c r="A2494" s="1088">
        <v>23050101</v>
      </c>
      <c r="B2494" s="1249">
        <v>70922</v>
      </c>
      <c r="C2494" s="1088" t="s">
        <v>573</v>
      </c>
      <c r="D2494" s="1088" t="s">
        <v>565</v>
      </c>
      <c r="E2494" s="1088">
        <v>50610800</v>
      </c>
      <c r="F2494" s="326" t="s">
        <v>785</v>
      </c>
      <c r="G2494" s="1102">
        <v>10000000</v>
      </c>
      <c r="H2494" s="1102">
        <v>10000000</v>
      </c>
      <c r="I2494" s="1102">
        <v>10000000</v>
      </c>
      <c r="J2494" s="1102"/>
      <c r="K2494" s="567">
        <f>SUM(G2494:I2494)</f>
        <v>30000000</v>
      </c>
      <c r="L2494" s="1102"/>
      <c r="M2494" s="1102"/>
    </row>
    <row r="2495" spans="1:13" ht="27" customHeight="1">
      <c r="A2495" s="1088">
        <v>23050103</v>
      </c>
      <c r="B2495" s="1088">
        <v>70320</v>
      </c>
      <c r="C2495" s="1088" t="s">
        <v>753</v>
      </c>
      <c r="D2495" s="1088" t="s">
        <v>565</v>
      </c>
      <c r="E2495" s="1088">
        <v>50610800</v>
      </c>
      <c r="F2495" s="326" t="s">
        <v>278</v>
      </c>
      <c r="G2495" s="1102">
        <v>10000000</v>
      </c>
      <c r="H2495" s="1102">
        <v>10000000</v>
      </c>
      <c r="I2495" s="1102">
        <v>10000000</v>
      </c>
      <c r="J2495" s="1102"/>
      <c r="K2495" s="567">
        <f>SUM(G2495:I2495)</f>
        <v>30000000</v>
      </c>
      <c r="L2495" s="1102">
        <v>40000000</v>
      </c>
      <c r="M2495" s="1102"/>
    </row>
    <row r="2496" spans="1:13" ht="14.25">
      <c r="A2496" s="1088"/>
      <c r="B2496" s="1088"/>
      <c r="C2496" s="1088"/>
      <c r="D2496" s="1088"/>
      <c r="E2496" s="1088"/>
      <c r="F2496" s="326" t="s">
        <v>754</v>
      </c>
      <c r="G2496" s="1102"/>
      <c r="H2496" s="1102"/>
      <c r="I2496" s="1102"/>
      <c r="J2496" s="1102"/>
      <c r="K2496" s="567"/>
      <c r="L2496" s="1102"/>
      <c r="M2496" s="1102"/>
    </row>
    <row r="2497" spans="1:13" ht="14.25">
      <c r="A2497" s="629"/>
      <c r="B2497" s="629"/>
      <c r="C2497" s="629"/>
      <c r="D2497" s="629"/>
      <c r="E2497" s="629"/>
      <c r="F2497" s="629"/>
      <c r="G2497" s="629"/>
      <c r="H2497" s="1250"/>
      <c r="I2497" s="1250"/>
      <c r="J2497" s="1250"/>
      <c r="K2497" s="1250"/>
      <c r="L2497" s="629"/>
      <c r="M2497" s="629"/>
    </row>
    <row r="2498" spans="1:13" ht="14.25">
      <c r="A2498" s="629"/>
      <c r="B2498" s="629"/>
      <c r="C2498" s="629"/>
      <c r="D2498" s="629"/>
      <c r="E2498" s="629"/>
      <c r="F2498" s="1132" t="s">
        <v>4</v>
      </c>
      <c r="G2498" s="1134" t="e">
        <f>G2407</f>
        <v>#REF!</v>
      </c>
      <c r="H2498" s="1134" t="e">
        <f>H2407</f>
        <v>#REF!</v>
      </c>
      <c r="I2498" s="1134" t="e">
        <f>I2407</f>
        <v>#REF!</v>
      </c>
      <c r="J2498" s="1134"/>
      <c r="K2498" s="1134" t="e">
        <f>K2407</f>
        <v>#REF!</v>
      </c>
      <c r="L2498" s="1134">
        <v>129899678</v>
      </c>
      <c r="M2498" s="1134">
        <f>M2407</f>
        <v>0</v>
      </c>
    </row>
    <row r="2499" spans="1:13" ht="14.25">
      <c r="A2499" s="629"/>
      <c r="B2499" s="629"/>
      <c r="C2499" s="629"/>
      <c r="D2499" s="629"/>
      <c r="E2499" s="629"/>
      <c r="F2499" s="1132" t="s">
        <v>5</v>
      </c>
      <c r="G2499" s="1134">
        <f>G2414</f>
        <v>67000000</v>
      </c>
      <c r="H2499" s="1134">
        <f>H2414</f>
        <v>67000000</v>
      </c>
      <c r="I2499" s="1134">
        <f>I2414</f>
        <v>67000000</v>
      </c>
      <c r="J2499" s="1134"/>
      <c r="K2499" s="1134">
        <f>K2414</f>
        <v>201000000</v>
      </c>
      <c r="L2499" s="1134">
        <v>6500000</v>
      </c>
      <c r="M2499" s="1134">
        <f>M2414</f>
        <v>2245000</v>
      </c>
    </row>
    <row r="2500" spans="1:13" ht="14.25">
      <c r="A2500" s="629"/>
      <c r="B2500" s="629"/>
      <c r="C2500" s="629"/>
      <c r="D2500" s="629"/>
      <c r="E2500" s="629"/>
      <c r="F2500" s="1132" t="s">
        <v>198</v>
      </c>
      <c r="G2500" s="1134">
        <f>G2465</f>
        <v>3050000000</v>
      </c>
      <c r="H2500" s="1134">
        <f>H2465</f>
        <v>3050000000</v>
      </c>
      <c r="I2500" s="1134">
        <f>I2465</f>
        <v>3050000000</v>
      </c>
      <c r="J2500" s="1134"/>
      <c r="K2500" s="1134">
        <f>K2465</f>
        <v>9150000000</v>
      </c>
      <c r="L2500" s="1134">
        <v>617500000</v>
      </c>
      <c r="M2500" s="1134">
        <f>M2465</f>
        <v>0</v>
      </c>
    </row>
    <row r="2501" spans="1:13" ht="14.25">
      <c r="A2501" s="629"/>
      <c r="B2501" s="629"/>
      <c r="C2501" s="629"/>
      <c r="D2501" s="629"/>
      <c r="E2501" s="629"/>
      <c r="F2501" s="1132" t="s">
        <v>3</v>
      </c>
      <c r="G2501" s="1134" t="e">
        <f>SUM(G2498:G2500)</f>
        <v>#REF!</v>
      </c>
      <c r="H2501" s="1134" t="e">
        <f t="shared" ref="H2501:M2501" si="346">SUM(H2498:H2500)</f>
        <v>#REF!</v>
      </c>
      <c r="I2501" s="1134" t="e">
        <f t="shared" si="346"/>
        <v>#REF!</v>
      </c>
      <c r="J2501" s="1134"/>
      <c r="K2501" s="1134" t="e">
        <f t="shared" si="346"/>
        <v>#REF!</v>
      </c>
      <c r="L2501" s="1134">
        <f t="shared" si="346"/>
        <v>753899678</v>
      </c>
      <c r="M2501" s="1134">
        <f t="shared" si="346"/>
        <v>2245000</v>
      </c>
    </row>
    <row r="2502" spans="1:13">
      <c r="A2502" s="33"/>
      <c r="B2502" s="35"/>
      <c r="C2502" s="33"/>
      <c r="D2502" s="33"/>
      <c r="E2502" s="33"/>
      <c r="F2502" s="35"/>
      <c r="G2502" s="54"/>
      <c r="H2502" s="33"/>
      <c r="I2502" s="33"/>
      <c r="J2502" s="33"/>
      <c r="K2502" s="34"/>
    </row>
    <row r="2503" spans="1:13" ht="20.25">
      <c r="A2503" s="1519" t="s">
        <v>665</v>
      </c>
      <c r="B2503" s="1519"/>
      <c r="C2503" s="1519"/>
      <c r="D2503" s="1519"/>
      <c r="E2503" s="1519"/>
      <c r="F2503" s="1519"/>
      <c r="G2503" s="1519"/>
      <c r="H2503" s="1519"/>
      <c r="I2503" s="1519"/>
      <c r="J2503" s="1519"/>
      <c r="K2503" s="1519"/>
      <c r="L2503" s="1519"/>
      <c r="M2503" s="1519"/>
    </row>
    <row r="2504" spans="1:13" ht="15.75">
      <c r="A2504" s="1551" t="s">
        <v>1294</v>
      </c>
      <c r="B2504" s="1551"/>
      <c r="C2504" s="1551"/>
      <c r="D2504" s="1551"/>
      <c r="E2504" s="1551"/>
      <c r="F2504" s="1551"/>
      <c r="G2504" s="1551"/>
      <c r="H2504" s="1551"/>
      <c r="I2504" s="1551"/>
      <c r="J2504" s="1551"/>
      <c r="K2504" s="1551"/>
      <c r="L2504" s="236"/>
      <c r="M2504" s="236"/>
    </row>
    <row r="2505" spans="1:13" ht="51">
      <c r="A2505" s="539" t="s">
        <v>518</v>
      </c>
      <c r="B2505" s="539" t="s">
        <v>670</v>
      </c>
      <c r="C2505" s="539" t="s">
        <v>559</v>
      </c>
      <c r="D2505" s="539" t="s">
        <v>560</v>
      </c>
      <c r="E2505" s="539" t="s">
        <v>515</v>
      </c>
      <c r="F2505" s="542" t="s">
        <v>483</v>
      </c>
      <c r="G2505" s="543" t="s">
        <v>656</v>
      </c>
      <c r="H2505" s="543" t="s">
        <v>657</v>
      </c>
      <c r="I2505" s="543" t="s">
        <v>997</v>
      </c>
      <c r="J2505" s="543"/>
      <c r="K2505" s="543" t="s">
        <v>658</v>
      </c>
      <c r="L2505" s="539" t="s">
        <v>970</v>
      </c>
      <c r="M2505" s="306" t="s">
        <v>999</v>
      </c>
    </row>
    <row r="2506" spans="1:13" ht="14.25">
      <c r="A2506" s="442">
        <v>1</v>
      </c>
      <c r="B2506" s="442"/>
      <c r="C2506" s="442"/>
      <c r="D2506" s="442"/>
      <c r="E2506" s="442"/>
      <c r="F2506" s="478" t="s">
        <v>8</v>
      </c>
      <c r="G2506" s="334"/>
      <c r="H2506" s="334"/>
      <c r="I2506" s="334"/>
      <c r="J2506" s="334"/>
      <c r="K2506" s="334"/>
      <c r="L2506" s="334"/>
      <c r="M2506" s="334"/>
    </row>
    <row r="2507" spans="1:13" ht="14.25">
      <c r="A2507" s="1088"/>
      <c r="B2507" s="1088"/>
      <c r="C2507" s="1088"/>
      <c r="D2507" s="1088"/>
      <c r="E2507" s="1088"/>
      <c r="F2507" s="326"/>
      <c r="G2507" s="334"/>
      <c r="H2507" s="334"/>
      <c r="I2507" s="334"/>
      <c r="J2507" s="334"/>
      <c r="K2507" s="334"/>
      <c r="L2507" s="334"/>
      <c r="M2507" s="334"/>
    </row>
    <row r="2508" spans="1:13" ht="14.25">
      <c r="A2508" s="442">
        <v>2</v>
      </c>
      <c r="B2508" s="442"/>
      <c r="C2508" s="442"/>
      <c r="D2508" s="442"/>
      <c r="E2508" s="442"/>
      <c r="F2508" s="1086" t="s">
        <v>90</v>
      </c>
      <c r="G2508" s="711">
        <f t="shared" ref="G2508:M2508" si="347">SUM(G2509)</f>
        <v>12000000</v>
      </c>
      <c r="H2508" s="711">
        <f t="shared" si="347"/>
        <v>12000000</v>
      </c>
      <c r="I2508" s="711">
        <f t="shared" si="347"/>
        <v>12000000</v>
      </c>
      <c r="J2508" s="711"/>
      <c r="K2508" s="711">
        <f t="shared" si="347"/>
        <v>36000000</v>
      </c>
      <c r="L2508" s="711">
        <f t="shared" si="347"/>
        <v>12000000</v>
      </c>
      <c r="M2508" s="328">
        <f t="shared" si="347"/>
        <v>0</v>
      </c>
    </row>
    <row r="2509" spans="1:13" ht="14.25">
      <c r="A2509" s="442">
        <v>2202</v>
      </c>
      <c r="B2509" s="442"/>
      <c r="C2509" s="442"/>
      <c r="D2509" s="442"/>
      <c r="E2509" s="442"/>
      <c r="F2509" s="443" t="s">
        <v>5</v>
      </c>
      <c r="G2509" s="711">
        <f t="shared" ref="G2509:M2509" si="348">SUM(G2510,G2512,G2516,G2519,G2523,G2525)</f>
        <v>12000000</v>
      </c>
      <c r="H2509" s="711">
        <f t="shared" si="348"/>
        <v>12000000</v>
      </c>
      <c r="I2509" s="711">
        <f t="shared" si="348"/>
        <v>12000000</v>
      </c>
      <c r="J2509" s="711"/>
      <c r="K2509" s="711">
        <f t="shared" si="348"/>
        <v>36000000</v>
      </c>
      <c r="L2509" s="711">
        <f t="shared" si="348"/>
        <v>12000000</v>
      </c>
      <c r="M2509" s="322">
        <f t="shared" si="348"/>
        <v>0</v>
      </c>
    </row>
    <row r="2510" spans="1:13" ht="25.5">
      <c r="A2510" s="442">
        <v>220201</v>
      </c>
      <c r="B2510" s="442"/>
      <c r="C2510" s="442"/>
      <c r="D2510" s="442"/>
      <c r="E2510" s="442"/>
      <c r="F2510" s="443" t="s">
        <v>661</v>
      </c>
      <c r="G2510" s="711">
        <f t="shared" ref="G2510:M2510" si="349">SUM(G2511:G2511)</f>
        <v>1000000</v>
      </c>
      <c r="H2510" s="711">
        <f t="shared" si="349"/>
        <v>1000000</v>
      </c>
      <c r="I2510" s="711">
        <f t="shared" si="349"/>
        <v>1000000</v>
      </c>
      <c r="J2510" s="711"/>
      <c r="K2510" s="711">
        <f t="shared" si="349"/>
        <v>3000000</v>
      </c>
      <c r="L2510" s="711">
        <f t="shared" si="349"/>
        <v>0</v>
      </c>
      <c r="M2510" s="322">
        <f t="shared" si="349"/>
        <v>0</v>
      </c>
    </row>
    <row r="2511" spans="1:13" ht="25.5">
      <c r="A2511" s="1088">
        <v>22020102</v>
      </c>
      <c r="B2511" s="1088">
        <v>70160</v>
      </c>
      <c r="C2511" s="1088"/>
      <c r="D2511" s="728" t="s">
        <v>561</v>
      </c>
      <c r="E2511" s="1088">
        <v>50610801</v>
      </c>
      <c r="F2511" s="324" t="s">
        <v>109</v>
      </c>
      <c r="G2511" s="711">
        <v>1000000</v>
      </c>
      <c r="H2511" s="711">
        <v>1000000</v>
      </c>
      <c r="I2511" s="711">
        <v>1000000</v>
      </c>
      <c r="J2511" s="711"/>
      <c r="K2511" s="711">
        <f>SUM(G2511:I2511)</f>
        <v>3000000</v>
      </c>
      <c r="L2511" s="711"/>
      <c r="M2511" s="711"/>
    </row>
    <row r="2512" spans="1:13" ht="14.25">
      <c r="A2512" s="442">
        <v>220202</v>
      </c>
      <c r="B2512" s="442"/>
      <c r="C2512" s="442"/>
      <c r="D2512" s="442"/>
      <c r="E2512" s="442"/>
      <c r="F2512" s="443" t="s">
        <v>666</v>
      </c>
      <c r="G2512" s="711">
        <f t="shared" ref="G2512:M2512" si="350">SUM(G2513:G2515)</f>
        <v>1100000</v>
      </c>
      <c r="H2512" s="711">
        <f t="shared" si="350"/>
        <v>1100000</v>
      </c>
      <c r="I2512" s="711">
        <f t="shared" si="350"/>
        <v>1100000</v>
      </c>
      <c r="J2512" s="711"/>
      <c r="K2512" s="711">
        <f t="shared" si="350"/>
        <v>3300000</v>
      </c>
      <c r="L2512" s="711">
        <f t="shared" si="350"/>
        <v>480000</v>
      </c>
      <c r="M2512" s="322">
        <f t="shared" si="350"/>
        <v>0</v>
      </c>
    </row>
    <row r="2513" spans="1:13" ht="14.25">
      <c r="A2513" s="1088">
        <v>22020201</v>
      </c>
      <c r="B2513" s="1088">
        <v>70160</v>
      </c>
      <c r="C2513" s="1088"/>
      <c r="D2513" s="728" t="s">
        <v>561</v>
      </c>
      <c r="E2513" s="1088">
        <v>50610801</v>
      </c>
      <c r="F2513" s="324" t="s">
        <v>113</v>
      </c>
      <c r="G2513" s="711">
        <v>800000</v>
      </c>
      <c r="H2513" s="711">
        <v>800000</v>
      </c>
      <c r="I2513" s="711">
        <v>800000</v>
      </c>
      <c r="J2513" s="711"/>
      <c r="K2513" s="711">
        <f>SUM(G2513:I2513)</f>
        <v>2400000</v>
      </c>
      <c r="L2513" s="711">
        <v>480000</v>
      </c>
      <c r="M2513" s="711"/>
    </row>
    <row r="2514" spans="1:13" ht="14.25">
      <c r="A2514" s="1088">
        <v>22020202</v>
      </c>
      <c r="B2514" s="1088">
        <v>70160</v>
      </c>
      <c r="C2514" s="1088"/>
      <c r="D2514" s="728" t="s">
        <v>561</v>
      </c>
      <c r="E2514" s="1088">
        <v>50610801</v>
      </c>
      <c r="F2514" s="324" t="s">
        <v>114</v>
      </c>
      <c r="G2514" s="711">
        <v>200000</v>
      </c>
      <c r="H2514" s="711">
        <v>200000</v>
      </c>
      <c r="I2514" s="711">
        <v>200000</v>
      </c>
      <c r="J2514" s="711"/>
      <c r="K2514" s="711">
        <f>SUM(G2514:I2514)</f>
        <v>600000</v>
      </c>
      <c r="L2514" s="711"/>
      <c r="M2514" s="325"/>
    </row>
    <row r="2515" spans="1:13" ht="14.25">
      <c r="A2515" s="1088">
        <v>22020206</v>
      </c>
      <c r="B2515" s="1088">
        <v>70160</v>
      </c>
      <c r="C2515" s="1088"/>
      <c r="D2515" s="728" t="s">
        <v>561</v>
      </c>
      <c r="E2515" s="1088">
        <v>50610801</v>
      </c>
      <c r="F2515" s="324" t="s">
        <v>118</v>
      </c>
      <c r="G2515" s="711">
        <v>100000</v>
      </c>
      <c r="H2515" s="711">
        <v>100000</v>
      </c>
      <c r="I2515" s="711">
        <v>100000</v>
      </c>
      <c r="J2515" s="711"/>
      <c r="K2515" s="711">
        <f>SUM(G2515:I2515)</f>
        <v>300000</v>
      </c>
      <c r="L2515" s="711"/>
      <c r="M2515" s="711"/>
    </row>
    <row r="2516" spans="1:13" ht="25.5">
      <c r="A2516" s="442">
        <v>220203</v>
      </c>
      <c r="B2516" s="442"/>
      <c r="C2516" s="442"/>
      <c r="D2516" s="442"/>
      <c r="E2516" s="442"/>
      <c r="F2516" s="443" t="s">
        <v>663</v>
      </c>
      <c r="G2516" s="711">
        <f t="shared" ref="G2516:M2516" si="351">SUM(G2517:G2518)</f>
        <v>2800000</v>
      </c>
      <c r="H2516" s="711">
        <f t="shared" si="351"/>
        <v>2800000</v>
      </c>
      <c r="I2516" s="711">
        <f t="shared" si="351"/>
        <v>2800000</v>
      </c>
      <c r="J2516" s="711"/>
      <c r="K2516" s="711">
        <f t="shared" si="351"/>
        <v>8400000</v>
      </c>
      <c r="L2516" s="711">
        <f t="shared" si="351"/>
        <v>1720000</v>
      </c>
      <c r="M2516" s="322">
        <f t="shared" si="351"/>
        <v>0</v>
      </c>
    </row>
    <row r="2517" spans="1:13" ht="25.5">
      <c r="A2517" s="1088">
        <v>22020301</v>
      </c>
      <c r="B2517" s="1088">
        <v>70160</v>
      </c>
      <c r="C2517" s="1088"/>
      <c r="D2517" s="728" t="s">
        <v>561</v>
      </c>
      <c r="E2517" s="1088">
        <v>50610801</v>
      </c>
      <c r="F2517" s="324" t="s">
        <v>122</v>
      </c>
      <c r="G2517" s="711">
        <v>1800000</v>
      </c>
      <c r="H2517" s="711">
        <v>1800000</v>
      </c>
      <c r="I2517" s="711">
        <v>1800000</v>
      </c>
      <c r="J2517" s="711"/>
      <c r="K2517" s="711">
        <f>SUM(G2517:I2517)</f>
        <v>5400000</v>
      </c>
      <c r="L2517" s="711">
        <v>720000</v>
      </c>
      <c r="M2517" s="711"/>
    </row>
    <row r="2518" spans="1:13" ht="25.5">
      <c r="A2518" s="1088">
        <v>22020309</v>
      </c>
      <c r="B2518" s="1088">
        <v>70160</v>
      </c>
      <c r="C2518" s="1088"/>
      <c r="D2518" s="728" t="s">
        <v>561</v>
      </c>
      <c r="E2518" s="1088">
        <v>50610801</v>
      </c>
      <c r="F2518" s="324" t="s">
        <v>130</v>
      </c>
      <c r="G2518" s="711">
        <v>1000000</v>
      </c>
      <c r="H2518" s="711">
        <v>1000000</v>
      </c>
      <c r="I2518" s="711">
        <v>1000000</v>
      </c>
      <c r="J2518" s="711"/>
      <c r="K2518" s="711">
        <f>SUM(G2518:I2518)</f>
        <v>3000000</v>
      </c>
      <c r="L2518" s="711">
        <v>1000000</v>
      </c>
      <c r="M2518" s="711"/>
    </row>
    <row r="2519" spans="1:13" ht="25.5">
      <c r="A2519" s="442">
        <v>220204</v>
      </c>
      <c r="B2519" s="442"/>
      <c r="C2519" s="442"/>
      <c r="D2519" s="442"/>
      <c r="E2519" s="442"/>
      <c r="F2519" s="443" t="s">
        <v>645</v>
      </c>
      <c r="G2519" s="711">
        <f t="shared" ref="G2519:M2519" si="352">SUM(G2520:G2522)</f>
        <v>2300000</v>
      </c>
      <c r="H2519" s="711">
        <f t="shared" si="352"/>
        <v>2300000</v>
      </c>
      <c r="I2519" s="711">
        <f t="shared" si="352"/>
        <v>2300000</v>
      </c>
      <c r="J2519" s="711"/>
      <c r="K2519" s="711">
        <f t="shared" si="352"/>
        <v>6900000</v>
      </c>
      <c r="L2519" s="711">
        <f t="shared" si="352"/>
        <v>3800000</v>
      </c>
      <c r="M2519" s="322">
        <f t="shared" si="352"/>
        <v>0</v>
      </c>
    </row>
    <row r="2520" spans="1:13" ht="38.25">
      <c r="A2520" s="1088">
        <v>22020401</v>
      </c>
      <c r="B2520" s="1088">
        <v>70160</v>
      </c>
      <c r="C2520" s="1088"/>
      <c r="D2520" s="728" t="s">
        <v>561</v>
      </c>
      <c r="E2520" s="1088">
        <v>50610801</v>
      </c>
      <c r="F2520" s="324" t="s">
        <v>134</v>
      </c>
      <c r="G2520" s="711">
        <v>2000000</v>
      </c>
      <c r="H2520" s="711">
        <v>2000000</v>
      </c>
      <c r="I2520" s="711">
        <v>2000000</v>
      </c>
      <c r="J2520" s="711"/>
      <c r="K2520" s="711">
        <f>SUM(G2520:I2520)</f>
        <v>6000000</v>
      </c>
      <c r="L2520" s="711">
        <v>3000000</v>
      </c>
      <c r="M2520" s="711"/>
    </row>
    <row r="2521" spans="1:13" ht="25.5">
      <c r="A2521" s="1088">
        <v>22020405</v>
      </c>
      <c r="B2521" s="1088">
        <v>70160</v>
      </c>
      <c r="C2521" s="1088"/>
      <c r="D2521" s="728" t="s">
        <v>561</v>
      </c>
      <c r="E2521" s="1088">
        <v>50610801</v>
      </c>
      <c r="F2521" s="324" t="s">
        <v>138</v>
      </c>
      <c r="G2521" s="711">
        <v>300000</v>
      </c>
      <c r="H2521" s="711">
        <v>300000</v>
      </c>
      <c r="I2521" s="711">
        <v>300000</v>
      </c>
      <c r="J2521" s="711"/>
      <c r="K2521" s="711">
        <f>SUM(G2521:I2521)</f>
        <v>900000</v>
      </c>
      <c r="L2521" s="711"/>
      <c r="M2521" s="325"/>
    </row>
    <row r="2522" spans="1:13" ht="25.5">
      <c r="A2522" s="1088">
        <v>22020406</v>
      </c>
      <c r="B2522" s="1088"/>
      <c r="C2522" s="1088"/>
      <c r="D2522" s="1088"/>
      <c r="E2522" s="1088"/>
      <c r="F2522" s="324" t="s">
        <v>139</v>
      </c>
      <c r="G2522" s="711"/>
      <c r="H2522" s="711"/>
      <c r="I2522" s="711"/>
      <c r="J2522" s="711"/>
      <c r="K2522" s="711">
        <f>SUM(G2522:I2522)</f>
        <v>0</v>
      </c>
      <c r="L2522" s="711">
        <v>800000</v>
      </c>
      <c r="M2522" s="711"/>
    </row>
    <row r="2523" spans="1:13" ht="25.5">
      <c r="A2523" s="442">
        <v>220208</v>
      </c>
      <c r="B2523" s="442"/>
      <c r="C2523" s="442"/>
      <c r="D2523" s="442"/>
      <c r="E2523" s="442"/>
      <c r="F2523" s="443" t="s">
        <v>644</v>
      </c>
      <c r="G2523" s="711">
        <f t="shared" ref="G2523:M2523" si="353">SUM(G2524:G2524)</f>
        <v>4000000</v>
      </c>
      <c r="H2523" s="711">
        <f t="shared" si="353"/>
        <v>4000000</v>
      </c>
      <c r="I2523" s="711">
        <f t="shared" si="353"/>
        <v>4000000</v>
      </c>
      <c r="J2523" s="711"/>
      <c r="K2523" s="711">
        <f t="shared" si="353"/>
        <v>12000000</v>
      </c>
      <c r="L2523" s="711">
        <f t="shared" si="353"/>
        <v>5100000</v>
      </c>
      <c r="M2523" s="322">
        <f t="shared" si="353"/>
        <v>0</v>
      </c>
    </row>
    <row r="2524" spans="1:13" ht="25.5">
      <c r="A2524" s="1088">
        <v>22020801</v>
      </c>
      <c r="B2524" s="1088">
        <v>70160</v>
      </c>
      <c r="C2524" s="1088"/>
      <c r="D2524" s="728" t="s">
        <v>561</v>
      </c>
      <c r="E2524" s="1088">
        <v>50610801</v>
      </c>
      <c r="F2524" s="324" t="s">
        <v>164</v>
      </c>
      <c r="G2524" s="711">
        <v>4000000</v>
      </c>
      <c r="H2524" s="711">
        <v>4000000</v>
      </c>
      <c r="I2524" s="711">
        <v>4000000</v>
      </c>
      <c r="J2524" s="711"/>
      <c r="K2524" s="711">
        <f>SUM(G2524:I2524)</f>
        <v>12000000</v>
      </c>
      <c r="L2524" s="711">
        <v>5100000</v>
      </c>
      <c r="M2524" s="711"/>
    </row>
    <row r="2525" spans="1:13" ht="25.5">
      <c r="A2525" s="442">
        <v>220210</v>
      </c>
      <c r="B2525" s="442"/>
      <c r="C2525" s="442"/>
      <c r="D2525" s="442"/>
      <c r="E2525" s="442"/>
      <c r="F2525" s="443" t="s">
        <v>173</v>
      </c>
      <c r="G2525" s="711">
        <f>SUM(G2526:G2526)</f>
        <v>800000</v>
      </c>
      <c r="H2525" s="711">
        <f>SUM(H2526:H2526)</f>
        <v>800000</v>
      </c>
      <c r="I2525" s="711">
        <f>SUM(I2526:I2526)</f>
        <v>800000</v>
      </c>
      <c r="J2525" s="711"/>
      <c r="K2525" s="711">
        <f>SUM(K2526:K2526)</f>
        <v>2400000</v>
      </c>
      <c r="L2525" s="711">
        <v>900000</v>
      </c>
      <c r="M2525" s="322">
        <f>SUM(M2526:M2526)</f>
        <v>0</v>
      </c>
    </row>
    <row r="2526" spans="1:13" ht="25.5">
      <c r="A2526" s="1088">
        <v>22021003</v>
      </c>
      <c r="B2526" s="1088">
        <v>70160</v>
      </c>
      <c r="C2526" s="1088"/>
      <c r="D2526" s="728" t="s">
        <v>561</v>
      </c>
      <c r="E2526" s="1088">
        <v>50610801</v>
      </c>
      <c r="F2526" s="324" t="s">
        <v>176</v>
      </c>
      <c r="G2526" s="711">
        <v>800000</v>
      </c>
      <c r="H2526" s="711">
        <v>800000</v>
      </c>
      <c r="I2526" s="711">
        <v>800000</v>
      </c>
      <c r="J2526" s="711"/>
      <c r="K2526" s="711">
        <f>SUM(G2526:I2526)</f>
        <v>2400000</v>
      </c>
      <c r="L2526" s="711">
        <v>900000</v>
      </c>
      <c r="M2526" s="711"/>
    </row>
    <row r="2527" spans="1:13" ht="14.25">
      <c r="A2527" s="307"/>
      <c r="B2527" s="307"/>
      <c r="C2527" s="307"/>
      <c r="D2527" s="307"/>
      <c r="E2527" s="307"/>
      <c r="F2527" s="458"/>
      <c r="G2527" s="310"/>
      <c r="H2527" s="310"/>
      <c r="I2527" s="310"/>
      <c r="J2527" s="310"/>
      <c r="K2527" s="310"/>
      <c r="L2527" s="310"/>
      <c r="M2527" s="309"/>
    </row>
    <row r="2528" spans="1:13" ht="14.25">
      <c r="A2528" s="307"/>
      <c r="B2528" s="307"/>
      <c r="C2528" s="307"/>
      <c r="D2528" s="307"/>
      <c r="E2528" s="307"/>
      <c r="F2528" s="307" t="s">
        <v>570</v>
      </c>
      <c r="G2528" s="307"/>
      <c r="H2528" s="307"/>
      <c r="I2528" s="307"/>
      <c r="J2528" s="307"/>
      <c r="K2528" s="307"/>
      <c r="L2528" s="307"/>
      <c r="M2528" s="307"/>
    </row>
    <row r="2529" spans="1:15" ht="14.25">
      <c r="A2529" s="307"/>
      <c r="B2529" s="307"/>
      <c r="C2529" s="307"/>
      <c r="D2529" s="307"/>
      <c r="E2529" s="307"/>
      <c r="F2529" s="458"/>
      <c r="G2529" s="310"/>
      <c r="H2529" s="310"/>
      <c r="I2529" s="310"/>
      <c r="J2529" s="310"/>
      <c r="K2529" s="310"/>
      <c r="L2529" s="310"/>
      <c r="M2529" s="309"/>
    </row>
    <row r="2530" spans="1:15" ht="14.25">
      <c r="A2530" s="307"/>
      <c r="B2530" s="307"/>
      <c r="C2530" s="307"/>
      <c r="D2530" s="307"/>
      <c r="E2530" s="307"/>
      <c r="F2530" s="922" t="s">
        <v>519</v>
      </c>
      <c r="G2530" s="586"/>
      <c r="H2530" s="586"/>
      <c r="I2530" s="586"/>
      <c r="J2530" s="586"/>
      <c r="K2530" s="586"/>
      <c r="L2530" s="586"/>
      <c r="M2530" s="586"/>
    </row>
    <row r="2531" spans="1:15" ht="14.25">
      <c r="A2531" s="307"/>
      <c r="B2531" s="307"/>
      <c r="C2531" s="307"/>
      <c r="D2531" s="307"/>
      <c r="E2531" s="307"/>
      <c r="F2531" s="922" t="s">
        <v>520</v>
      </c>
      <c r="G2531" s="836">
        <f t="shared" ref="G2531:M2531" si="354">G2509</f>
        <v>12000000</v>
      </c>
      <c r="H2531" s="836">
        <f t="shared" si="354"/>
        <v>12000000</v>
      </c>
      <c r="I2531" s="836">
        <f t="shared" si="354"/>
        <v>12000000</v>
      </c>
      <c r="J2531" s="836"/>
      <c r="K2531" s="836">
        <f t="shared" si="354"/>
        <v>36000000</v>
      </c>
      <c r="L2531" s="836">
        <f t="shared" si="354"/>
        <v>12000000</v>
      </c>
      <c r="M2531" s="836">
        <f t="shared" si="354"/>
        <v>0</v>
      </c>
    </row>
    <row r="2532" spans="1:15" ht="14.25">
      <c r="A2532" s="307"/>
      <c r="B2532" s="307"/>
      <c r="C2532" s="307"/>
      <c r="D2532" s="307"/>
      <c r="E2532" s="307"/>
      <c r="F2532" s="922" t="s">
        <v>198</v>
      </c>
      <c r="G2532" s="836"/>
      <c r="H2532" s="836"/>
      <c r="I2532" s="836"/>
      <c r="J2532" s="836"/>
      <c r="K2532" s="836"/>
      <c r="L2532" s="836"/>
      <c r="M2532" s="836"/>
    </row>
    <row r="2533" spans="1:15" ht="14.25">
      <c r="A2533" s="307"/>
      <c r="B2533" s="307"/>
      <c r="C2533" s="307"/>
      <c r="D2533" s="307"/>
      <c r="E2533" s="307"/>
      <c r="F2533" s="922"/>
      <c r="G2533" s="836"/>
      <c r="H2533" s="836"/>
      <c r="I2533" s="836"/>
      <c r="J2533" s="836"/>
      <c r="K2533" s="836"/>
      <c r="L2533" s="836"/>
      <c r="M2533" s="836"/>
    </row>
    <row r="2534" spans="1:15" ht="14.25">
      <c r="A2534" s="307"/>
      <c r="B2534" s="307"/>
      <c r="C2534" s="307"/>
      <c r="D2534" s="307"/>
      <c r="E2534" s="307"/>
      <c r="F2534" s="922" t="s">
        <v>3</v>
      </c>
      <c r="G2534" s="836">
        <f t="shared" ref="G2534:M2534" si="355">SUM(G2530:G2533)</f>
        <v>12000000</v>
      </c>
      <c r="H2534" s="836">
        <f t="shared" si="355"/>
        <v>12000000</v>
      </c>
      <c r="I2534" s="836">
        <f t="shared" si="355"/>
        <v>12000000</v>
      </c>
      <c r="J2534" s="836"/>
      <c r="K2534" s="836">
        <f t="shared" si="355"/>
        <v>36000000</v>
      </c>
      <c r="L2534" s="836">
        <f t="shared" si="355"/>
        <v>12000000</v>
      </c>
      <c r="M2534" s="836">
        <f t="shared" si="355"/>
        <v>0</v>
      </c>
    </row>
    <row r="2535" spans="1:15">
      <c r="A2535" s="33"/>
      <c r="B2535" s="35"/>
      <c r="C2535" s="33"/>
      <c r="D2535" s="33"/>
      <c r="E2535" s="33"/>
      <c r="F2535" s="35"/>
      <c r="G2535" s="54"/>
      <c r="H2535" s="33"/>
      <c r="I2535" s="33"/>
      <c r="J2535" s="33"/>
      <c r="K2535" s="34"/>
    </row>
    <row r="2536" spans="1:15">
      <c r="A2536" s="33"/>
      <c r="B2536" s="35"/>
      <c r="C2536" s="33"/>
      <c r="D2536" s="33"/>
      <c r="E2536" s="33"/>
      <c r="F2536" s="35"/>
      <c r="G2536" s="54"/>
      <c r="H2536" s="33"/>
      <c r="I2536" s="33"/>
      <c r="J2536" s="33"/>
      <c r="K2536" s="34"/>
    </row>
    <row r="2537" spans="1:15">
      <c r="A2537" s="33"/>
      <c r="B2537" s="35"/>
      <c r="C2537" s="33"/>
      <c r="D2537" s="33"/>
      <c r="E2537" s="33"/>
      <c r="F2537" s="35"/>
      <c r="G2537" s="54"/>
      <c r="H2537" s="33"/>
      <c r="I2537" s="33"/>
      <c r="J2537" s="33"/>
      <c r="K2537" s="33"/>
    </row>
    <row r="2538" spans="1:15">
      <c r="A2538" s="33"/>
      <c r="B2538" s="35"/>
      <c r="C2538" s="33"/>
      <c r="D2538" s="33"/>
      <c r="E2538" s="33"/>
      <c r="F2538" s="35"/>
      <c r="G2538" s="54"/>
      <c r="H2538" s="33"/>
      <c r="I2538" s="33"/>
      <c r="J2538" s="33"/>
      <c r="K2538" s="33"/>
    </row>
    <row r="2539" spans="1:15" ht="23.25">
      <c r="A2539" s="1502" t="s">
        <v>0</v>
      </c>
      <c r="B2539" s="1502"/>
      <c r="C2539" s="1502"/>
      <c r="D2539" s="1502"/>
      <c r="E2539" s="1502"/>
      <c r="F2539" s="1502"/>
      <c r="G2539" s="1502"/>
      <c r="H2539" s="1502"/>
      <c r="I2539" s="1502"/>
      <c r="J2539" s="1502"/>
      <c r="K2539" s="1502"/>
      <c r="L2539" s="1502"/>
      <c r="M2539" s="1502"/>
    </row>
    <row r="2540" spans="1:15" ht="23.25">
      <c r="A2540" s="1502" t="s">
        <v>513</v>
      </c>
      <c r="B2540" s="1502"/>
      <c r="C2540" s="1502"/>
      <c r="D2540" s="1502"/>
      <c r="E2540" s="1502"/>
      <c r="F2540" s="1502"/>
      <c r="G2540" s="1502"/>
      <c r="H2540" s="1502"/>
      <c r="I2540" s="1502"/>
      <c r="J2540" s="1502"/>
      <c r="K2540" s="1502"/>
      <c r="L2540" s="1502"/>
      <c r="M2540" s="1502"/>
    </row>
    <row r="2541" spans="1:15" ht="51">
      <c r="A2541" s="151" t="s">
        <v>518</v>
      </c>
      <c r="B2541" s="151" t="s">
        <v>670</v>
      </c>
      <c r="C2541" s="151" t="s">
        <v>559</v>
      </c>
      <c r="D2541" s="151" t="s">
        <v>560</v>
      </c>
      <c r="E2541" s="151" t="s">
        <v>515</v>
      </c>
      <c r="F2541" s="152" t="s">
        <v>483</v>
      </c>
      <c r="G2541" s="214" t="s">
        <v>656</v>
      </c>
      <c r="H2541" s="214" t="s">
        <v>657</v>
      </c>
      <c r="I2541" s="214" t="s">
        <v>997</v>
      </c>
      <c r="J2541" s="214"/>
      <c r="K2541" s="214" t="s">
        <v>658</v>
      </c>
      <c r="L2541" s="214" t="s">
        <v>970</v>
      </c>
      <c r="M2541" s="157" t="s">
        <v>999</v>
      </c>
      <c r="N2541" s="940"/>
      <c r="O2541" s="940"/>
    </row>
    <row r="2542" spans="1:15" ht="14.25">
      <c r="A2542" s="938">
        <v>2</v>
      </c>
      <c r="B2542" s="938"/>
      <c r="C2542" s="938"/>
      <c r="D2542" s="1257" t="s">
        <v>561</v>
      </c>
      <c r="E2542" s="1254">
        <v>50610801</v>
      </c>
      <c r="F2542" s="938" t="s">
        <v>90</v>
      </c>
      <c r="G2542" s="961">
        <f t="shared" ref="G2542:N2542" si="356">G2543</f>
        <v>5000000</v>
      </c>
      <c r="H2542" s="1251">
        <f t="shared" si="356"/>
        <v>5100000</v>
      </c>
      <c r="I2542" s="1251">
        <f t="shared" si="356"/>
        <v>5100000</v>
      </c>
      <c r="J2542" s="1251"/>
      <c r="K2542" s="1251">
        <f t="shared" si="356"/>
        <v>15200000</v>
      </c>
      <c r="L2542" s="1251">
        <f t="shared" si="356"/>
        <v>1000000</v>
      </c>
      <c r="M2542" s="1251">
        <f t="shared" si="356"/>
        <v>0</v>
      </c>
      <c r="N2542" s="1251">
        <f t="shared" si="356"/>
        <v>0</v>
      </c>
      <c r="O2542" s="940"/>
    </row>
    <row r="2543" spans="1:15" ht="14.25">
      <c r="A2543" s="1252">
        <v>2202</v>
      </c>
      <c r="B2543" s="1252"/>
      <c r="C2543" s="1252"/>
      <c r="D2543" s="1257" t="s">
        <v>561</v>
      </c>
      <c r="E2543" s="1254">
        <v>50610801</v>
      </c>
      <c r="F2543" s="1253" t="s">
        <v>5</v>
      </c>
      <c r="G2543" s="958">
        <f t="shared" ref="G2543:M2543" si="357">SUM(G2544,G2546,G2550,G2556,G2561,G2563,G2565,G2569)</f>
        <v>5000000</v>
      </c>
      <c r="H2543" s="958">
        <f t="shared" si="357"/>
        <v>5100000</v>
      </c>
      <c r="I2543" s="958">
        <f t="shared" si="357"/>
        <v>5100000</v>
      </c>
      <c r="J2543" s="958"/>
      <c r="K2543" s="958">
        <f t="shared" si="357"/>
        <v>15200000</v>
      </c>
      <c r="L2543" s="958">
        <f t="shared" si="357"/>
        <v>1000000</v>
      </c>
      <c r="M2543" s="958">
        <f t="shared" si="357"/>
        <v>0</v>
      </c>
      <c r="N2543" s="940"/>
      <c r="O2543" s="940"/>
    </row>
    <row r="2544" spans="1:15" ht="25.5">
      <c r="A2544" s="1252">
        <v>220201</v>
      </c>
      <c r="B2544" s="1252"/>
      <c r="C2544" s="1252"/>
      <c r="D2544" s="1257" t="s">
        <v>561</v>
      </c>
      <c r="E2544" s="1254">
        <v>50610801</v>
      </c>
      <c r="F2544" s="1253" t="s">
        <v>107</v>
      </c>
      <c r="G2544" s="958">
        <f t="shared" ref="G2544:M2544" si="358">SUM(G2545:G2545)</f>
        <v>200000</v>
      </c>
      <c r="H2544" s="958">
        <f t="shared" si="358"/>
        <v>200000</v>
      </c>
      <c r="I2544" s="958">
        <f t="shared" si="358"/>
        <v>200000</v>
      </c>
      <c r="J2544" s="958"/>
      <c r="K2544" s="958">
        <f t="shared" si="358"/>
        <v>600000</v>
      </c>
      <c r="L2544" s="958">
        <f t="shared" si="358"/>
        <v>250000</v>
      </c>
      <c r="M2544" s="958">
        <f t="shared" si="358"/>
        <v>0</v>
      </c>
      <c r="N2544" s="940"/>
      <c r="O2544" s="940"/>
    </row>
    <row r="2545" spans="1:15" ht="25.5">
      <c r="A2545" s="1254">
        <v>22020102</v>
      </c>
      <c r="B2545" s="1254">
        <v>70130</v>
      </c>
      <c r="C2545" s="1254"/>
      <c r="D2545" s="1257" t="s">
        <v>561</v>
      </c>
      <c r="E2545" s="1254">
        <v>50610801</v>
      </c>
      <c r="F2545" s="1255" t="s">
        <v>109</v>
      </c>
      <c r="G2545" s="960">
        <v>200000</v>
      </c>
      <c r="H2545" s="960">
        <v>200000</v>
      </c>
      <c r="I2545" s="960">
        <v>200000</v>
      </c>
      <c r="J2545" s="960"/>
      <c r="K2545" s="202">
        <f>SUM(G2545:I2545)</f>
        <v>600000</v>
      </c>
      <c r="L2545" s="202">
        <v>250000</v>
      </c>
      <c r="M2545" s="202"/>
      <c r="N2545" s="940"/>
      <c r="O2545" s="940"/>
    </row>
    <row r="2546" spans="1:15" ht="14.25">
      <c r="A2546" s="1252">
        <v>220202</v>
      </c>
      <c r="B2546" s="1252"/>
      <c r="C2546" s="1252"/>
      <c r="D2546" s="1257" t="s">
        <v>561</v>
      </c>
      <c r="E2546" s="1254">
        <v>50610801</v>
      </c>
      <c r="F2546" s="1253" t="s">
        <v>112</v>
      </c>
      <c r="G2546" s="201">
        <f t="shared" ref="G2546:M2546" si="359">SUM(G2547:G2549)</f>
        <v>300000</v>
      </c>
      <c r="H2546" s="201">
        <f t="shared" si="359"/>
        <v>300000</v>
      </c>
      <c r="I2546" s="201">
        <f t="shared" si="359"/>
        <v>300000</v>
      </c>
      <c r="J2546" s="201"/>
      <c r="K2546" s="201">
        <f t="shared" si="359"/>
        <v>900000</v>
      </c>
      <c r="L2546" s="201">
        <f t="shared" si="359"/>
        <v>0</v>
      </c>
      <c r="M2546" s="201">
        <f t="shared" si="359"/>
        <v>0</v>
      </c>
      <c r="N2546" s="940"/>
      <c r="O2546" s="940"/>
    </row>
    <row r="2547" spans="1:15" ht="14.25">
      <c r="A2547" s="1254">
        <v>22020201</v>
      </c>
      <c r="B2547" s="1254"/>
      <c r="C2547" s="1254"/>
      <c r="D2547" s="1257" t="s">
        <v>561</v>
      </c>
      <c r="E2547" s="1254">
        <v>50610801</v>
      </c>
      <c r="F2547" s="1255" t="s">
        <v>113</v>
      </c>
      <c r="G2547" s="960">
        <v>200000</v>
      </c>
      <c r="H2547" s="960">
        <v>200000</v>
      </c>
      <c r="I2547" s="960">
        <v>200000</v>
      </c>
      <c r="J2547" s="960"/>
      <c r="K2547" s="202">
        <f>SUM(G2547:I2547)</f>
        <v>600000</v>
      </c>
      <c r="L2547" s="204"/>
      <c r="M2547" s="204"/>
      <c r="N2547" s="940"/>
      <c r="O2547" s="940"/>
    </row>
    <row r="2548" spans="1:15" ht="14.25">
      <c r="A2548" s="1254">
        <v>22020202</v>
      </c>
      <c r="B2548" s="1254"/>
      <c r="C2548" s="1254"/>
      <c r="D2548" s="1257" t="s">
        <v>561</v>
      </c>
      <c r="E2548" s="1254">
        <v>50610801</v>
      </c>
      <c r="F2548" s="1255" t="s">
        <v>114</v>
      </c>
      <c r="G2548" s="940"/>
      <c r="H2548" s="204"/>
      <c r="I2548" s="204"/>
      <c r="J2548" s="204"/>
      <c r="K2548" s="204"/>
      <c r="L2548" s="204"/>
      <c r="M2548" s="204"/>
      <c r="N2548" s="940"/>
      <c r="O2548" s="940"/>
    </row>
    <row r="2549" spans="1:15" ht="14.25">
      <c r="A2549" s="1254">
        <v>22020203</v>
      </c>
      <c r="B2549" s="1254"/>
      <c r="C2549" s="1254"/>
      <c r="D2549" s="1257" t="s">
        <v>561</v>
      </c>
      <c r="E2549" s="1254">
        <v>50610801</v>
      </c>
      <c r="F2549" s="1255" t="s">
        <v>115</v>
      </c>
      <c r="G2549" s="960">
        <v>100000</v>
      </c>
      <c r="H2549" s="960">
        <v>100000</v>
      </c>
      <c r="I2549" s="960">
        <v>100000</v>
      </c>
      <c r="J2549" s="960"/>
      <c r="K2549" s="202">
        <f>SUM(G2549:I2549)</f>
        <v>300000</v>
      </c>
      <c r="L2549" s="204"/>
      <c r="M2549" s="204"/>
      <c r="N2549" s="940"/>
      <c r="O2549" s="940"/>
    </row>
    <row r="2550" spans="1:15" ht="25.5">
      <c r="A2550" s="1252">
        <v>220203</v>
      </c>
      <c r="B2550" s="1252"/>
      <c r="C2550" s="1252"/>
      <c r="D2550" s="1257" t="s">
        <v>561</v>
      </c>
      <c r="E2550" s="1254">
        <v>50610801</v>
      </c>
      <c r="F2550" s="1253" t="s">
        <v>121</v>
      </c>
      <c r="G2550" s="201">
        <f>SUM(G2551:G2555)</f>
        <v>1000000</v>
      </c>
      <c r="H2550" s="201">
        <f>SUM(H2551:H2555)</f>
        <v>1000000</v>
      </c>
      <c r="I2550" s="201">
        <f>SUM(I2551:I2555)</f>
        <v>1000000</v>
      </c>
      <c r="J2550" s="201"/>
      <c r="K2550" s="201">
        <f>SUM(K2551:K2555)</f>
        <v>3000000</v>
      </c>
      <c r="L2550" s="201">
        <f>SUM(L2551:L2554)</f>
        <v>150000</v>
      </c>
      <c r="M2550" s="201">
        <f>SUM(M2551:M2553)</f>
        <v>0</v>
      </c>
      <c r="N2550" s="940"/>
      <c r="O2550" s="940"/>
    </row>
    <row r="2551" spans="1:15" ht="25.5">
      <c r="A2551" s="1254">
        <v>22020301</v>
      </c>
      <c r="B2551" s="1254">
        <v>70130</v>
      </c>
      <c r="C2551" s="1254"/>
      <c r="D2551" s="1257" t="s">
        <v>561</v>
      </c>
      <c r="E2551" s="1254">
        <v>50610801</v>
      </c>
      <c r="F2551" s="1255" t="s">
        <v>122</v>
      </c>
      <c r="G2551" s="960">
        <v>300000</v>
      </c>
      <c r="H2551" s="960">
        <v>300000</v>
      </c>
      <c r="I2551" s="960">
        <v>300000</v>
      </c>
      <c r="J2551" s="960"/>
      <c r="K2551" s="202">
        <f>SUM(G2551:I2551)</f>
        <v>900000</v>
      </c>
      <c r="L2551" s="202">
        <v>150000</v>
      </c>
      <c r="M2551" s="202"/>
      <c r="N2551" s="940"/>
      <c r="O2551" s="940"/>
    </row>
    <row r="2552" spans="1:15" ht="25.5">
      <c r="A2552" s="1254">
        <v>22020306</v>
      </c>
      <c r="B2552" s="1254"/>
      <c r="C2552" s="1254"/>
      <c r="D2552" s="1257" t="s">
        <v>561</v>
      </c>
      <c r="E2552" s="1254">
        <v>50610801</v>
      </c>
      <c r="F2552" s="1255" t="s">
        <v>127</v>
      </c>
      <c r="G2552" s="940"/>
      <c r="H2552" s="204"/>
      <c r="I2552" s="204"/>
      <c r="J2552" s="204"/>
      <c r="K2552" s="204"/>
      <c r="L2552" s="204"/>
      <c r="M2552" s="204"/>
      <c r="N2552" s="940"/>
      <c r="O2552" s="940"/>
    </row>
    <row r="2553" spans="1:15" ht="25.5">
      <c r="A2553" s="1254">
        <v>22020309</v>
      </c>
      <c r="B2553" s="1254"/>
      <c r="C2553" s="1254"/>
      <c r="D2553" s="1257" t="s">
        <v>561</v>
      </c>
      <c r="E2553" s="1254">
        <v>50610801</v>
      </c>
      <c r="F2553" s="1255" t="s">
        <v>130</v>
      </c>
      <c r="G2553" s="960">
        <v>200000</v>
      </c>
      <c r="H2553" s="960">
        <v>200000</v>
      </c>
      <c r="I2553" s="960">
        <v>200000</v>
      </c>
      <c r="J2553" s="960"/>
      <c r="K2553" s="202">
        <f>SUM(G2553:I2553)</f>
        <v>600000</v>
      </c>
      <c r="L2553" s="204"/>
      <c r="M2553" s="204"/>
      <c r="N2553" s="940"/>
      <c r="O2553" s="940"/>
    </row>
    <row r="2554" spans="1:15" ht="25.5">
      <c r="A2554" s="1254">
        <v>22020310</v>
      </c>
      <c r="B2554" s="1254"/>
      <c r="C2554" s="1254"/>
      <c r="D2554" s="1257" t="s">
        <v>561</v>
      </c>
      <c r="E2554" s="1254">
        <v>50610801</v>
      </c>
      <c r="F2554" s="1255" t="s">
        <v>131</v>
      </c>
      <c r="G2554" s="960">
        <v>200000</v>
      </c>
      <c r="H2554" s="960">
        <v>200000</v>
      </c>
      <c r="I2554" s="960">
        <v>200000</v>
      </c>
      <c r="J2554" s="960"/>
      <c r="K2554" s="202">
        <f>SUM(G2554:I2554)</f>
        <v>600000</v>
      </c>
      <c r="L2554" s="1256"/>
      <c r="M2554" s="204"/>
      <c r="N2554" s="940"/>
      <c r="O2554" s="940"/>
    </row>
    <row r="2555" spans="1:15" ht="25.5">
      <c r="A2555" s="1254">
        <v>22020311</v>
      </c>
      <c r="B2555" s="1254"/>
      <c r="C2555" s="1254"/>
      <c r="D2555" s="1257">
        <v>2101</v>
      </c>
      <c r="E2555" s="1254">
        <v>50610801</v>
      </c>
      <c r="F2555" s="1255" t="s">
        <v>1141</v>
      </c>
      <c r="G2555" s="960">
        <v>300000</v>
      </c>
      <c r="H2555" s="960">
        <v>300000</v>
      </c>
      <c r="I2555" s="960">
        <v>300000</v>
      </c>
      <c r="J2555" s="960"/>
      <c r="K2555" s="202">
        <f>SUM(G2555:I2555)</f>
        <v>900000</v>
      </c>
      <c r="L2555" s="1256"/>
      <c r="M2555" s="204"/>
      <c r="N2555" s="940"/>
      <c r="O2555" s="940"/>
    </row>
    <row r="2556" spans="1:15" ht="25.5">
      <c r="A2556" s="1252">
        <v>220204</v>
      </c>
      <c r="B2556" s="1252"/>
      <c r="C2556" s="1252"/>
      <c r="D2556" s="1257" t="s">
        <v>561</v>
      </c>
      <c r="E2556" s="1252"/>
      <c r="F2556" s="1253" t="s">
        <v>133</v>
      </c>
      <c r="G2556" s="201">
        <f>SUM(G2557:G2560)</f>
        <v>1050000</v>
      </c>
      <c r="H2556" s="201">
        <f>SUM(H2557:H2560)</f>
        <v>1050000</v>
      </c>
      <c r="I2556" s="201">
        <f>SUM(I2557:I2560)</f>
        <v>1050000</v>
      </c>
      <c r="J2556" s="201"/>
      <c r="K2556" s="201">
        <f>SUM(K2557:K2560)</f>
        <v>3150000</v>
      </c>
      <c r="L2556" s="201">
        <f>SUM(L2557:L2559)</f>
        <v>350000</v>
      </c>
      <c r="M2556" s="201">
        <f>SUM(M2557:M2559)</f>
        <v>0</v>
      </c>
      <c r="N2556" s="940"/>
      <c r="O2556" s="940"/>
    </row>
    <row r="2557" spans="1:15" ht="38.25">
      <c r="A2557" s="1254">
        <v>22020401</v>
      </c>
      <c r="B2557" s="1254">
        <v>70130</v>
      </c>
      <c r="C2557" s="1254"/>
      <c r="D2557" s="1257" t="s">
        <v>561</v>
      </c>
      <c r="E2557" s="1254">
        <v>50610801</v>
      </c>
      <c r="F2557" s="1255" t="s">
        <v>134</v>
      </c>
      <c r="G2557" s="960">
        <v>350000</v>
      </c>
      <c r="H2557" s="960">
        <v>350000</v>
      </c>
      <c r="I2557" s="960">
        <v>350000</v>
      </c>
      <c r="J2557" s="960"/>
      <c r="K2557" s="202">
        <f>SUM(G2557:I2557)</f>
        <v>1050000</v>
      </c>
      <c r="L2557" s="202">
        <v>150000</v>
      </c>
      <c r="M2557" s="202"/>
      <c r="N2557" s="940"/>
      <c r="O2557" s="940"/>
    </row>
    <row r="2558" spans="1:15" ht="25.5">
      <c r="A2558" s="1254">
        <v>22020402</v>
      </c>
      <c r="B2558" s="1254">
        <v>70130</v>
      </c>
      <c r="C2558" s="1254"/>
      <c r="D2558" s="1257" t="s">
        <v>561</v>
      </c>
      <c r="E2558" s="1254">
        <v>50610801</v>
      </c>
      <c r="F2558" s="1255" t="s">
        <v>135</v>
      </c>
      <c r="G2558" s="960">
        <v>200000</v>
      </c>
      <c r="H2558" s="960">
        <v>200000</v>
      </c>
      <c r="I2558" s="960">
        <v>200000</v>
      </c>
      <c r="J2558" s="960"/>
      <c r="K2558" s="202">
        <f>SUM(G2558:I2558)</f>
        <v>600000</v>
      </c>
      <c r="L2558" s="202">
        <v>100000</v>
      </c>
      <c r="M2558" s="202"/>
      <c r="N2558" s="940"/>
      <c r="O2558" s="940"/>
    </row>
    <row r="2559" spans="1:15" ht="30.75" customHeight="1">
      <c r="A2559" s="1254">
        <v>22020405</v>
      </c>
      <c r="B2559" s="1254">
        <v>70130</v>
      </c>
      <c r="C2559" s="1254"/>
      <c r="D2559" s="1257" t="s">
        <v>561</v>
      </c>
      <c r="E2559" s="1254">
        <v>50610801</v>
      </c>
      <c r="F2559" s="1255" t="s">
        <v>138</v>
      </c>
      <c r="G2559" s="960">
        <v>300000</v>
      </c>
      <c r="H2559" s="960">
        <v>300000</v>
      </c>
      <c r="I2559" s="960">
        <v>300000</v>
      </c>
      <c r="J2559" s="960"/>
      <c r="K2559" s="202">
        <f>SUM(G2559:I2559)</f>
        <v>900000</v>
      </c>
      <c r="L2559" s="932">
        <v>100000</v>
      </c>
      <c r="M2559" s="202"/>
      <c r="N2559" s="940"/>
      <c r="O2559" s="940"/>
    </row>
    <row r="2560" spans="1:15" ht="30.75" customHeight="1">
      <c r="A2560" s="1254">
        <v>22020406</v>
      </c>
      <c r="B2560" s="1254">
        <v>70130</v>
      </c>
      <c r="C2560" s="1254"/>
      <c r="D2560" s="1257" t="s">
        <v>561</v>
      </c>
      <c r="E2560" s="1254">
        <v>50610801</v>
      </c>
      <c r="F2560" s="1255" t="s">
        <v>1115</v>
      </c>
      <c r="G2560" s="960">
        <v>200000</v>
      </c>
      <c r="H2560" s="960">
        <v>200000</v>
      </c>
      <c r="I2560" s="960">
        <v>200000</v>
      </c>
      <c r="J2560" s="960"/>
      <c r="K2560" s="202">
        <f>SUM(G2560:I2560)</f>
        <v>600000</v>
      </c>
      <c r="L2560" s="932"/>
      <c r="M2560" s="202"/>
      <c r="N2560" s="940"/>
      <c r="O2560" s="940"/>
    </row>
    <row r="2561" spans="1:15" ht="14.25">
      <c r="A2561" s="1252">
        <v>220205</v>
      </c>
      <c r="B2561" s="1252"/>
      <c r="C2561" s="1252"/>
      <c r="D2561" s="1252"/>
      <c r="E2561" s="1252"/>
      <c r="F2561" s="1253" t="s">
        <v>145</v>
      </c>
      <c r="G2561" s="958">
        <f t="shared" ref="G2561:M2561" si="360">SUM(G2562:G2562)</f>
        <v>350000</v>
      </c>
      <c r="H2561" s="958">
        <f t="shared" si="360"/>
        <v>350000</v>
      </c>
      <c r="I2561" s="958">
        <f t="shared" si="360"/>
        <v>350000</v>
      </c>
      <c r="J2561" s="958"/>
      <c r="K2561" s="958">
        <f t="shared" si="360"/>
        <v>1050000</v>
      </c>
      <c r="L2561" s="958">
        <f t="shared" si="360"/>
        <v>150000</v>
      </c>
      <c r="M2561" s="958">
        <f t="shared" si="360"/>
        <v>0</v>
      </c>
      <c r="N2561" s="940"/>
      <c r="O2561" s="940"/>
    </row>
    <row r="2562" spans="1:15" ht="14.25">
      <c r="A2562" s="1254">
        <v>22020501</v>
      </c>
      <c r="B2562" s="1254">
        <v>70130</v>
      </c>
      <c r="C2562" s="1254"/>
      <c r="D2562" s="1257" t="s">
        <v>561</v>
      </c>
      <c r="E2562" s="1254">
        <v>50610801</v>
      </c>
      <c r="F2562" s="1255" t="s">
        <v>146</v>
      </c>
      <c r="G2562" s="960">
        <v>350000</v>
      </c>
      <c r="H2562" s="960">
        <v>350000</v>
      </c>
      <c r="I2562" s="960">
        <v>350000</v>
      </c>
      <c r="J2562" s="960"/>
      <c r="K2562" s="202">
        <f>SUM(G2562:I2562)</f>
        <v>1050000</v>
      </c>
      <c r="L2562" s="204">
        <v>150000</v>
      </c>
      <c r="M2562" s="204"/>
      <c r="N2562" s="940"/>
      <c r="O2562" s="940"/>
    </row>
    <row r="2563" spans="1:15" ht="14.25">
      <c r="A2563" s="1254">
        <v>220206</v>
      </c>
      <c r="B2563" s="1254"/>
      <c r="C2563" s="1254"/>
      <c r="D2563" s="1257"/>
      <c r="E2563" s="1254"/>
      <c r="F2563" s="1253" t="s">
        <v>643</v>
      </c>
      <c r="G2563" s="960">
        <f>SUM(G2564:G2564)</f>
        <v>0</v>
      </c>
      <c r="H2563" s="960">
        <f>SUM(H2564:H2564)</f>
        <v>100000</v>
      </c>
      <c r="I2563" s="960">
        <f>SUM(I2564:I2564)</f>
        <v>100000</v>
      </c>
      <c r="J2563" s="960"/>
      <c r="K2563" s="960">
        <f>SUM(K2564:K2564)</f>
        <v>200000</v>
      </c>
      <c r="L2563" s="204"/>
      <c r="M2563" s="204"/>
      <c r="N2563" s="940"/>
      <c r="O2563" s="940"/>
    </row>
    <row r="2564" spans="1:15" ht="25.5">
      <c r="A2564" s="1254">
        <v>22020605</v>
      </c>
      <c r="B2564" s="1254">
        <v>70130</v>
      </c>
      <c r="C2564" s="1254"/>
      <c r="D2564" s="1257" t="s">
        <v>561</v>
      </c>
      <c r="E2564" s="1254">
        <v>50610801</v>
      </c>
      <c r="F2564" s="1255" t="s">
        <v>153</v>
      </c>
      <c r="G2564" s="960"/>
      <c r="H2564" s="960">
        <v>100000</v>
      </c>
      <c r="I2564" s="960">
        <v>100000</v>
      </c>
      <c r="J2564" s="960"/>
      <c r="K2564" s="202">
        <f>SUM(G2564:I2564)</f>
        <v>200000</v>
      </c>
      <c r="L2564" s="204"/>
      <c r="M2564" s="204"/>
      <c r="N2564" s="940"/>
      <c r="O2564" s="940"/>
    </row>
    <row r="2565" spans="1:15" ht="25.5">
      <c r="A2565" s="1254">
        <v>220208</v>
      </c>
      <c r="B2565" s="1254"/>
      <c r="C2565" s="1254"/>
      <c r="D2565" s="1257"/>
      <c r="E2565" s="1254"/>
      <c r="F2565" s="1253" t="s">
        <v>644</v>
      </c>
      <c r="G2565" s="1258">
        <f>SUM(G2566:G2568)</f>
        <v>1500000</v>
      </c>
      <c r="H2565" s="1258">
        <f>SUM(H2566:H2568)</f>
        <v>1500000</v>
      </c>
      <c r="I2565" s="1258">
        <f>SUM(I2566:I2568)</f>
        <v>1500000</v>
      </c>
      <c r="J2565" s="1258"/>
      <c r="K2565" s="1258">
        <f>SUM(K2566:K2568)</f>
        <v>4500000</v>
      </c>
      <c r="L2565" s="204"/>
      <c r="M2565" s="204"/>
      <c r="N2565" s="940"/>
      <c r="O2565" s="940"/>
    </row>
    <row r="2566" spans="1:15" ht="14.25">
      <c r="A2566" s="1254"/>
      <c r="B2566" s="1254"/>
      <c r="C2566" s="1254"/>
      <c r="D2566" s="1257"/>
      <c r="E2566" s="1254"/>
      <c r="F2566" s="1255" t="s">
        <v>1142</v>
      </c>
      <c r="G2566" s="960">
        <v>500000</v>
      </c>
      <c r="H2566" s="960">
        <v>500000</v>
      </c>
      <c r="I2566" s="960">
        <v>500000</v>
      </c>
      <c r="J2566" s="960"/>
      <c r="K2566" s="202">
        <f>SUM(G2566:I2566)</f>
        <v>1500000</v>
      </c>
      <c r="L2566" s="204"/>
      <c r="M2566" s="204"/>
      <c r="N2566" s="940"/>
      <c r="O2566" s="940"/>
    </row>
    <row r="2567" spans="1:15" ht="25.5">
      <c r="A2567" s="1254">
        <v>22020803</v>
      </c>
      <c r="B2567" s="1254">
        <v>70130</v>
      </c>
      <c r="C2567" s="1254"/>
      <c r="D2567" s="1257" t="s">
        <v>561</v>
      </c>
      <c r="E2567" s="1254">
        <v>50610801</v>
      </c>
      <c r="F2567" s="1255" t="s">
        <v>166</v>
      </c>
      <c r="G2567" s="960">
        <v>600000</v>
      </c>
      <c r="H2567" s="960">
        <v>600000</v>
      </c>
      <c r="I2567" s="960">
        <v>600000</v>
      </c>
      <c r="J2567" s="960"/>
      <c r="K2567" s="202">
        <f>SUM(G2567:I2567)</f>
        <v>1800000</v>
      </c>
      <c r="L2567" s="204"/>
      <c r="M2567" s="204"/>
      <c r="N2567" s="940"/>
      <c r="O2567" s="940"/>
    </row>
    <row r="2568" spans="1:15" ht="14.25">
      <c r="A2568" s="1254">
        <v>22020806</v>
      </c>
      <c r="B2568" s="1254">
        <v>70130</v>
      </c>
      <c r="C2568" s="1254"/>
      <c r="D2568" s="1257" t="s">
        <v>561</v>
      </c>
      <c r="E2568" s="1254">
        <v>50610801</v>
      </c>
      <c r="F2568" s="1255" t="s">
        <v>848</v>
      </c>
      <c r="G2568" s="960">
        <v>400000</v>
      </c>
      <c r="H2568" s="960">
        <v>400000</v>
      </c>
      <c r="I2568" s="960">
        <v>400000</v>
      </c>
      <c r="J2568" s="960"/>
      <c r="K2568" s="202">
        <f>SUM(G2568:I2568)</f>
        <v>1200000</v>
      </c>
      <c r="L2568" s="204"/>
      <c r="M2568" s="204"/>
      <c r="N2568" s="940"/>
      <c r="O2568" s="940"/>
    </row>
    <row r="2569" spans="1:15" ht="42" customHeight="1">
      <c r="A2569" s="1252">
        <v>220210</v>
      </c>
      <c r="B2569" s="1252"/>
      <c r="C2569" s="1252"/>
      <c r="D2569" s="1252"/>
      <c r="E2569" s="1252"/>
      <c r="F2569" s="1253" t="s">
        <v>173</v>
      </c>
      <c r="G2569" s="940">
        <f>SUM(G2570,G2571)</f>
        <v>600000</v>
      </c>
      <c r="H2569" s="940">
        <f>SUM(H2570,H2571)</f>
        <v>600000</v>
      </c>
      <c r="I2569" s="940">
        <f>SUM(I2570,I2571)</f>
        <v>600000</v>
      </c>
      <c r="J2569" s="940"/>
      <c r="K2569" s="1258">
        <f>SUM(K2570:K2572)</f>
        <v>1800000</v>
      </c>
      <c r="L2569" s="958">
        <f>SUM(L2570:L2571)</f>
        <v>100000</v>
      </c>
      <c r="M2569" s="958">
        <f>SUM(M2570:M2571)</f>
        <v>0</v>
      </c>
      <c r="N2569" s="940"/>
      <c r="O2569" s="940"/>
    </row>
    <row r="2570" spans="1:15" ht="14.25">
      <c r="A2570" s="1254">
        <v>22021001</v>
      </c>
      <c r="B2570" s="1254"/>
      <c r="C2570" s="1254"/>
      <c r="D2570" s="1254"/>
      <c r="E2570" s="1254"/>
      <c r="F2570" s="1255" t="s">
        <v>174</v>
      </c>
      <c r="G2570" s="940">
        <v>200000</v>
      </c>
      <c r="H2570" s="940">
        <v>200000</v>
      </c>
      <c r="I2570" s="940">
        <v>200000</v>
      </c>
      <c r="J2570" s="940"/>
      <c r="K2570" s="202">
        <f>SUM(G2570:I2570)</f>
        <v>600000</v>
      </c>
      <c r="L2570" s="202">
        <v>100000</v>
      </c>
      <c r="M2570" s="202"/>
      <c r="N2570" s="940"/>
      <c r="O2570" s="940"/>
    </row>
    <row r="2571" spans="1:15" ht="14.25">
      <c r="A2571" s="1254">
        <v>22021003</v>
      </c>
      <c r="B2571" s="1254"/>
      <c r="C2571" s="1254"/>
      <c r="D2571" s="1254"/>
      <c r="E2571" s="1254"/>
      <c r="F2571" s="1255" t="s">
        <v>1143</v>
      </c>
      <c r="G2571" s="940">
        <v>400000</v>
      </c>
      <c r="H2571" s="940">
        <v>400000</v>
      </c>
      <c r="I2571" s="940">
        <v>400000</v>
      </c>
      <c r="J2571" s="940"/>
      <c r="K2571" s="202">
        <f>SUM(G2571:I2571)</f>
        <v>1200000</v>
      </c>
      <c r="L2571" s="202"/>
      <c r="M2571" s="202"/>
      <c r="N2571" s="940"/>
      <c r="O2571" s="940"/>
    </row>
    <row r="2572" spans="1:15" ht="14.25">
      <c r="A2572" s="938"/>
      <c r="B2572" s="938"/>
      <c r="C2572" s="938"/>
      <c r="D2572" s="938"/>
      <c r="E2572" s="938"/>
      <c r="F2572" s="938"/>
      <c r="G2572" s="938"/>
      <c r="H2572" s="938"/>
      <c r="I2572" s="938"/>
      <c r="J2572" s="938"/>
      <c r="K2572" s="1251"/>
      <c r="L2572" s="940"/>
      <c r="M2572" s="940"/>
      <c r="N2572" s="940"/>
      <c r="O2572" s="940"/>
    </row>
    <row r="2573" spans="1:15" ht="14.25">
      <c r="A2573" s="938"/>
      <c r="B2573" s="938"/>
      <c r="C2573" s="938"/>
      <c r="D2573" s="938"/>
      <c r="E2573" s="938"/>
      <c r="F2573" s="938"/>
      <c r="G2573" s="938"/>
      <c r="H2573" s="938"/>
      <c r="I2573" s="938"/>
      <c r="J2573" s="938"/>
      <c r="K2573" s="1251"/>
      <c r="L2573" s="940"/>
      <c r="M2573" s="940"/>
      <c r="N2573" s="940"/>
      <c r="O2573" s="940"/>
    </row>
    <row r="2574" spans="1:15" ht="14.25">
      <c r="A2574" s="938"/>
      <c r="B2574" s="938"/>
      <c r="C2574" s="938"/>
      <c r="D2574" s="938"/>
      <c r="E2574" s="938"/>
      <c r="F2574" s="938"/>
      <c r="G2574" s="938"/>
      <c r="H2574" s="938"/>
      <c r="I2574" s="938"/>
      <c r="J2574" s="938"/>
      <c r="K2574" s="1251"/>
      <c r="L2574" s="940"/>
      <c r="M2574" s="940"/>
      <c r="N2574" s="940"/>
      <c r="O2574" s="940"/>
    </row>
    <row r="2575" spans="1:15" ht="14.25">
      <c r="A2575" s="938"/>
      <c r="B2575" s="1540" t="s">
        <v>284</v>
      </c>
      <c r="C2575" s="1540"/>
      <c r="D2575" s="1540"/>
      <c r="E2575" s="1540"/>
      <c r="F2575" s="1540"/>
      <c r="G2575" s="1540"/>
      <c r="H2575" s="1540"/>
      <c r="I2575" s="1540"/>
      <c r="J2575" s="1540"/>
      <c r="K2575" s="1540"/>
      <c r="L2575" s="1259"/>
      <c r="M2575" s="1259"/>
      <c r="N2575" s="1259"/>
      <c r="O2575" s="1259"/>
    </row>
    <row r="2576" spans="1:15" ht="14.25">
      <c r="A2576" s="938"/>
      <c r="B2576" s="1248"/>
      <c r="C2576" s="1248"/>
      <c r="D2576" s="1248"/>
      <c r="E2576" s="1248"/>
      <c r="F2576" s="1248" t="s">
        <v>4</v>
      </c>
      <c r="G2576" s="1259"/>
      <c r="H2576" s="1248"/>
      <c r="I2576" s="1248"/>
      <c r="J2576" s="1248"/>
      <c r="K2576" s="1248"/>
      <c r="L2576" s="1259"/>
      <c r="M2576" s="1259"/>
      <c r="N2576" s="1259"/>
      <c r="O2576" s="1259"/>
    </row>
    <row r="2577" spans="1:15" ht="14.25">
      <c r="A2577" s="938"/>
      <c r="B2577" s="1248"/>
      <c r="C2577" s="1248"/>
      <c r="D2577" s="1248"/>
      <c r="E2577" s="1248"/>
      <c r="F2577" s="1248" t="s">
        <v>5</v>
      </c>
      <c r="G2577" s="962">
        <f t="shared" ref="G2577:M2577" si="361">G2543</f>
        <v>5000000</v>
      </c>
      <c r="H2577" s="962">
        <f t="shared" si="361"/>
        <v>5100000</v>
      </c>
      <c r="I2577" s="962">
        <f t="shared" si="361"/>
        <v>5100000</v>
      </c>
      <c r="J2577" s="962"/>
      <c r="K2577" s="962">
        <f t="shared" si="361"/>
        <v>15200000</v>
      </c>
      <c r="L2577" s="962">
        <f t="shared" si="361"/>
        <v>1000000</v>
      </c>
      <c r="M2577" s="962">
        <f t="shared" si="361"/>
        <v>0</v>
      </c>
      <c r="N2577" s="1259"/>
      <c r="O2577" s="1259"/>
    </row>
    <row r="2578" spans="1:15" ht="14.25">
      <c r="A2578" s="938"/>
      <c r="B2578" s="1248"/>
      <c r="C2578" s="1248"/>
      <c r="D2578" s="1248"/>
      <c r="E2578" s="1248"/>
      <c r="F2578" s="1248" t="s">
        <v>198</v>
      </c>
      <c r="G2578" s="1259"/>
      <c r="H2578" s="1248"/>
      <c r="I2578" s="1248"/>
      <c r="J2578" s="1248"/>
      <c r="K2578" s="1248"/>
      <c r="L2578" s="1259"/>
      <c r="M2578" s="1259"/>
      <c r="N2578" s="1259"/>
      <c r="O2578" s="1259"/>
    </row>
    <row r="2579" spans="1:15" ht="14.25">
      <c r="A2579" s="938"/>
      <c r="B2579" s="1248"/>
      <c r="C2579" s="1248"/>
      <c r="D2579" s="1248"/>
      <c r="E2579" s="1248"/>
      <c r="F2579" s="1248" t="s">
        <v>3</v>
      </c>
      <c r="G2579" s="961">
        <f t="shared" ref="G2579:M2579" si="362">SUM(G2576:G2578)</f>
        <v>5000000</v>
      </c>
      <c r="H2579" s="961">
        <f t="shared" si="362"/>
        <v>5100000</v>
      </c>
      <c r="I2579" s="961">
        <f t="shared" si="362"/>
        <v>5100000</v>
      </c>
      <c r="J2579" s="961"/>
      <c r="K2579" s="961">
        <f t="shared" si="362"/>
        <v>15200000</v>
      </c>
      <c r="L2579" s="961">
        <f t="shared" si="362"/>
        <v>1000000</v>
      </c>
      <c r="M2579" s="961">
        <f t="shared" si="362"/>
        <v>0</v>
      </c>
      <c r="N2579" s="1259"/>
      <c r="O2579" s="1259"/>
    </row>
    <row r="2580" spans="1:15">
      <c r="A2580" s="33"/>
      <c r="B2580" s="35"/>
      <c r="C2580" s="33"/>
      <c r="D2580" s="33"/>
      <c r="E2580" s="33"/>
      <c r="F2580" s="35"/>
      <c r="G2580" s="54"/>
      <c r="H2580" s="33"/>
      <c r="I2580" s="33"/>
      <c r="J2580" s="33"/>
      <c r="K2580" s="33"/>
    </row>
    <row r="2581" spans="1:15" ht="23.25">
      <c r="A2581" s="1530" t="s">
        <v>0</v>
      </c>
      <c r="B2581" s="1530"/>
      <c r="C2581" s="1530"/>
      <c r="D2581" s="1530"/>
      <c r="E2581" s="1530"/>
      <c r="F2581" s="1530"/>
      <c r="G2581" s="1530"/>
      <c r="H2581" s="1530"/>
      <c r="I2581" s="1530"/>
      <c r="J2581" s="1530"/>
      <c r="K2581" s="1530"/>
      <c r="L2581" s="1530"/>
      <c r="M2581" s="1530"/>
    </row>
    <row r="2582" spans="1:15" ht="23.25">
      <c r="A2582" s="1530" t="s">
        <v>481</v>
      </c>
      <c r="B2582" s="1530"/>
      <c r="C2582" s="1530"/>
      <c r="D2582" s="1530"/>
      <c r="E2582" s="1530"/>
      <c r="F2582" s="1530"/>
      <c r="G2582" s="1530"/>
      <c r="H2582" s="1530"/>
      <c r="I2582" s="1530"/>
      <c r="J2582" s="1530"/>
      <c r="K2582" s="1530"/>
      <c r="L2582" s="1530"/>
      <c r="M2582" s="1530"/>
    </row>
    <row r="2583" spans="1:15" ht="51">
      <c r="A2583" s="1086" t="s">
        <v>518</v>
      </c>
      <c r="B2583" s="1086" t="s">
        <v>514</v>
      </c>
      <c r="C2583" s="1086" t="s">
        <v>559</v>
      </c>
      <c r="D2583" s="1086" t="s">
        <v>560</v>
      </c>
      <c r="E2583" s="1086" t="s">
        <v>515</v>
      </c>
      <c r="F2583" s="478" t="s">
        <v>483</v>
      </c>
      <c r="G2583" s="325" t="s">
        <v>656</v>
      </c>
      <c r="H2583" s="325" t="s">
        <v>657</v>
      </c>
      <c r="I2583" s="325" t="s">
        <v>997</v>
      </c>
      <c r="J2583" s="325"/>
      <c r="K2583" s="325" t="s">
        <v>658</v>
      </c>
      <c r="L2583" s="1086" t="s">
        <v>970</v>
      </c>
      <c r="M2583" s="443" t="s">
        <v>999</v>
      </c>
    </row>
    <row r="2584" spans="1:15" ht="14.25">
      <c r="A2584" s="1088"/>
      <c r="B2584" s="1088"/>
      <c r="C2584" s="1088"/>
      <c r="D2584" s="1088"/>
      <c r="E2584" s="1088"/>
      <c r="F2584" s="326"/>
      <c r="G2584" s="334"/>
      <c r="H2584" s="334"/>
      <c r="I2584" s="334"/>
      <c r="J2584" s="334"/>
      <c r="K2584" s="334"/>
      <c r="L2584" s="334"/>
      <c r="M2584" s="334"/>
    </row>
    <row r="2585" spans="1:15" ht="14.25">
      <c r="A2585" s="442">
        <v>2</v>
      </c>
      <c r="B2585" s="442"/>
      <c r="C2585" s="442"/>
      <c r="D2585" s="442"/>
      <c r="E2585" s="442"/>
      <c r="F2585" s="1086" t="s">
        <v>90</v>
      </c>
      <c r="G2585" s="328" t="e">
        <f t="shared" ref="G2585:M2585" si="363">SUM(G2586,G2593)</f>
        <v>#REF!</v>
      </c>
      <c r="H2585" s="328" t="e">
        <f t="shared" si="363"/>
        <v>#REF!</v>
      </c>
      <c r="I2585" s="328" t="e">
        <f t="shared" si="363"/>
        <v>#REF!</v>
      </c>
      <c r="J2585" s="328"/>
      <c r="K2585" s="328" t="e">
        <f t="shared" si="363"/>
        <v>#REF!</v>
      </c>
      <c r="L2585" s="328">
        <f t="shared" si="363"/>
        <v>97545995</v>
      </c>
      <c r="M2585" s="328">
        <f t="shared" si="363"/>
        <v>78587371.210000008</v>
      </c>
    </row>
    <row r="2586" spans="1:15" ht="14.25">
      <c r="A2586" s="442">
        <v>21</v>
      </c>
      <c r="B2586" s="442"/>
      <c r="C2586" s="442"/>
      <c r="D2586" s="442"/>
      <c r="E2586" s="442"/>
      <c r="F2586" s="443" t="s">
        <v>4</v>
      </c>
      <c r="G2586" s="328" t="e">
        <f t="shared" ref="G2586:M2586" si="364">SUM(G2587:G2589)</f>
        <v>#REF!</v>
      </c>
      <c r="H2586" s="328" t="e">
        <f t="shared" si="364"/>
        <v>#REF!</v>
      </c>
      <c r="I2586" s="328" t="e">
        <f t="shared" si="364"/>
        <v>#REF!</v>
      </c>
      <c r="J2586" s="328"/>
      <c r="K2586" s="328" t="e">
        <f t="shared" si="364"/>
        <v>#REF!</v>
      </c>
      <c r="L2586" s="328">
        <f t="shared" si="364"/>
        <v>17545995</v>
      </c>
      <c r="M2586" s="328">
        <f t="shared" si="364"/>
        <v>12427371.210000001</v>
      </c>
    </row>
    <row r="2587" spans="1:15" ht="14.25">
      <c r="A2587" s="1088">
        <v>21010101</v>
      </c>
      <c r="B2587" s="1088"/>
      <c r="C2587" s="1088"/>
      <c r="D2587" s="1088"/>
      <c r="E2587" s="1088"/>
      <c r="F2587" s="324" t="s">
        <v>91</v>
      </c>
      <c r="G2587" s="328" t="e">
        <f>#REF!</f>
        <v>#REF!</v>
      </c>
      <c r="H2587" s="328" t="e">
        <f>G2587</f>
        <v>#REF!</v>
      </c>
      <c r="I2587" s="328" t="e">
        <f>H2587</f>
        <v>#REF!</v>
      </c>
      <c r="J2587" s="328"/>
      <c r="K2587" s="637" t="e">
        <f>SUM(G2587:I2587)</f>
        <v>#REF!</v>
      </c>
      <c r="L2587" s="637">
        <v>16915995</v>
      </c>
      <c r="M2587" s="328">
        <v>12427371.210000001</v>
      </c>
    </row>
    <row r="2588" spans="1:15" ht="14.25">
      <c r="A2588" s="1088">
        <v>21010102</v>
      </c>
      <c r="B2588" s="1088"/>
      <c r="C2588" s="1088"/>
      <c r="D2588" s="1088"/>
      <c r="E2588" s="1088"/>
      <c r="F2588" s="324" t="s">
        <v>92</v>
      </c>
      <c r="G2588" s="322"/>
      <c r="H2588" s="322"/>
      <c r="I2588" s="322"/>
      <c r="J2588" s="322"/>
      <c r="K2588" s="322"/>
      <c r="L2588" s="334"/>
      <c r="M2588" s="322"/>
    </row>
    <row r="2589" spans="1:15" ht="25.5">
      <c r="A2589" s="442">
        <v>2102</v>
      </c>
      <c r="B2589" s="442"/>
      <c r="C2589" s="442"/>
      <c r="D2589" s="442"/>
      <c r="E2589" s="442"/>
      <c r="F2589" s="443" t="s">
        <v>664</v>
      </c>
      <c r="G2589" s="328" t="e">
        <f>G2590</f>
        <v>#REF!</v>
      </c>
      <c r="H2589" s="328" t="e">
        <f t="shared" ref="H2589:M2589" si="365">H2590</f>
        <v>#REF!</v>
      </c>
      <c r="I2589" s="328" t="e">
        <f t="shared" si="365"/>
        <v>#REF!</v>
      </c>
      <c r="J2589" s="328"/>
      <c r="K2589" s="328" t="e">
        <f t="shared" si="365"/>
        <v>#REF!</v>
      </c>
      <c r="L2589" s="328">
        <f t="shared" si="365"/>
        <v>630000</v>
      </c>
      <c r="M2589" s="328">
        <f t="shared" si="365"/>
        <v>0</v>
      </c>
    </row>
    <row r="2590" spans="1:15" ht="14.25">
      <c r="A2590" s="442">
        <v>210201</v>
      </c>
      <c r="B2590" s="442"/>
      <c r="C2590" s="442"/>
      <c r="D2590" s="442"/>
      <c r="E2590" s="442"/>
      <c r="F2590" s="443" t="s">
        <v>95</v>
      </c>
      <c r="G2590" s="328" t="e">
        <f>SUM(G2591:G2592)</f>
        <v>#REF!</v>
      </c>
      <c r="H2590" s="328" t="e">
        <f t="shared" ref="H2590:M2590" si="366">SUM(H2591:H2592)</f>
        <v>#REF!</v>
      </c>
      <c r="I2590" s="328" t="e">
        <f t="shared" si="366"/>
        <v>#REF!</v>
      </c>
      <c r="J2590" s="328"/>
      <c r="K2590" s="328" t="e">
        <f t="shared" si="366"/>
        <v>#REF!</v>
      </c>
      <c r="L2590" s="328">
        <f t="shared" si="366"/>
        <v>630000</v>
      </c>
      <c r="M2590" s="328">
        <f t="shared" si="366"/>
        <v>0</v>
      </c>
    </row>
    <row r="2591" spans="1:15" ht="25.5">
      <c r="A2591" s="1088">
        <v>21020101</v>
      </c>
      <c r="B2591" s="1088"/>
      <c r="C2591" s="1088"/>
      <c r="D2591" s="1088"/>
      <c r="E2591" s="1088"/>
      <c r="F2591" s="324" t="s">
        <v>96</v>
      </c>
      <c r="G2591" s="637">
        <v>0</v>
      </c>
      <c r="H2591" s="637">
        <f>G2591</f>
        <v>0</v>
      </c>
      <c r="I2591" s="637">
        <f>H2591</f>
        <v>0</v>
      </c>
      <c r="J2591" s="637"/>
      <c r="K2591" s="637">
        <f>SUM(G2591:I2591)</f>
        <v>0</v>
      </c>
      <c r="L2591" s="637">
        <v>0</v>
      </c>
      <c r="M2591" s="328"/>
    </row>
    <row r="2592" spans="1:15" ht="14.25">
      <c r="A2592" s="1088">
        <v>21020102</v>
      </c>
      <c r="B2592" s="1088"/>
      <c r="C2592" s="1088"/>
      <c r="D2592" s="1088"/>
      <c r="E2592" s="1088"/>
      <c r="F2592" s="324" t="s">
        <v>482</v>
      </c>
      <c r="G2592" s="637" t="e">
        <f>#REF!</f>
        <v>#REF!</v>
      </c>
      <c r="H2592" s="637" t="e">
        <f>G2592</f>
        <v>#REF!</v>
      </c>
      <c r="I2592" s="637" t="e">
        <f>H2592</f>
        <v>#REF!</v>
      </c>
      <c r="J2592" s="637"/>
      <c r="K2592" s="637" t="e">
        <f>SUM(G2592:I2592)</f>
        <v>#REF!</v>
      </c>
      <c r="L2592" s="637">
        <v>630000</v>
      </c>
      <c r="M2592" s="328"/>
    </row>
    <row r="2593" spans="1:13" ht="20.25" customHeight="1">
      <c r="A2593" s="442">
        <v>2202</v>
      </c>
      <c r="B2593" s="442"/>
      <c r="C2593" s="442"/>
      <c r="D2593" s="442"/>
      <c r="E2593" s="442"/>
      <c r="F2593" s="443" t="s">
        <v>5</v>
      </c>
      <c r="G2593" s="328">
        <f>SUM(G2594,G2597,G2600,G2603,G2610,G2611,G2613,G2616)</f>
        <v>95000000</v>
      </c>
      <c r="H2593" s="328">
        <f t="shared" ref="H2593:M2593" si="367">SUM(H2594,H2597,H2600,H2603,H2611,H2613,H2616)</f>
        <v>80000000</v>
      </c>
      <c r="I2593" s="328">
        <f t="shared" si="367"/>
        <v>80000000</v>
      </c>
      <c r="J2593" s="328"/>
      <c r="K2593" s="328">
        <f t="shared" si="367"/>
        <v>237000000</v>
      </c>
      <c r="L2593" s="328">
        <f t="shared" si="367"/>
        <v>80000000</v>
      </c>
      <c r="M2593" s="328">
        <f t="shared" si="367"/>
        <v>66160000</v>
      </c>
    </row>
    <row r="2594" spans="1:13" ht="25.5">
      <c r="A2594" s="442">
        <v>220201</v>
      </c>
      <c r="B2594" s="1088">
        <v>70980</v>
      </c>
      <c r="C2594" s="442" t="s">
        <v>197</v>
      </c>
      <c r="D2594" s="448" t="s">
        <v>561</v>
      </c>
      <c r="E2594" s="448" t="s">
        <v>554</v>
      </c>
      <c r="F2594" s="443" t="s">
        <v>661</v>
      </c>
      <c r="G2594" s="328">
        <f>SUM(G2595:G2596)</f>
        <v>35000000</v>
      </c>
      <c r="H2594" s="328">
        <f t="shared" ref="H2594:M2594" si="368">SUM(H2595:H2596)</f>
        <v>34700000</v>
      </c>
      <c r="I2594" s="328">
        <f t="shared" si="368"/>
        <v>34700000</v>
      </c>
      <c r="J2594" s="328"/>
      <c r="K2594" s="328">
        <f t="shared" si="368"/>
        <v>104400000</v>
      </c>
      <c r="L2594" s="328">
        <f t="shared" si="368"/>
        <v>34700000</v>
      </c>
      <c r="M2594" s="328">
        <f t="shared" si="368"/>
        <v>37400000</v>
      </c>
    </row>
    <row r="2595" spans="1:13" ht="25.5">
      <c r="A2595" s="1088">
        <v>22020101</v>
      </c>
      <c r="B2595" s="1088">
        <v>70980</v>
      </c>
      <c r="C2595" s="1088"/>
      <c r="D2595" s="448" t="s">
        <v>561</v>
      </c>
      <c r="E2595" s="448" t="s">
        <v>554</v>
      </c>
      <c r="F2595" s="324" t="s">
        <v>108</v>
      </c>
      <c r="G2595" s="637">
        <v>2000000</v>
      </c>
      <c r="H2595" s="637">
        <v>2200000</v>
      </c>
      <c r="I2595" s="637">
        <v>2200000</v>
      </c>
      <c r="J2595" s="637"/>
      <c r="K2595" s="637">
        <f>SUM(G2595:I2595)</f>
        <v>6400000</v>
      </c>
      <c r="L2595" s="637">
        <v>5500000</v>
      </c>
      <c r="M2595" s="637">
        <v>5500000</v>
      </c>
    </row>
    <row r="2596" spans="1:13" ht="33" customHeight="1">
      <c r="A2596" s="1088">
        <v>22020102</v>
      </c>
      <c r="B2596" s="1088">
        <v>70980</v>
      </c>
      <c r="C2596" s="1088"/>
      <c r="D2596" s="448" t="s">
        <v>561</v>
      </c>
      <c r="E2596" s="448" t="s">
        <v>554</v>
      </c>
      <c r="F2596" s="324" t="s">
        <v>109</v>
      </c>
      <c r="G2596" s="637">
        <v>33000000</v>
      </c>
      <c r="H2596" s="637">
        <v>32500000</v>
      </c>
      <c r="I2596" s="637">
        <v>32500000</v>
      </c>
      <c r="J2596" s="637"/>
      <c r="K2596" s="637">
        <f>SUM(G2596:I2596)</f>
        <v>98000000</v>
      </c>
      <c r="L2596" s="637">
        <v>29200000</v>
      </c>
      <c r="M2596" s="637">
        <v>31900000</v>
      </c>
    </row>
    <row r="2597" spans="1:13" ht="14.25">
      <c r="A2597" s="442">
        <v>220202</v>
      </c>
      <c r="B2597" s="442"/>
      <c r="C2597" s="442"/>
      <c r="D2597" s="448" t="s">
        <v>561</v>
      </c>
      <c r="E2597" s="448" t="s">
        <v>554</v>
      </c>
      <c r="F2597" s="443" t="s">
        <v>666</v>
      </c>
      <c r="G2597" s="328">
        <f>SUM(G2598:G2599)</f>
        <v>1000000</v>
      </c>
      <c r="H2597" s="328">
        <f t="shared" ref="H2597:M2597" si="369">SUM(H2598:H2599)</f>
        <v>1100000</v>
      </c>
      <c r="I2597" s="328">
        <f t="shared" si="369"/>
        <v>1100000</v>
      </c>
      <c r="J2597" s="328"/>
      <c r="K2597" s="328">
        <f t="shared" si="369"/>
        <v>3200000</v>
      </c>
      <c r="L2597" s="328">
        <f t="shared" si="369"/>
        <v>1300000</v>
      </c>
      <c r="M2597" s="328">
        <f t="shared" si="369"/>
        <v>600000</v>
      </c>
    </row>
    <row r="2598" spans="1:13" ht="14.25">
      <c r="A2598" s="1088">
        <v>22020201</v>
      </c>
      <c r="B2598" s="1088">
        <v>70435</v>
      </c>
      <c r="C2598" s="1088"/>
      <c r="D2598" s="448" t="s">
        <v>561</v>
      </c>
      <c r="E2598" s="448" t="s">
        <v>554</v>
      </c>
      <c r="F2598" s="324" t="s">
        <v>113</v>
      </c>
      <c r="G2598" s="637">
        <v>1000000</v>
      </c>
      <c r="H2598" s="637">
        <v>800000</v>
      </c>
      <c r="I2598" s="637">
        <v>800000</v>
      </c>
      <c r="J2598" s="637"/>
      <c r="K2598" s="637">
        <f>SUM(G2598:I2598)</f>
        <v>2600000</v>
      </c>
      <c r="L2598" s="637">
        <v>1000000</v>
      </c>
      <c r="M2598" s="637">
        <v>400000</v>
      </c>
    </row>
    <row r="2599" spans="1:13" ht="27" customHeight="1">
      <c r="A2599" s="1088">
        <v>22020204</v>
      </c>
      <c r="B2599" s="1088"/>
      <c r="C2599" s="1088"/>
      <c r="D2599" s="448" t="s">
        <v>561</v>
      </c>
      <c r="E2599" s="448" t="s">
        <v>554</v>
      </c>
      <c r="F2599" s="324" t="s">
        <v>116</v>
      </c>
      <c r="G2599" s="637"/>
      <c r="H2599" s="637">
        <v>300000</v>
      </c>
      <c r="I2599" s="637">
        <v>300000</v>
      </c>
      <c r="J2599" s="637"/>
      <c r="K2599" s="637">
        <f>SUM(G2599:I2599)</f>
        <v>600000</v>
      </c>
      <c r="L2599" s="637">
        <v>300000</v>
      </c>
      <c r="M2599" s="328">
        <v>200000</v>
      </c>
    </row>
    <row r="2600" spans="1:13" ht="25.5">
      <c r="A2600" s="442">
        <v>220203</v>
      </c>
      <c r="B2600" s="442">
        <v>70133</v>
      </c>
      <c r="C2600" s="442"/>
      <c r="D2600" s="448" t="s">
        <v>561</v>
      </c>
      <c r="E2600" s="448" t="s">
        <v>554</v>
      </c>
      <c r="F2600" s="443" t="s">
        <v>663</v>
      </c>
      <c r="G2600" s="328">
        <f>SUM(G2601:G2602)</f>
        <v>1500000</v>
      </c>
      <c r="H2600" s="328">
        <f t="shared" ref="H2600:M2600" si="370">SUM(H2601)</f>
        <v>1000000</v>
      </c>
      <c r="I2600" s="328">
        <f t="shared" si="370"/>
        <v>1000000</v>
      </c>
      <c r="J2600" s="328"/>
      <c r="K2600" s="328">
        <f t="shared" si="370"/>
        <v>3000000</v>
      </c>
      <c r="L2600" s="328">
        <f t="shared" si="370"/>
        <v>1500000</v>
      </c>
      <c r="M2600" s="328">
        <f t="shared" si="370"/>
        <v>680000</v>
      </c>
    </row>
    <row r="2601" spans="1:13" ht="27" customHeight="1">
      <c r="A2601" s="1088">
        <v>22020301</v>
      </c>
      <c r="B2601" s="1088">
        <v>70133</v>
      </c>
      <c r="C2601" s="1088"/>
      <c r="D2601" s="448" t="s">
        <v>561</v>
      </c>
      <c r="E2601" s="448" t="s">
        <v>554</v>
      </c>
      <c r="F2601" s="324" t="s">
        <v>122</v>
      </c>
      <c r="G2601" s="637">
        <v>1000000</v>
      </c>
      <c r="H2601" s="637">
        <v>1000000</v>
      </c>
      <c r="I2601" s="637">
        <v>1000000</v>
      </c>
      <c r="J2601" s="637"/>
      <c r="K2601" s="637">
        <f>SUM(G2601:I2601)</f>
        <v>3000000</v>
      </c>
      <c r="L2601" s="637">
        <v>1500000</v>
      </c>
      <c r="M2601" s="637">
        <v>680000</v>
      </c>
    </row>
    <row r="2602" spans="1:13" ht="27" customHeight="1">
      <c r="A2602" s="1088">
        <v>22020305</v>
      </c>
      <c r="B2602" s="1088">
        <v>70133</v>
      </c>
      <c r="C2602" s="1088"/>
      <c r="D2602" s="448">
        <v>2101</v>
      </c>
      <c r="E2602" s="448">
        <v>50610801</v>
      </c>
      <c r="F2602" s="324" t="s">
        <v>126</v>
      </c>
      <c r="G2602" s="637">
        <v>500000</v>
      </c>
      <c r="H2602" s="637"/>
      <c r="I2602" s="637"/>
      <c r="J2602" s="637"/>
      <c r="K2602" s="637"/>
      <c r="L2602" s="637"/>
      <c r="M2602" s="637"/>
    </row>
    <row r="2603" spans="1:13" ht="25.5">
      <c r="A2603" s="442">
        <v>220204</v>
      </c>
      <c r="B2603" s="442"/>
      <c r="C2603" s="442"/>
      <c r="D2603" s="448" t="s">
        <v>561</v>
      </c>
      <c r="E2603" s="448" t="s">
        <v>554</v>
      </c>
      <c r="F2603" s="443" t="s">
        <v>645</v>
      </c>
      <c r="G2603" s="328">
        <f>SUM(G2604:G2608)</f>
        <v>3800000</v>
      </c>
      <c r="H2603" s="328">
        <f t="shared" ref="H2603:M2603" si="371">SUM(H2604:H2608)</f>
        <v>3700000</v>
      </c>
      <c r="I2603" s="328">
        <f t="shared" si="371"/>
        <v>3700000</v>
      </c>
      <c r="J2603" s="328"/>
      <c r="K2603" s="328">
        <f t="shared" si="371"/>
        <v>10900000</v>
      </c>
      <c r="L2603" s="328">
        <f t="shared" si="371"/>
        <v>3000000</v>
      </c>
      <c r="M2603" s="328">
        <f t="shared" si="371"/>
        <v>2800000</v>
      </c>
    </row>
    <row r="2604" spans="1:13" ht="43.5" customHeight="1">
      <c r="A2604" s="1088">
        <v>22020402</v>
      </c>
      <c r="B2604" s="1088">
        <v>70133</v>
      </c>
      <c r="C2604" s="1088"/>
      <c r="D2604" s="448" t="s">
        <v>561</v>
      </c>
      <c r="E2604" s="448" t="s">
        <v>554</v>
      </c>
      <c r="F2604" s="324" t="s">
        <v>1001</v>
      </c>
      <c r="G2604" s="637">
        <v>1000000</v>
      </c>
      <c r="H2604" s="637">
        <v>200000</v>
      </c>
      <c r="I2604" s="637">
        <v>200000</v>
      </c>
      <c r="J2604" s="637"/>
      <c r="K2604" s="637">
        <f>SUM(G2604:I2604)</f>
        <v>1400000</v>
      </c>
      <c r="L2604" s="637">
        <v>500000</v>
      </c>
      <c r="M2604" s="637">
        <v>450000</v>
      </c>
    </row>
    <row r="2605" spans="1:13" ht="41.25" customHeight="1">
      <c r="A2605" s="1088">
        <v>22020403</v>
      </c>
      <c r="B2605" s="1088">
        <v>70133</v>
      </c>
      <c r="C2605" s="1088"/>
      <c r="D2605" s="448" t="s">
        <v>561</v>
      </c>
      <c r="E2605" s="448" t="s">
        <v>554</v>
      </c>
      <c r="F2605" s="324" t="s">
        <v>136</v>
      </c>
      <c r="G2605" s="637">
        <v>2000000</v>
      </c>
      <c r="H2605" s="637">
        <v>2500000</v>
      </c>
      <c r="I2605" s="637">
        <v>2500000</v>
      </c>
      <c r="J2605" s="637"/>
      <c r="K2605" s="637">
        <f>SUM(G2605:I2605)</f>
        <v>7000000</v>
      </c>
      <c r="L2605" s="637">
        <v>1000000</v>
      </c>
      <c r="M2605" s="637">
        <v>1000000</v>
      </c>
    </row>
    <row r="2606" spans="1:13" ht="41.25" customHeight="1">
      <c r="A2606" s="1088">
        <v>22020404</v>
      </c>
      <c r="B2606" s="1088">
        <v>70133</v>
      </c>
      <c r="C2606" s="1088"/>
      <c r="D2606" s="448">
        <v>2101</v>
      </c>
      <c r="E2606" s="448">
        <v>50610801</v>
      </c>
      <c r="F2606" s="324" t="s">
        <v>1158</v>
      </c>
      <c r="G2606" s="637">
        <v>300000</v>
      </c>
      <c r="H2606" s="637"/>
      <c r="I2606" s="637"/>
      <c r="J2606" s="637"/>
      <c r="K2606" s="637"/>
      <c r="L2606" s="637"/>
      <c r="M2606" s="637"/>
    </row>
    <row r="2607" spans="1:13" ht="30" customHeight="1">
      <c r="A2607" s="1088">
        <v>22020405</v>
      </c>
      <c r="B2607" s="1088">
        <v>70133</v>
      </c>
      <c r="C2607" s="1088"/>
      <c r="D2607" s="448" t="s">
        <v>561</v>
      </c>
      <c r="E2607" s="448" t="s">
        <v>554</v>
      </c>
      <c r="F2607" s="324" t="s">
        <v>138</v>
      </c>
      <c r="G2607" s="637">
        <v>500000</v>
      </c>
      <c r="H2607" s="637">
        <v>500000</v>
      </c>
      <c r="I2607" s="637">
        <v>500000</v>
      </c>
      <c r="J2607" s="637"/>
      <c r="K2607" s="637">
        <f>SUM(G2607:I2607)</f>
        <v>1500000</v>
      </c>
      <c r="L2607" s="637">
        <v>1000000</v>
      </c>
      <c r="M2607" s="637">
        <v>950000</v>
      </c>
    </row>
    <row r="2608" spans="1:13" ht="25.5">
      <c r="A2608" s="1088">
        <v>22020406</v>
      </c>
      <c r="B2608" s="1088">
        <v>70133</v>
      </c>
      <c r="C2608" s="1088"/>
      <c r="D2608" s="448" t="s">
        <v>561</v>
      </c>
      <c r="E2608" s="448" t="s">
        <v>554</v>
      </c>
      <c r="F2608" s="324" t="s">
        <v>139</v>
      </c>
      <c r="G2608" s="637"/>
      <c r="H2608" s="637">
        <v>500000</v>
      </c>
      <c r="I2608" s="637">
        <v>500000</v>
      </c>
      <c r="J2608" s="637"/>
      <c r="K2608" s="637">
        <f>SUM(G2608:I2608)</f>
        <v>1000000</v>
      </c>
      <c r="L2608" s="637">
        <v>500000</v>
      </c>
      <c r="M2608" s="328">
        <v>400000</v>
      </c>
    </row>
    <row r="2609" spans="1:13" ht="14.25">
      <c r="A2609" s="1088">
        <v>220205</v>
      </c>
      <c r="B2609" s="1088">
        <v>70133</v>
      </c>
      <c r="C2609" s="1088"/>
      <c r="D2609" s="448">
        <v>2101</v>
      </c>
      <c r="E2609" s="448">
        <v>50610801</v>
      </c>
      <c r="F2609" s="443" t="s">
        <v>1082</v>
      </c>
      <c r="G2609" s="637">
        <f>SUM(G2610)</f>
        <v>500000</v>
      </c>
      <c r="H2609" s="637"/>
      <c r="I2609" s="637"/>
      <c r="J2609" s="637"/>
      <c r="K2609" s="637"/>
      <c r="L2609" s="637"/>
      <c r="M2609" s="328"/>
    </row>
    <row r="2610" spans="1:13" ht="14.25">
      <c r="A2610" s="1088">
        <v>22020501</v>
      </c>
      <c r="B2610" s="1088">
        <v>70133</v>
      </c>
      <c r="C2610" s="1088"/>
      <c r="D2610" s="448">
        <v>2101</v>
      </c>
      <c r="E2610" s="448">
        <v>50610801</v>
      </c>
      <c r="F2610" s="324" t="s">
        <v>1083</v>
      </c>
      <c r="G2610" s="637">
        <v>500000</v>
      </c>
      <c r="H2610" s="637"/>
      <c r="I2610" s="637"/>
      <c r="J2610" s="637"/>
      <c r="K2610" s="637"/>
      <c r="L2610" s="637"/>
      <c r="M2610" s="328"/>
    </row>
    <row r="2611" spans="1:13" ht="30.75" customHeight="1">
      <c r="A2611" s="442">
        <v>220206</v>
      </c>
      <c r="B2611" s="442">
        <v>70133</v>
      </c>
      <c r="C2611" s="442"/>
      <c r="D2611" s="448" t="s">
        <v>561</v>
      </c>
      <c r="E2611" s="448" t="s">
        <v>554</v>
      </c>
      <c r="F2611" s="443" t="s">
        <v>643</v>
      </c>
      <c r="G2611" s="328">
        <v>500000</v>
      </c>
      <c r="H2611" s="328">
        <v>500000</v>
      </c>
      <c r="I2611" s="328">
        <v>500000</v>
      </c>
      <c r="J2611" s="328"/>
      <c r="K2611" s="328">
        <v>500000</v>
      </c>
      <c r="L2611" s="328">
        <v>500000</v>
      </c>
      <c r="M2611" s="328">
        <v>500000</v>
      </c>
    </row>
    <row r="2612" spans="1:13" ht="25.5">
      <c r="A2612" s="1088">
        <v>22020605</v>
      </c>
      <c r="B2612" s="1088">
        <v>70560</v>
      </c>
      <c r="C2612" s="1088"/>
      <c r="D2612" s="448" t="s">
        <v>561</v>
      </c>
      <c r="E2612" s="448" t="s">
        <v>554</v>
      </c>
      <c r="F2612" s="324" t="s">
        <v>153</v>
      </c>
      <c r="G2612" s="637">
        <v>500000</v>
      </c>
      <c r="H2612" s="637">
        <v>500000</v>
      </c>
      <c r="I2612" s="637">
        <v>500000</v>
      </c>
      <c r="J2612" s="637"/>
      <c r="K2612" s="637">
        <f>SUM(G2612:I2612)</f>
        <v>1500000</v>
      </c>
      <c r="L2612" s="637">
        <v>500000</v>
      </c>
      <c r="M2612" s="637">
        <v>500000</v>
      </c>
    </row>
    <row r="2613" spans="1:13" ht="25.5">
      <c r="A2613" s="442">
        <v>220208</v>
      </c>
      <c r="B2613" s="442">
        <v>70434</v>
      </c>
      <c r="C2613" s="442"/>
      <c r="D2613" s="448" t="s">
        <v>561</v>
      </c>
      <c r="E2613" s="448" t="s">
        <v>554</v>
      </c>
      <c r="F2613" s="443" t="s">
        <v>644</v>
      </c>
      <c r="G2613" s="328">
        <f>SUM(G2614:G2615)</f>
        <v>800000</v>
      </c>
      <c r="H2613" s="328">
        <f t="shared" ref="H2613:M2613" si="372">SUM(H2614:H2615)</f>
        <v>1000000</v>
      </c>
      <c r="I2613" s="328">
        <f t="shared" si="372"/>
        <v>1000000</v>
      </c>
      <c r="J2613" s="328"/>
      <c r="K2613" s="328">
        <f t="shared" si="372"/>
        <v>2800000</v>
      </c>
      <c r="L2613" s="328">
        <f t="shared" si="372"/>
        <v>1000000</v>
      </c>
      <c r="M2613" s="328">
        <f t="shared" si="372"/>
        <v>730000</v>
      </c>
    </row>
    <row r="2614" spans="1:13" ht="25.5">
      <c r="A2614" s="1088">
        <v>22020801</v>
      </c>
      <c r="B2614" s="1088">
        <v>70434</v>
      </c>
      <c r="C2614" s="1088"/>
      <c r="D2614" s="448" t="s">
        <v>561</v>
      </c>
      <c r="E2614" s="448" t="s">
        <v>554</v>
      </c>
      <c r="F2614" s="324" t="s">
        <v>164</v>
      </c>
      <c r="G2614" s="637"/>
      <c r="H2614" s="637">
        <v>200000</v>
      </c>
      <c r="I2614" s="637">
        <v>200000</v>
      </c>
      <c r="J2614" s="637"/>
      <c r="K2614" s="637">
        <f>SUM(G2614:I2614)</f>
        <v>400000</v>
      </c>
      <c r="L2614" s="637">
        <v>500000</v>
      </c>
      <c r="M2614" s="637">
        <v>100000</v>
      </c>
    </row>
    <row r="2615" spans="1:13" ht="25.5">
      <c r="A2615" s="1088">
        <v>22020803</v>
      </c>
      <c r="B2615" s="1088">
        <v>70434</v>
      </c>
      <c r="C2615" s="1088"/>
      <c r="D2615" s="448" t="s">
        <v>561</v>
      </c>
      <c r="E2615" s="448" t="s">
        <v>554</v>
      </c>
      <c r="F2615" s="324" t="s">
        <v>166</v>
      </c>
      <c r="G2615" s="637">
        <v>800000</v>
      </c>
      <c r="H2615" s="637">
        <v>800000</v>
      </c>
      <c r="I2615" s="637">
        <v>800000</v>
      </c>
      <c r="J2615" s="637"/>
      <c r="K2615" s="637">
        <f>SUM(G2615:I2615)</f>
        <v>2400000</v>
      </c>
      <c r="L2615" s="637">
        <v>500000</v>
      </c>
      <c r="M2615" s="637">
        <v>630000</v>
      </c>
    </row>
    <row r="2616" spans="1:13" ht="25.5">
      <c r="A2616" s="442">
        <v>220210</v>
      </c>
      <c r="B2616" s="442">
        <v>70160</v>
      </c>
      <c r="C2616" s="442"/>
      <c r="D2616" s="448" t="s">
        <v>561</v>
      </c>
      <c r="E2616" s="448" t="s">
        <v>554</v>
      </c>
      <c r="F2616" s="443" t="s">
        <v>173</v>
      </c>
      <c r="G2616" s="328">
        <f>SUM(G2617:G2623)</f>
        <v>51900000</v>
      </c>
      <c r="H2616" s="328">
        <f t="shared" ref="H2616:M2616" si="373">SUM(H2617:H2620)</f>
        <v>38000000</v>
      </c>
      <c r="I2616" s="328">
        <f t="shared" si="373"/>
        <v>38000000</v>
      </c>
      <c r="J2616" s="328"/>
      <c r="K2616" s="328">
        <f t="shared" si="373"/>
        <v>112200000</v>
      </c>
      <c r="L2616" s="328">
        <f t="shared" si="373"/>
        <v>38000000</v>
      </c>
      <c r="M2616" s="328">
        <f t="shared" si="373"/>
        <v>23450000</v>
      </c>
    </row>
    <row r="2617" spans="1:13" ht="18" customHeight="1">
      <c r="A2617" s="1088">
        <v>22021001</v>
      </c>
      <c r="B2617" s="1088">
        <v>70160</v>
      </c>
      <c r="C2617" s="1088"/>
      <c r="D2617" s="448" t="s">
        <v>561</v>
      </c>
      <c r="E2617" s="448" t="s">
        <v>554</v>
      </c>
      <c r="F2617" s="324" t="s">
        <v>174</v>
      </c>
      <c r="G2617" s="637">
        <v>500000</v>
      </c>
      <c r="H2617" s="637">
        <v>500000</v>
      </c>
      <c r="I2617" s="637">
        <v>500000</v>
      </c>
      <c r="J2617" s="637"/>
      <c r="K2617" s="637">
        <f>SUM(G2617:I2617)</f>
        <v>1500000</v>
      </c>
      <c r="L2617" s="637">
        <v>1000000</v>
      </c>
      <c r="M2617" s="637">
        <v>450000</v>
      </c>
    </row>
    <row r="2618" spans="1:13" ht="29.25" customHeight="1">
      <c r="A2618" s="1088">
        <v>22021002</v>
      </c>
      <c r="B2618" s="1088">
        <v>70160</v>
      </c>
      <c r="C2618" s="1088"/>
      <c r="D2618" s="448" t="s">
        <v>561</v>
      </c>
      <c r="E2618" s="448" t="s">
        <v>554</v>
      </c>
      <c r="F2618" s="324" t="s">
        <v>175</v>
      </c>
      <c r="G2618" s="637">
        <v>30000000</v>
      </c>
      <c r="H2618" s="637">
        <v>30000000</v>
      </c>
      <c r="I2618" s="637">
        <v>30000000</v>
      </c>
      <c r="J2618" s="637"/>
      <c r="K2618" s="637">
        <f>SUM(G2618:I2618)</f>
        <v>90000000</v>
      </c>
      <c r="L2618" s="637">
        <v>30000000</v>
      </c>
      <c r="M2618" s="637">
        <v>15000000</v>
      </c>
    </row>
    <row r="2619" spans="1:13" ht="30.75" customHeight="1">
      <c r="A2619" s="1088">
        <v>22021003</v>
      </c>
      <c r="B2619" s="1088">
        <v>70160</v>
      </c>
      <c r="C2619" s="1088"/>
      <c r="D2619" s="448" t="s">
        <v>561</v>
      </c>
      <c r="E2619" s="448" t="s">
        <v>554</v>
      </c>
      <c r="F2619" s="324" t="s">
        <v>1159</v>
      </c>
      <c r="G2619" s="637">
        <v>700000</v>
      </c>
      <c r="H2619" s="637">
        <v>500000</v>
      </c>
      <c r="I2619" s="637">
        <v>500000</v>
      </c>
      <c r="J2619" s="637"/>
      <c r="K2619" s="637">
        <f>SUM(G2619:I2619)</f>
        <v>1700000</v>
      </c>
      <c r="L2619" s="637">
        <v>1000000</v>
      </c>
      <c r="M2619" s="334"/>
    </row>
    <row r="2620" spans="1:13" ht="23.25" customHeight="1">
      <c r="A2620" s="1088">
        <v>22021007</v>
      </c>
      <c r="B2620" s="1088">
        <v>70160</v>
      </c>
      <c r="C2620" s="1088"/>
      <c r="D2620" s="448" t="s">
        <v>561</v>
      </c>
      <c r="E2620" s="448" t="s">
        <v>554</v>
      </c>
      <c r="F2620" s="324" t="s">
        <v>179</v>
      </c>
      <c r="G2620" s="637">
        <v>5000000</v>
      </c>
      <c r="H2620" s="637">
        <v>7000000</v>
      </c>
      <c r="I2620" s="637">
        <v>7000000</v>
      </c>
      <c r="J2620" s="637"/>
      <c r="K2620" s="637">
        <f>SUM(G2620:I2620)</f>
        <v>19000000</v>
      </c>
      <c r="L2620" s="637">
        <v>6000000</v>
      </c>
      <c r="M2620" s="637">
        <v>8000000</v>
      </c>
    </row>
    <row r="2621" spans="1:13" ht="14.25">
      <c r="A2621" s="1088">
        <v>22021008</v>
      </c>
      <c r="B2621" s="1088"/>
      <c r="C2621" s="1088"/>
      <c r="D2621" s="1088"/>
      <c r="E2621" s="1088"/>
      <c r="F2621" s="582" t="s">
        <v>180</v>
      </c>
      <c r="G2621" s="637">
        <v>200000</v>
      </c>
      <c r="H2621" s="326"/>
      <c r="I2621" s="326"/>
      <c r="J2621" s="326"/>
      <c r="K2621" s="326"/>
      <c r="L2621" s="326"/>
      <c r="M2621" s="324"/>
    </row>
    <row r="2622" spans="1:13" ht="14.25">
      <c r="A2622" s="1088">
        <v>22021021</v>
      </c>
      <c r="B2622" s="1088"/>
      <c r="C2622" s="1088"/>
      <c r="D2622" s="1088"/>
      <c r="E2622" s="1088"/>
      <c r="F2622" s="582" t="s">
        <v>1160</v>
      </c>
      <c r="G2622" s="1260">
        <v>1500000</v>
      </c>
      <c r="H2622" s="326"/>
      <c r="I2622" s="326"/>
      <c r="J2622" s="326"/>
      <c r="K2622" s="326"/>
      <c r="L2622" s="326"/>
      <c r="M2622" s="324"/>
    </row>
    <row r="2623" spans="1:13" ht="14.25">
      <c r="A2623" s="1088">
        <v>22021024</v>
      </c>
      <c r="B2623" s="1088"/>
      <c r="C2623" s="1088"/>
      <c r="D2623" s="1088"/>
      <c r="E2623" s="1088"/>
      <c r="F2623" s="582" t="s">
        <v>682</v>
      </c>
      <c r="G2623" s="1260">
        <v>14000000</v>
      </c>
      <c r="H2623" s="326"/>
      <c r="I2623" s="326"/>
      <c r="J2623" s="326"/>
      <c r="K2623" s="326"/>
      <c r="L2623" s="326"/>
      <c r="M2623" s="324"/>
    </row>
    <row r="2624" spans="1:13" ht="14.25">
      <c r="A2624" s="1088"/>
      <c r="B2624" s="1088"/>
      <c r="C2624" s="1088"/>
      <c r="D2624" s="1088"/>
      <c r="E2624" s="1088"/>
      <c r="F2624" s="582"/>
      <c r="G2624" s="326"/>
      <c r="H2624" s="326"/>
      <c r="I2624" s="326"/>
      <c r="J2624" s="326"/>
      <c r="K2624" s="326"/>
      <c r="L2624" s="326"/>
      <c r="M2624" s="324"/>
    </row>
    <row r="2625" spans="1:13" ht="14.25">
      <c r="A2625" s="1088"/>
      <c r="B2625" s="1088"/>
      <c r="C2625" s="1088"/>
      <c r="D2625" s="1088"/>
      <c r="E2625" s="1088"/>
      <c r="F2625" s="582"/>
      <c r="G2625" s="326"/>
      <c r="H2625" s="326"/>
      <c r="I2625" s="326"/>
      <c r="J2625" s="326"/>
      <c r="K2625" s="326"/>
      <c r="L2625" s="326"/>
      <c r="M2625" s="324"/>
    </row>
    <row r="2626" spans="1:13" ht="14.25">
      <c r="A2626" s="1088"/>
      <c r="B2626" s="1088"/>
      <c r="C2626" s="1088"/>
      <c r="D2626" s="1088"/>
      <c r="E2626" s="1088"/>
      <c r="F2626" s="442" t="s">
        <v>570</v>
      </c>
      <c r="G2626" s="442"/>
      <c r="H2626" s="442"/>
      <c r="I2626" s="442"/>
      <c r="J2626" s="442"/>
      <c r="K2626" s="442"/>
      <c r="L2626" s="442"/>
      <c r="M2626" s="442"/>
    </row>
    <row r="2627" spans="1:13" ht="14.25">
      <c r="A2627" s="1088"/>
      <c r="B2627" s="1088"/>
      <c r="C2627" s="1088"/>
      <c r="D2627" s="1088"/>
      <c r="E2627" s="1088"/>
      <c r="F2627" s="922"/>
      <c r="G2627" s="325"/>
      <c r="H2627" s="325"/>
      <c r="I2627" s="325"/>
      <c r="J2627" s="325"/>
      <c r="K2627" s="325"/>
      <c r="L2627" s="325"/>
      <c r="M2627" s="443"/>
    </row>
    <row r="2628" spans="1:13" ht="14.25">
      <c r="A2628" s="1088"/>
      <c r="B2628" s="1088"/>
      <c r="C2628" s="1088"/>
      <c r="D2628" s="1088"/>
      <c r="E2628" s="1088"/>
      <c r="F2628" s="922" t="s">
        <v>519</v>
      </c>
      <c r="G2628" s="836" t="e">
        <f>G2586</f>
        <v>#REF!</v>
      </c>
      <c r="H2628" s="332" t="e">
        <f t="shared" ref="H2628:M2628" si="374">H2586</f>
        <v>#REF!</v>
      </c>
      <c r="I2628" s="332" t="e">
        <f t="shared" si="374"/>
        <v>#REF!</v>
      </c>
      <c r="J2628" s="332"/>
      <c r="K2628" s="332" t="e">
        <f t="shared" si="374"/>
        <v>#REF!</v>
      </c>
      <c r="L2628" s="332">
        <f t="shared" si="374"/>
        <v>17545995</v>
      </c>
      <c r="M2628" s="332">
        <f t="shared" si="374"/>
        <v>12427371.210000001</v>
      </c>
    </row>
    <row r="2629" spans="1:13" ht="14.25">
      <c r="A2629" s="1088"/>
      <c r="B2629" s="1088"/>
      <c r="C2629" s="1088"/>
      <c r="D2629" s="1088"/>
      <c r="E2629" s="1088"/>
      <c r="F2629" s="922" t="s">
        <v>520</v>
      </c>
      <c r="G2629" s="836">
        <f>G2593</f>
        <v>95000000</v>
      </c>
      <c r="H2629" s="836">
        <f t="shared" ref="H2629:M2629" si="375">H2593</f>
        <v>80000000</v>
      </c>
      <c r="I2629" s="836">
        <f t="shared" si="375"/>
        <v>80000000</v>
      </c>
      <c r="J2629" s="836"/>
      <c r="K2629" s="836">
        <f t="shared" si="375"/>
        <v>237000000</v>
      </c>
      <c r="L2629" s="836">
        <f t="shared" si="375"/>
        <v>80000000</v>
      </c>
      <c r="M2629" s="836">
        <f t="shared" si="375"/>
        <v>66160000</v>
      </c>
    </row>
    <row r="2630" spans="1:13" ht="14.25">
      <c r="A2630" s="1088"/>
      <c r="B2630" s="1088"/>
      <c r="C2630" s="1088"/>
      <c r="D2630" s="1088"/>
      <c r="E2630" s="1088"/>
      <c r="F2630" s="922"/>
      <c r="G2630" s="836"/>
      <c r="H2630" s="836"/>
      <c r="I2630" s="836"/>
      <c r="J2630" s="836"/>
      <c r="K2630" s="836"/>
      <c r="L2630" s="836"/>
      <c r="M2630" s="836"/>
    </row>
    <row r="2631" spans="1:13" ht="14.25">
      <c r="A2631" s="1088"/>
      <c r="B2631" s="1088"/>
      <c r="C2631" s="1088"/>
      <c r="D2631" s="1088"/>
      <c r="E2631" s="1088"/>
      <c r="F2631" s="922" t="s">
        <v>3</v>
      </c>
      <c r="G2631" s="836" t="e">
        <f t="shared" ref="G2631:M2631" si="376">SUM(G2628:G2630)</f>
        <v>#REF!</v>
      </c>
      <c r="H2631" s="836" t="e">
        <f t="shared" si="376"/>
        <v>#REF!</v>
      </c>
      <c r="I2631" s="836" t="e">
        <f t="shared" si="376"/>
        <v>#REF!</v>
      </c>
      <c r="J2631" s="836"/>
      <c r="K2631" s="836" t="e">
        <f t="shared" si="376"/>
        <v>#REF!</v>
      </c>
      <c r="L2631" s="836">
        <f t="shared" si="376"/>
        <v>97545995</v>
      </c>
      <c r="M2631" s="836">
        <f t="shared" si="376"/>
        <v>78587371.210000008</v>
      </c>
    </row>
    <row r="2632" spans="1:13">
      <c r="A2632" s="35"/>
      <c r="B2632" s="68"/>
      <c r="C2632" s="68"/>
      <c r="D2632" s="68"/>
      <c r="E2632" s="68"/>
      <c r="F2632" s="68"/>
      <c r="G2632" s="74"/>
      <c r="H2632" s="46"/>
      <c r="I2632" s="76"/>
      <c r="J2632" s="76"/>
      <c r="K2632" s="75"/>
    </row>
    <row r="2633" spans="1:13">
      <c r="A2633" s="35"/>
      <c r="B2633" s="129"/>
      <c r="C2633" s="129"/>
      <c r="D2633" s="129"/>
      <c r="E2633" s="129"/>
      <c r="F2633" s="129"/>
      <c r="G2633" s="70"/>
      <c r="H2633" s="58"/>
      <c r="I2633" s="11"/>
      <c r="J2633" s="11"/>
      <c r="K2633" s="57"/>
    </row>
    <row r="2634" spans="1:13">
      <c r="A2634" s="35"/>
      <c r="B2634" s="68"/>
      <c r="C2634" s="68"/>
      <c r="D2634" s="68"/>
      <c r="E2634" s="68"/>
      <c r="F2634" s="68"/>
      <c r="G2634" s="74"/>
      <c r="H2634" s="46"/>
      <c r="I2634" s="76"/>
      <c r="J2634" s="76"/>
      <c r="K2634" s="75"/>
    </row>
    <row r="2635" spans="1:13">
      <c r="A2635" s="33"/>
      <c r="B2635" s="35"/>
      <c r="C2635" s="35"/>
      <c r="D2635" s="35"/>
      <c r="E2635" s="35"/>
      <c r="F2635" s="35"/>
      <c r="G2635" s="54"/>
      <c r="H2635" s="34"/>
      <c r="I2635" s="35"/>
      <c r="J2635" s="35"/>
      <c r="K2635" s="36"/>
    </row>
    <row r="2636" spans="1:13">
      <c r="A2636" s="33"/>
      <c r="B2636" s="35"/>
      <c r="C2636" s="35"/>
      <c r="D2636" s="35"/>
      <c r="E2636" s="35"/>
      <c r="F2636" s="35"/>
      <c r="G2636" s="54"/>
      <c r="H2636" s="34"/>
      <c r="I2636" s="35"/>
      <c r="J2636" s="35"/>
      <c r="K2636" s="36"/>
    </row>
    <row r="2644" spans="1:11">
      <c r="A2644" s="33"/>
      <c r="B2644" s="35"/>
      <c r="C2644" s="35"/>
      <c r="D2644" s="35"/>
      <c r="E2644" s="35"/>
      <c r="F2644" s="35"/>
      <c r="G2644" s="62"/>
      <c r="H2644" s="64"/>
      <c r="I2644" s="59"/>
      <c r="J2644" s="59"/>
      <c r="K2644" s="36"/>
    </row>
    <row r="2648" spans="1:11" ht="14.25">
      <c r="B2648" s="50"/>
      <c r="F2648" s="50"/>
      <c r="G2648" s="50"/>
    </row>
    <row r="2649" spans="1:11" ht="14.25">
      <c r="B2649" s="50"/>
      <c r="F2649" s="50"/>
      <c r="G2649" s="50"/>
    </row>
    <row r="2650" spans="1:11" ht="14.25">
      <c r="B2650" s="50"/>
      <c r="F2650" s="50"/>
      <c r="G2650" s="50"/>
    </row>
    <row r="2651" spans="1:11" ht="14.25">
      <c r="B2651" s="50"/>
      <c r="F2651" s="50"/>
      <c r="G2651" s="50"/>
    </row>
    <row r="2652" spans="1:11" ht="14.25">
      <c r="B2652" s="50"/>
      <c r="F2652" s="50"/>
      <c r="G2652" s="50"/>
    </row>
    <row r="2653" spans="1:11" ht="14.25">
      <c r="B2653" s="50"/>
      <c r="F2653" s="50"/>
      <c r="G2653" s="50"/>
    </row>
    <row r="2654" spans="1:11" ht="14.25">
      <c r="B2654" s="50"/>
      <c r="F2654" s="50"/>
      <c r="G2654" s="50"/>
    </row>
    <row r="2655" spans="1:11" ht="14.25">
      <c r="B2655" s="50"/>
      <c r="F2655" s="50"/>
      <c r="G2655" s="50"/>
    </row>
    <row r="2656" spans="1:11" ht="14.25">
      <c r="B2656" s="50"/>
      <c r="F2656" s="50"/>
      <c r="G2656" s="50"/>
    </row>
    <row r="2657" spans="2:7" ht="14.25">
      <c r="B2657" s="50"/>
      <c r="F2657" s="50"/>
      <c r="G2657" s="50"/>
    </row>
    <row r="2658" spans="2:7" ht="14.25">
      <c r="B2658" s="50"/>
      <c r="F2658" s="50"/>
      <c r="G2658" s="50"/>
    </row>
    <row r="2659" spans="2:7" ht="14.25">
      <c r="B2659" s="50"/>
      <c r="F2659" s="50"/>
      <c r="G2659" s="50"/>
    </row>
    <row r="2660" spans="2:7" ht="14.25">
      <c r="B2660" s="50"/>
      <c r="F2660" s="50"/>
      <c r="G2660" s="50"/>
    </row>
    <row r="2661" spans="2:7" ht="14.25">
      <c r="B2661" s="50"/>
      <c r="F2661" s="50"/>
      <c r="G2661" s="50"/>
    </row>
    <row r="2662" spans="2:7" ht="14.25">
      <c r="B2662" s="50"/>
      <c r="F2662" s="50"/>
      <c r="G2662" s="50"/>
    </row>
    <row r="2663" spans="2:7" ht="14.25">
      <c r="B2663" s="50"/>
      <c r="F2663" s="50"/>
      <c r="G2663" s="50"/>
    </row>
    <row r="2664" spans="2:7" ht="14.25">
      <c r="B2664" s="50"/>
      <c r="F2664" s="50"/>
      <c r="G2664" s="50"/>
    </row>
    <row r="2665" spans="2:7" ht="14.25">
      <c r="B2665" s="50"/>
      <c r="F2665" s="50"/>
      <c r="G2665" s="50"/>
    </row>
    <row r="2666" spans="2:7" ht="14.25">
      <c r="B2666" s="50"/>
      <c r="F2666" s="50"/>
      <c r="G2666" s="50"/>
    </row>
    <row r="2667" spans="2:7" ht="14.25">
      <c r="B2667" s="50"/>
      <c r="F2667" s="50"/>
      <c r="G2667" s="50"/>
    </row>
    <row r="2668" spans="2:7" ht="14.25">
      <c r="B2668" s="50"/>
      <c r="F2668" s="50"/>
      <c r="G2668" s="50"/>
    </row>
    <row r="2669" spans="2:7" ht="14.25">
      <c r="B2669" s="50"/>
      <c r="F2669" s="50"/>
      <c r="G2669" s="50"/>
    </row>
    <row r="2670" spans="2:7" ht="14.25">
      <c r="B2670" s="50"/>
      <c r="F2670" s="50"/>
      <c r="G2670" s="50"/>
    </row>
    <row r="2671" spans="2:7" ht="14.25">
      <c r="B2671" s="50"/>
      <c r="F2671" s="50"/>
      <c r="G2671" s="50"/>
    </row>
    <row r="2672" spans="2:7" ht="14.25">
      <c r="B2672" s="50"/>
      <c r="F2672" s="50"/>
      <c r="G2672" s="50"/>
    </row>
    <row r="2673" spans="2:7" ht="14.25">
      <c r="B2673" s="50"/>
      <c r="F2673" s="50"/>
      <c r="G2673" s="50"/>
    </row>
    <row r="2674" spans="2:7" ht="14.25">
      <c r="B2674" s="50"/>
      <c r="F2674" s="50"/>
      <c r="G2674" s="50"/>
    </row>
    <row r="2675" spans="2:7" ht="14.25">
      <c r="B2675" s="50"/>
      <c r="F2675" s="50"/>
      <c r="G2675" s="50"/>
    </row>
    <row r="2676" spans="2:7" ht="14.25">
      <c r="B2676" s="50"/>
      <c r="F2676" s="50"/>
      <c r="G2676" s="50"/>
    </row>
    <row r="2677" spans="2:7" ht="14.25">
      <c r="B2677" s="50"/>
      <c r="F2677" s="50"/>
      <c r="G2677" s="50"/>
    </row>
    <row r="2678" spans="2:7" ht="14.25">
      <c r="B2678" s="50"/>
      <c r="F2678" s="50"/>
      <c r="G2678" s="50"/>
    </row>
    <row r="2679" spans="2:7" ht="14.25">
      <c r="B2679" s="50"/>
      <c r="F2679" s="50"/>
      <c r="G2679" s="50"/>
    </row>
    <row r="2680" spans="2:7" ht="14.25">
      <c r="B2680" s="50"/>
      <c r="F2680" s="50"/>
      <c r="G2680" s="50"/>
    </row>
    <row r="2681" spans="2:7" ht="14.25">
      <c r="B2681" s="50"/>
      <c r="F2681" s="50"/>
      <c r="G2681" s="50"/>
    </row>
    <row r="2682" spans="2:7" ht="14.25">
      <c r="B2682" s="50"/>
      <c r="F2682" s="50"/>
      <c r="G2682" s="50"/>
    </row>
    <row r="2683" spans="2:7" ht="14.25">
      <c r="B2683" s="50"/>
      <c r="F2683" s="50"/>
      <c r="G2683" s="50"/>
    </row>
    <row r="2684" spans="2:7" ht="14.25">
      <c r="B2684" s="50"/>
      <c r="F2684" s="50"/>
      <c r="G2684" s="50"/>
    </row>
    <row r="2685" spans="2:7" ht="14.25">
      <c r="B2685" s="50"/>
      <c r="F2685" s="50"/>
      <c r="G2685" s="50"/>
    </row>
    <row r="2686" spans="2:7" ht="14.25">
      <c r="B2686" s="50"/>
      <c r="F2686" s="50"/>
      <c r="G2686" s="50"/>
    </row>
    <row r="2687" spans="2:7" ht="14.25">
      <c r="B2687" s="50"/>
      <c r="F2687" s="50"/>
      <c r="G2687" s="50"/>
    </row>
    <row r="2688" spans="2:7" ht="14.25">
      <c r="B2688" s="50"/>
      <c r="F2688" s="50"/>
      <c r="G2688" s="50"/>
    </row>
    <row r="2689" spans="2:7" ht="14.25">
      <c r="B2689" s="50"/>
      <c r="F2689" s="50"/>
      <c r="G2689" s="50"/>
    </row>
    <row r="2690" spans="2:7" ht="14.25">
      <c r="B2690" s="50"/>
      <c r="F2690" s="50"/>
      <c r="G2690" s="50"/>
    </row>
    <row r="2691" spans="2:7" ht="14.25">
      <c r="B2691" s="50"/>
      <c r="F2691" s="50"/>
      <c r="G2691" s="50"/>
    </row>
    <row r="2692" spans="2:7" ht="14.25">
      <c r="B2692" s="50"/>
      <c r="F2692" s="50"/>
      <c r="G2692" s="50"/>
    </row>
    <row r="2693" spans="2:7" ht="14.25">
      <c r="B2693" s="50"/>
      <c r="F2693" s="50"/>
      <c r="G2693" s="50"/>
    </row>
    <row r="2694" spans="2:7" ht="14.25">
      <c r="B2694" s="50"/>
      <c r="F2694" s="50"/>
      <c r="G2694" s="50"/>
    </row>
    <row r="2695" spans="2:7" ht="14.25">
      <c r="B2695" s="50"/>
      <c r="F2695" s="50"/>
      <c r="G2695" s="50"/>
    </row>
    <row r="2696" spans="2:7" ht="14.25">
      <c r="B2696" s="50"/>
      <c r="F2696" s="50"/>
      <c r="G2696" s="50"/>
    </row>
    <row r="2697" spans="2:7" ht="14.25">
      <c r="B2697" s="50"/>
      <c r="F2697" s="50"/>
      <c r="G2697" s="50"/>
    </row>
    <row r="2698" spans="2:7" ht="14.25">
      <c r="B2698" s="50"/>
      <c r="F2698" s="50"/>
      <c r="G2698" s="50"/>
    </row>
    <row r="2699" spans="2:7" ht="14.25">
      <c r="B2699" s="50"/>
      <c r="F2699" s="50"/>
      <c r="G2699" s="50"/>
    </row>
    <row r="2700" spans="2:7" ht="14.25">
      <c r="B2700" s="50"/>
      <c r="F2700" s="50"/>
      <c r="G2700" s="50"/>
    </row>
    <row r="2701" spans="2:7" ht="14.25">
      <c r="B2701" s="50"/>
      <c r="F2701" s="50"/>
      <c r="G2701" s="50"/>
    </row>
    <row r="2702" spans="2:7" ht="14.25">
      <c r="B2702" s="50"/>
      <c r="F2702" s="50"/>
      <c r="G2702" s="50"/>
    </row>
    <row r="2703" spans="2:7" ht="14.25">
      <c r="B2703" s="50"/>
      <c r="F2703" s="50"/>
      <c r="G2703" s="50"/>
    </row>
    <row r="2704" spans="2:7" ht="14.25">
      <c r="B2704" s="50"/>
      <c r="F2704" s="50"/>
      <c r="G2704" s="50"/>
    </row>
    <row r="2705" spans="2:7" ht="14.25">
      <c r="B2705" s="50"/>
      <c r="F2705" s="50"/>
      <c r="G2705" s="50"/>
    </row>
    <row r="2706" spans="2:7" ht="14.25">
      <c r="B2706" s="50"/>
      <c r="F2706" s="50"/>
      <c r="G2706" s="50"/>
    </row>
    <row r="2707" spans="2:7" ht="14.25">
      <c r="B2707" s="50"/>
      <c r="F2707" s="50"/>
      <c r="G2707" s="50"/>
    </row>
    <row r="2708" spans="2:7" ht="14.25">
      <c r="B2708" s="50"/>
      <c r="F2708" s="50"/>
      <c r="G2708" s="50"/>
    </row>
    <row r="2709" spans="2:7" ht="14.25">
      <c r="B2709" s="50"/>
      <c r="F2709" s="50"/>
      <c r="G2709" s="50"/>
    </row>
    <row r="2710" spans="2:7" ht="14.25">
      <c r="B2710" s="50"/>
      <c r="F2710" s="50"/>
      <c r="G2710" s="50"/>
    </row>
    <row r="2711" spans="2:7" ht="14.25">
      <c r="B2711" s="50"/>
      <c r="F2711" s="50"/>
      <c r="G2711" s="50"/>
    </row>
    <row r="2712" spans="2:7" ht="14.25">
      <c r="B2712" s="50"/>
      <c r="F2712" s="50"/>
      <c r="G2712" s="50"/>
    </row>
    <row r="2713" spans="2:7" ht="14.25">
      <c r="B2713" s="50"/>
      <c r="F2713" s="50"/>
      <c r="G2713" s="50"/>
    </row>
    <row r="2714" spans="2:7" ht="14.25">
      <c r="B2714" s="50"/>
      <c r="F2714" s="50"/>
      <c r="G2714" s="50"/>
    </row>
    <row r="2715" spans="2:7" ht="14.25">
      <c r="B2715" s="50"/>
      <c r="F2715" s="50"/>
      <c r="G2715" s="50"/>
    </row>
    <row r="2716" spans="2:7" ht="14.25">
      <c r="B2716" s="50"/>
      <c r="F2716" s="50"/>
      <c r="G2716" s="50"/>
    </row>
    <row r="2717" spans="2:7" ht="14.25">
      <c r="B2717" s="50"/>
      <c r="F2717" s="50"/>
      <c r="G2717" s="50"/>
    </row>
    <row r="2718" spans="2:7" ht="14.25">
      <c r="B2718" s="50"/>
      <c r="F2718" s="50"/>
      <c r="G2718" s="50"/>
    </row>
    <row r="2719" spans="2:7" ht="14.25">
      <c r="B2719" s="50"/>
      <c r="F2719" s="50"/>
      <c r="G2719" s="50"/>
    </row>
    <row r="2720" spans="2:7" ht="14.25">
      <c r="B2720" s="50"/>
      <c r="F2720" s="50"/>
      <c r="G2720" s="50"/>
    </row>
    <row r="2721" spans="2:7" ht="14.25">
      <c r="B2721" s="50"/>
      <c r="F2721" s="50"/>
      <c r="G2721" s="50"/>
    </row>
    <row r="2722" spans="2:7" ht="14.25">
      <c r="B2722" s="50"/>
      <c r="F2722" s="50"/>
      <c r="G2722" s="50"/>
    </row>
    <row r="2723" spans="2:7" ht="14.25">
      <c r="B2723" s="50"/>
      <c r="F2723" s="50"/>
      <c r="G2723" s="50"/>
    </row>
    <row r="2724" spans="2:7" ht="14.25">
      <c r="B2724" s="50"/>
      <c r="F2724" s="50"/>
      <c r="G2724" s="50"/>
    </row>
    <row r="2725" spans="2:7" ht="14.25">
      <c r="B2725" s="50"/>
      <c r="F2725" s="50"/>
      <c r="G2725" s="50"/>
    </row>
    <row r="2726" spans="2:7" ht="14.25">
      <c r="B2726" s="50"/>
      <c r="F2726" s="50"/>
      <c r="G2726" s="50"/>
    </row>
    <row r="2727" spans="2:7" ht="14.25">
      <c r="B2727" s="50"/>
      <c r="F2727" s="50"/>
      <c r="G2727" s="50"/>
    </row>
    <row r="2728" spans="2:7" ht="14.25">
      <c r="B2728" s="50"/>
      <c r="F2728" s="50"/>
      <c r="G2728" s="50"/>
    </row>
    <row r="2729" spans="2:7" ht="14.25">
      <c r="B2729" s="50"/>
      <c r="F2729" s="50"/>
      <c r="G2729" s="50"/>
    </row>
    <row r="2732" spans="2:7" ht="14.25">
      <c r="B2732" s="50"/>
      <c r="F2732" s="50"/>
      <c r="G2732" s="50"/>
    </row>
    <row r="2733" spans="2:7" ht="14.25">
      <c r="B2733" s="50"/>
      <c r="F2733" s="50"/>
      <c r="G2733" s="50"/>
    </row>
    <row r="2734" spans="2:7" ht="14.25">
      <c r="B2734" s="50"/>
      <c r="F2734" s="50"/>
      <c r="G2734" s="50"/>
    </row>
    <row r="2735" spans="2:7" ht="14.25">
      <c r="B2735" s="50"/>
      <c r="F2735" s="50"/>
      <c r="G2735" s="50"/>
    </row>
    <row r="2736" spans="2:7" ht="14.25">
      <c r="B2736" s="50"/>
      <c r="F2736" s="50"/>
      <c r="G2736" s="50"/>
    </row>
    <row r="2737" spans="2:7" ht="14.25">
      <c r="B2737" s="50"/>
      <c r="F2737" s="50"/>
      <c r="G2737" s="50"/>
    </row>
    <row r="2738" spans="2:7" ht="14.25">
      <c r="B2738" s="50"/>
      <c r="F2738" s="50"/>
      <c r="G2738" s="50"/>
    </row>
    <row r="2739" spans="2:7" ht="14.25">
      <c r="B2739" s="50"/>
      <c r="F2739" s="50"/>
      <c r="G2739" s="50"/>
    </row>
    <row r="2740" spans="2:7" ht="14.25">
      <c r="B2740" s="50"/>
      <c r="F2740" s="50"/>
      <c r="G2740" s="50"/>
    </row>
    <row r="2741" spans="2:7" ht="14.25">
      <c r="B2741" s="50"/>
      <c r="F2741" s="50"/>
      <c r="G2741" s="50"/>
    </row>
    <row r="2742" spans="2:7" ht="14.25">
      <c r="B2742" s="50"/>
      <c r="F2742" s="50"/>
      <c r="G2742" s="50"/>
    </row>
    <row r="2743" spans="2:7" ht="14.25">
      <c r="B2743" s="50"/>
      <c r="F2743" s="50"/>
      <c r="G2743" s="50"/>
    </row>
    <row r="2744" spans="2:7" ht="14.25">
      <c r="B2744" s="50"/>
      <c r="F2744" s="50"/>
      <c r="G2744" s="50"/>
    </row>
    <row r="2745" spans="2:7" ht="14.25">
      <c r="B2745" s="50"/>
      <c r="F2745" s="50"/>
      <c r="G2745" s="50"/>
    </row>
    <row r="2746" spans="2:7" ht="14.25">
      <c r="B2746" s="50"/>
      <c r="F2746" s="50"/>
      <c r="G2746" s="50"/>
    </row>
    <row r="2747" spans="2:7" ht="14.25">
      <c r="B2747" s="50"/>
      <c r="F2747" s="50"/>
      <c r="G2747" s="50"/>
    </row>
    <row r="2748" spans="2:7" ht="14.25">
      <c r="B2748" s="50"/>
      <c r="F2748" s="50"/>
      <c r="G2748" s="50"/>
    </row>
    <row r="2749" spans="2:7" ht="14.25">
      <c r="B2749" s="50"/>
      <c r="F2749" s="50"/>
      <c r="G2749" s="50"/>
    </row>
    <row r="2750" spans="2:7" ht="14.25">
      <c r="B2750" s="50"/>
      <c r="F2750" s="50"/>
      <c r="G2750" s="50"/>
    </row>
    <row r="2751" spans="2:7" ht="14.25">
      <c r="B2751" s="50"/>
      <c r="F2751" s="50"/>
      <c r="G2751" s="50"/>
    </row>
    <row r="2752" spans="2:7" ht="14.25">
      <c r="B2752" s="50"/>
      <c r="F2752" s="50"/>
      <c r="G2752" s="50"/>
    </row>
    <row r="2753" spans="2:7" ht="14.25">
      <c r="B2753" s="50"/>
      <c r="F2753" s="50"/>
      <c r="G2753" s="50"/>
    </row>
    <row r="2754" spans="2:7" ht="14.25">
      <c r="B2754" s="50"/>
      <c r="F2754" s="50"/>
      <c r="G2754" s="50"/>
    </row>
    <row r="2755" spans="2:7" ht="14.25">
      <c r="B2755" s="50"/>
      <c r="F2755" s="50"/>
      <c r="G2755" s="50"/>
    </row>
    <row r="2756" spans="2:7" ht="14.25">
      <c r="B2756" s="50"/>
      <c r="F2756" s="50"/>
      <c r="G2756" s="50"/>
    </row>
    <row r="2757" spans="2:7" ht="14.25">
      <c r="B2757" s="50"/>
      <c r="F2757" s="50"/>
      <c r="G2757" s="50"/>
    </row>
    <row r="2758" spans="2:7" ht="14.25">
      <c r="B2758" s="50"/>
      <c r="F2758" s="50"/>
      <c r="G2758" s="50"/>
    </row>
    <row r="2759" spans="2:7" ht="14.25">
      <c r="B2759" s="50"/>
      <c r="F2759" s="50"/>
      <c r="G2759" s="50"/>
    </row>
    <row r="2760" spans="2:7" ht="14.25">
      <c r="B2760" s="50"/>
      <c r="F2760" s="50"/>
      <c r="G2760" s="50"/>
    </row>
    <row r="2761" spans="2:7" ht="14.25">
      <c r="B2761" s="50"/>
      <c r="F2761" s="50"/>
      <c r="G2761" s="50"/>
    </row>
    <row r="2762" spans="2:7" ht="14.25">
      <c r="B2762" s="50"/>
      <c r="F2762" s="50"/>
      <c r="G2762" s="50"/>
    </row>
    <row r="2763" spans="2:7" ht="14.25">
      <c r="B2763" s="50"/>
      <c r="F2763" s="50"/>
      <c r="G2763" s="50"/>
    </row>
  </sheetData>
  <mergeCells count="99">
    <mergeCell ref="A1329:M1329"/>
    <mergeCell ref="A1330:M1330"/>
    <mergeCell ref="A316:M316"/>
    <mergeCell ref="A318:M318"/>
    <mergeCell ref="A1255:M1255"/>
    <mergeCell ref="A1173:M1173"/>
    <mergeCell ref="A1174:M1174"/>
    <mergeCell ref="F706:G706"/>
    <mergeCell ref="F707:G707"/>
    <mergeCell ref="F708:G708"/>
    <mergeCell ref="F709:G709"/>
    <mergeCell ref="A521:M521"/>
    <mergeCell ref="A520:M520"/>
    <mergeCell ref="A680:K680"/>
    <mergeCell ref="B995:I995"/>
    <mergeCell ref="B705:K705"/>
    <mergeCell ref="A1519:K1519"/>
    <mergeCell ref="A1520:K1520"/>
    <mergeCell ref="A2503:M2503"/>
    <mergeCell ref="A2504:K2504"/>
    <mergeCell ref="A489:M489"/>
    <mergeCell ref="A490:M490"/>
    <mergeCell ref="A1868:L1868"/>
    <mergeCell ref="A2101:M2101"/>
    <mergeCell ref="A2102:M2102"/>
    <mergeCell ref="A1017:M1017"/>
    <mergeCell ref="A1082:M1082"/>
    <mergeCell ref="A1867:L1867"/>
    <mergeCell ref="A1086:M1086"/>
    <mergeCell ref="A1085:M1085"/>
    <mergeCell ref="A1412:M1412"/>
    <mergeCell ref="A1254:M1254"/>
    <mergeCell ref="A2:M2"/>
    <mergeCell ref="B306:I306"/>
    <mergeCell ref="B309:K309"/>
    <mergeCell ref="A390:M390"/>
    <mergeCell ref="A389:M389"/>
    <mergeCell ref="A227:M227"/>
    <mergeCell ref="A3:M3"/>
    <mergeCell ref="A123:M123"/>
    <mergeCell ref="A164:M164"/>
    <mergeCell ref="A163:M163"/>
    <mergeCell ref="A124:M124"/>
    <mergeCell ref="B2575:K2575"/>
    <mergeCell ref="A2331:K2331"/>
    <mergeCell ref="A2332:K2332"/>
    <mergeCell ref="A226:M226"/>
    <mergeCell ref="A919:K919"/>
    <mergeCell ref="A646:K646"/>
    <mergeCell ref="B556:K556"/>
    <mergeCell ref="A645:K645"/>
    <mergeCell ref="A1973:K1973"/>
    <mergeCell ref="B2094:K2094"/>
    <mergeCell ref="A1972:K1972"/>
    <mergeCell ref="A855:K855"/>
    <mergeCell ref="A1131:M1131"/>
    <mergeCell ref="A1130:M1130"/>
    <mergeCell ref="A1413:M1413"/>
    <mergeCell ref="A920:K920"/>
    <mergeCell ref="B1964:K1964"/>
    <mergeCell ref="A1806:M1806"/>
    <mergeCell ref="A681:K681"/>
    <mergeCell ref="B590:M590"/>
    <mergeCell ref="A600:M600"/>
    <mergeCell ref="A599:M599"/>
    <mergeCell ref="A1948:M1948"/>
    <mergeCell ref="A1949:M1949"/>
    <mergeCell ref="A1727:M1727"/>
    <mergeCell ref="A1726:M1726"/>
    <mergeCell ref="A1627:M1627"/>
    <mergeCell ref="A1628:M1628"/>
    <mergeCell ref="F1717:M1717"/>
    <mergeCell ref="A1805:M1805"/>
    <mergeCell ref="A1018:K1018"/>
    <mergeCell ref="B1010:K1010"/>
    <mergeCell ref="A713:K713"/>
    <mergeCell ref="A854:M854"/>
    <mergeCell ref="A714:K714"/>
    <mergeCell ref="B912:K912"/>
    <mergeCell ref="A824:K824"/>
    <mergeCell ref="A825:K825"/>
    <mergeCell ref="A793:K793"/>
    <mergeCell ref="A794:K794"/>
    <mergeCell ref="A2582:M2582"/>
    <mergeCell ref="A2581:M2581"/>
    <mergeCell ref="B218:K218"/>
    <mergeCell ref="A2540:M2540"/>
    <mergeCell ref="A2539:M2539"/>
    <mergeCell ref="A2403:M2403"/>
    <mergeCell ref="A2402:M2402"/>
    <mergeCell ref="F710:G710"/>
    <mergeCell ref="A762:K762"/>
    <mergeCell ref="A763:K763"/>
    <mergeCell ref="A2255:M2255"/>
    <mergeCell ref="A2158:M2158"/>
    <mergeCell ref="A2157:M2157"/>
    <mergeCell ref="A2256:M2256"/>
    <mergeCell ref="A563:M563"/>
    <mergeCell ref="A562:M562"/>
  </mergeCells>
  <pageMargins left="0.7" right="0.7" top="0.75" bottom="0.75" header="0.3" footer="0.3"/>
  <pageSetup paperSize="9"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63"/>
  <sheetViews>
    <sheetView topLeftCell="A121" zoomScale="85" zoomScaleNormal="85" workbookViewId="0">
      <selection activeCell="A3" sqref="A3:L3"/>
    </sheetView>
  </sheetViews>
  <sheetFormatPr defaultRowHeight="15"/>
  <cols>
    <col min="1" max="1" width="10.85546875" customWidth="1"/>
    <col min="2" max="2" width="10" customWidth="1"/>
    <col min="3" max="3" width="8.7109375" customWidth="1"/>
    <col min="4" max="4" width="12.7109375" customWidth="1"/>
    <col min="5" max="5" width="13.140625" customWidth="1"/>
    <col min="6" max="6" width="12.7109375" customWidth="1"/>
    <col min="7" max="7" width="13.85546875" customWidth="1"/>
    <col min="8" max="8" width="13.42578125" customWidth="1"/>
    <col min="9" max="9" width="14.140625" customWidth="1"/>
    <col min="10" max="10" width="13.140625" customWidth="1"/>
    <col min="11" max="11" width="15.85546875" customWidth="1"/>
    <col min="12" max="12" width="14" customWidth="1"/>
    <col min="13" max="13" width="11.7109375" bestFit="1" customWidth="1"/>
  </cols>
  <sheetData>
    <row r="1" spans="1:12">
      <c r="A1" s="1572" t="s">
        <v>0</v>
      </c>
      <c r="B1" s="1572"/>
      <c r="C1" s="1572"/>
      <c r="D1" s="1572"/>
      <c r="E1" s="1572"/>
      <c r="F1" s="1572"/>
      <c r="G1" s="1572"/>
      <c r="H1" s="1572"/>
      <c r="I1" s="1572"/>
      <c r="J1" s="1572"/>
      <c r="K1" s="1572"/>
      <c r="L1" s="1572"/>
    </row>
    <row r="2" spans="1:12">
      <c r="A2" s="1573" t="s">
        <v>289</v>
      </c>
      <c r="B2" s="1573"/>
      <c r="C2" s="1573"/>
      <c r="D2" s="1573"/>
      <c r="E2" s="1573"/>
      <c r="F2" s="1573"/>
      <c r="G2" s="1573"/>
      <c r="H2" s="1573"/>
      <c r="I2" s="1573"/>
      <c r="J2" s="1573"/>
      <c r="K2" s="1573"/>
      <c r="L2" s="1573"/>
    </row>
    <row r="3" spans="1:12" ht="20.25" customHeight="1">
      <c r="A3" s="1573" t="s">
        <v>290</v>
      </c>
      <c r="B3" s="1574"/>
      <c r="C3" s="1574"/>
      <c r="D3" s="1574"/>
      <c r="E3" s="1574"/>
      <c r="F3" s="1574"/>
      <c r="G3" s="1574"/>
      <c r="H3" s="1574"/>
      <c r="I3" s="1574"/>
      <c r="J3" s="1574"/>
      <c r="K3" s="1574"/>
      <c r="L3" s="1574"/>
    </row>
    <row r="4" spans="1:12" ht="20.25" customHeight="1">
      <c r="A4" s="1574" t="s">
        <v>1120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</row>
    <row r="5" spans="1:12" ht="60" customHeight="1">
      <c r="A5" s="406" t="s">
        <v>749</v>
      </c>
      <c r="B5" s="407"/>
      <c r="C5" s="406" t="s">
        <v>291</v>
      </c>
      <c r="D5" s="406" t="s">
        <v>1015</v>
      </c>
      <c r="E5" s="406" t="s">
        <v>292</v>
      </c>
      <c r="F5" s="406" t="s">
        <v>516</v>
      </c>
      <c r="G5" s="406" t="s">
        <v>293</v>
      </c>
      <c r="H5" s="406" t="s">
        <v>294</v>
      </c>
      <c r="I5" s="406" t="s">
        <v>295</v>
      </c>
      <c r="J5" s="406" t="s">
        <v>545</v>
      </c>
      <c r="K5" s="406" t="s">
        <v>296</v>
      </c>
      <c r="L5" s="1061" t="s">
        <v>1016</v>
      </c>
    </row>
    <row r="6" spans="1:12">
      <c r="A6" s="408"/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1062" t="s">
        <v>297</v>
      </c>
    </row>
    <row r="7" spans="1:12">
      <c r="A7" s="409"/>
      <c r="B7" s="409"/>
      <c r="C7" s="421" t="s">
        <v>298</v>
      </c>
      <c r="D7" s="410">
        <v>1</v>
      </c>
      <c r="E7" s="410">
        <v>422566</v>
      </c>
      <c r="F7" s="410">
        <v>30000</v>
      </c>
      <c r="G7" s="410"/>
      <c r="H7" s="410">
        <f t="shared" ref="H7:H70" si="0">SUM(E7:G7)</f>
        <v>452566</v>
      </c>
      <c r="I7" s="410">
        <f t="shared" ref="I7:I70" si="1">D7*E7</f>
        <v>422566</v>
      </c>
      <c r="J7" s="410">
        <f t="shared" ref="J7:J70" si="2">D7*F7</f>
        <v>30000</v>
      </c>
      <c r="K7" s="410">
        <f t="shared" ref="K7:K70" si="3">D7*G7</f>
        <v>0</v>
      </c>
      <c r="L7" s="410">
        <f t="shared" ref="L7:L70" si="4">D7*H7</f>
        <v>452566</v>
      </c>
    </row>
    <row r="8" spans="1:12">
      <c r="A8" s="409"/>
      <c r="B8" s="409"/>
      <c r="C8" s="421" t="s">
        <v>306</v>
      </c>
      <c r="D8" s="410">
        <v>2</v>
      </c>
      <c r="E8" s="410">
        <v>373352</v>
      </c>
      <c r="F8" s="410">
        <v>30000</v>
      </c>
      <c r="G8" s="410"/>
      <c r="H8" s="410">
        <f t="shared" si="0"/>
        <v>403352</v>
      </c>
      <c r="I8" s="410">
        <f t="shared" si="1"/>
        <v>746704</v>
      </c>
      <c r="J8" s="410">
        <f t="shared" si="2"/>
        <v>60000</v>
      </c>
      <c r="K8" s="410">
        <f t="shared" si="3"/>
        <v>0</v>
      </c>
      <c r="L8" s="410">
        <f t="shared" si="4"/>
        <v>806704</v>
      </c>
    </row>
    <row r="9" spans="1:12">
      <c r="A9" s="409"/>
      <c r="B9" s="409"/>
      <c r="C9" s="421" t="s">
        <v>316</v>
      </c>
      <c r="D9" s="410">
        <v>1</v>
      </c>
      <c r="E9" s="410">
        <v>452354</v>
      </c>
      <c r="F9" s="410">
        <v>30000</v>
      </c>
      <c r="G9" s="410"/>
      <c r="H9" s="410">
        <f t="shared" si="0"/>
        <v>482354</v>
      </c>
      <c r="I9" s="410">
        <f t="shared" si="1"/>
        <v>452354</v>
      </c>
      <c r="J9" s="410">
        <f t="shared" si="2"/>
        <v>30000</v>
      </c>
      <c r="K9" s="410">
        <f t="shared" si="3"/>
        <v>0</v>
      </c>
      <c r="L9" s="410">
        <f t="shared" si="4"/>
        <v>482354</v>
      </c>
    </row>
    <row r="10" spans="1:12">
      <c r="A10" s="409"/>
      <c r="B10" s="409"/>
      <c r="C10" s="421" t="s">
        <v>317</v>
      </c>
      <c r="D10" s="410">
        <v>1</v>
      </c>
      <c r="E10" s="410">
        <v>459536</v>
      </c>
      <c r="F10" s="410">
        <v>30000</v>
      </c>
      <c r="G10" s="410"/>
      <c r="H10" s="410">
        <f t="shared" si="0"/>
        <v>489536</v>
      </c>
      <c r="I10" s="410">
        <f t="shared" si="1"/>
        <v>459536</v>
      </c>
      <c r="J10" s="410">
        <f t="shared" si="2"/>
        <v>30000</v>
      </c>
      <c r="K10" s="410">
        <f t="shared" si="3"/>
        <v>0</v>
      </c>
      <c r="L10" s="410">
        <f t="shared" si="4"/>
        <v>489536</v>
      </c>
    </row>
    <row r="11" spans="1:12">
      <c r="A11" s="409"/>
      <c r="B11" s="409"/>
      <c r="C11" s="421" t="s">
        <v>318</v>
      </c>
      <c r="D11" s="410">
        <v>108</v>
      </c>
      <c r="E11" s="410">
        <v>466718</v>
      </c>
      <c r="F11" s="410">
        <v>30000</v>
      </c>
      <c r="G11" s="410"/>
      <c r="H11" s="410">
        <f t="shared" si="0"/>
        <v>496718</v>
      </c>
      <c r="I11" s="410">
        <f t="shared" si="1"/>
        <v>50405544</v>
      </c>
      <c r="J11" s="410">
        <f t="shared" si="2"/>
        <v>3240000</v>
      </c>
      <c r="K11" s="410">
        <f t="shared" si="3"/>
        <v>0</v>
      </c>
      <c r="L11" s="410">
        <f t="shared" si="4"/>
        <v>53645544</v>
      </c>
    </row>
    <row r="12" spans="1:12">
      <c r="A12" s="409"/>
      <c r="B12" s="409"/>
      <c r="C12" s="421" t="s">
        <v>318</v>
      </c>
      <c r="D12" s="410">
        <v>1</v>
      </c>
      <c r="E12" s="410">
        <v>527230</v>
      </c>
      <c r="F12" s="410">
        <v>30000</v>
      </c>
      <c r="G12" s="410"/>
      <c r="H12" s="410">
        <f t="shared" si="0"/>
        <v>557230</v>
      </c>
      <c r="I12" s="410">
        <f t="shared" si="1"/>
        <v>527230</v>
      </c>
      <c r="J12" s="410">
        <f t="shared" si="2"/>
        <v>30000</v>
      </c>
      <c r="K12" s="410">
        <f t="shared" si="3"/>
        <v>0</v>
      </c>
      <c r="L12" s="410">
        <f t="shared" si="4"/>
        <v>557230</v>
      </c>
    </row>
    <row r="13" spans="1:12">
      <c r="A13" s="409"/>
      <c r="B13" s="409"/>
      <c r="C13" s="421" t="s">
        <v>319</v>
      </c>
      <c r="D13" s="410">
        <v>39</v>
      </c>
      <c r="E13" s="410">
        <v>384823</v>
      </c>
      <c r="F13" s="410">
        <v>30000</v>
      </c>
      <c r="G13" s="410"/>
      <c r="H13" s="410">
        <f t="shared" si="0"/>
        <v>414823</v>
      </c>
      <c r="I13" s="410">
        <f t="shared" si="1"/>
        <v>15008097</v>
      </c>
      <c r="J13" s="410">
        <f t="shared" si="2"/>
        <v>1170000</v>
      </c>
      <c r="K13" s="410">
        <f t="shared" si="3"/>
        <v>0</v>
      </c>
      <c r="L13" s="410">
        <f t="shared" si="4"/>
        <v>16178097</v>
      </c>
    </row>
    <row r="14" spans="1:12">
      <c r="A14" s="409"/>
      <c r="B14" s="409"/>
      <c r="C14" s="421" t="s">
        <v>319</v>
      </c>
      <c r="D14" s="410">
        <v>14</v>
      </c>
      <c r="E14" s="410">
        <v>425464</v>
      </c>
      <c r="F14" s="410">
        <v>30000</v>
      </c>
      <c r="G14" s="410"/>
      <c r="H14" s="410">
        <f t="shared" si="0"/>
        <v>455464</v>
      </c>
      <c r="I14" s="410">
        <f t="shared" si="1"/>
        <v>5956496</v>
      </c>
      <c r="J14" s="410">
        <f t="shared" si="2"/>
        <v>420000</v>
      </c>
      <c r="K14" s="410">
        <f t="shared" si="3"/>
        <v>0</v>
      </c>
      <c r="L14" s="410">
        <f t="shared" si="4"/>
        <v>6376496</v>
      </c>
    </row>
    <row r="15" spans="1:12">
      <c r="A15" s="409"/>
      <c r="B15" s="409"/>
      <c r="C15" s="421" t="s">
        <v>320</v>
      </c>
      <c r="D15" s="410">
        <v>2</v>
      </c>
      <c r="E15" s="410">
        <v>438011</v>
      </c>
      <c r="F15" s="410">
        <v>30000</v>
      </c>
      <c r="G15" s="410"/>
      <c r="H15" s="410">
        <f t="shared" si="0"/>
        <v>468011</v>
      </c>
      <c r="I15" s="410">
        <f t="shared" si="1"/>
        <v>876022</v>
      </c>
      <c r="J15" s="410">
        <f t="shared" si="2"/>
        <v>60000</v>
      </c>
      <c r="K15" s="410">
        <f t="shared" si="3"/>
        <v>0</v>
      </c>
      <c r="L15" s="410">
        <f t="shared" si="4"/>
        <v>936022</v>
      </c>
    </row>
    <row r="16" spans="1:12">
      <c r="A16" s="409"/>
      <c r="B16" s="409"/>
      <c r="C16" s="421" t="s">
        <v>330</v>
      </c>
      <c r="D16" s="410">
        <v>1</v>
      </c>
      <c r="E16" s="410">
        <v>488371</v>
      </c>
      <c r="F16" s="410">
        <v>30000</v>
      </c>
      <c r="G16" s="410"/>
      <c r="H16" s="410">
        <f t="shared" si="0"/>
        <v>518371</v>
      </c>
      <c r="I16" s="410">
        <f t="shared" si="1"/>
        <v>488371</v>
      </c>
      <c r="J16" s="410">
        <f t="shared" si="2"/>
        <v>30000</v>
      </c>
      <c r="K16" s="410">
        <f t="shared" si="3"/>
        <v>0</v>
      </c>
      <c r="L16" s="410">
        <f t="shared" si="4"/>
        <v>518371</v>
      </c>
    </row>
    <row r="17" spans="1:12">
      <c r="A17" s="409"/>
      <c r="B17" s="409"/>
      <c r="C17" s="421" t="s">
        <v>331</v>
      </c>
      <c r="D17" s="410">
        <v>15</v>
      </c>
      <c r="E17" s="410">
        <v>497000</v>
      </c>
      <c r="F17" s="410">
        <v>30000</v>
      </c>
      <c r="G17" s="410"/>
      <c r="H17" s="410">
        <f t="shared" si="0"/>
        <v>527000</v>
      </c>
      <c r="I17" s="410">
        <f t="shared" si="1"/>
        <v>7455000</v>
      </c>
      <c r="J17" s="410">
        <f t="shared" si="2"/>
        <v>450000</v>
      </c>
      <c r="K17" s="410">
        <f t="shared" si="3"/>
        <v>0</v>
      </c>
      <c r="L17" s="410">
        <f t="shared" si="4"/>
        <v>7905000</v>
      </c>
    </row>
    <row r="18" spans="1:12">
      <c r="A18" s="409"/>
      <c r="B18" s="409"/>
      <c r="C18" s="421" t="s">
        <v>334</v>
      </c>
      <c r="D18" s="410">
        <v>1</v>
      </c>
      <c r="E18" s="410">
        <v>527517</v>
      </c>
      <c r="F18" s="410">
        <v>30000</v>
      </c>
      <c r="G18" s="410"/>
      <c r="H18" s="410">
        <f t="shared" si="0"/>
        <v>557517</v>
      </c>
      <c r="I18" s="410">
        <f t="shared" si="1"/>
        <v>527517</v>
      </c>
      <c r="J18" s="410">
        <f t="shared" si="2"/>
        <v>30000</v>
      </c>
      <c r="K18" s="410">
        <f t="shared" si="3"/>
        <v>0</v>
      </c>
      <c r="L18" s="410">
        <f t="shared" si="4"/>
        <v>557517</v>
      </c>
    </row>
    <row r="19" spans="1:12">
      <c r="A19" s="409"/>
      <c r="B19" s="409"/>
      <c r="C19" s="421" t="s">
        <v>335</v>
      </c>
      <c r="D19" s="410">
        <v>2</v>
      </c>
      <c r="E19" s="410">
        <v>542806</v>
      </c>
      <c r="F19" s="410">
        <v>30000</v>
      </c>
      <c r="G19" s="410"/>
      <c r="H19" s="410">
        <f t="shared" si="0"/>
        <v>572806</v>
      </c>
      <c r="I19" s="410">
        <f t="shared" si="1"/>
        <v>1085612</v>
      </c>
      <c r="J19" s="410">
        <f t="shared" si="2"/>
        <v>60000</v>
      </c>
      <c r="K19" s="410">
        <f t="shared" si="3"/>
        <v>0</v>
      </c>
      <c r="L19" s="410">
        <f t="shared" si="4"/>
        <v>1145612</v>
      </c>
    </row>
    <row r="20" spans="1:12" s="29" customFormat="1">
      <c r="A20" s="409"/>
      <c r="B20" s="409"/>
      <c r="C20" s="421" t="s">
        <v>336</v>
      </c>
      <c r="D20" s="410">
        <v>1</v>
      </c>
      <c r="E20" s="410">
        <v>558095</v>
      </c>
      <c r="F20" s="410">
        <v>30000</v>
      </c>
      <c r="G20" s="410"/>
      <c r="H20" s="410">
        <f t="shared" si="0"/>
        <v>588095</v>
      </c>
      <c r="I20" s="410">
        <f t="shared" si="1"/>
        <v>558095</v>
      </c>
      <c r="J20" s="410">
        <f t="shared" si="2"/>
        <v>30000</v>
      </c>
      <c r="K20" s="410">
        <f t="shared" si="3"/>
        <v>0</v>
      </c>
      <c r="L20" s="410">
        <f t="shared" si="4"/>
        <v>588095</v>
      </c>
    </row>
    <row r="21" spans="1:12" s="29" customFormat="1">
      <c r="A21" s="409"/>
      <c r="B21" s="409"/>
      <c r="C21" s="421" t="s">
        <v>337</v>
      </c>
      <c r="D21" s="410">
        <v>1</v>
      </c>
      <c r="E21" s="410">
        <v>588673</v>
      </c>
      <c r="F21" s="410">
        <v>30000</v>
      </c>
      <c r="G21" s="410"/>
      <c r="H21" s="410">
        <f t="shared" si="0"/>
        <v>618673</v>
      </c>
      <c r="I21" s="410">
        <f t="shared" si="1"/>
        <v>588673</v>
      </c>
      <c r="J21" s="410">
        <f t="shared" si="2"/>
        <v>30000</v>
      </c>
      <c r="K21" s="410">
        <f t="shared" si="3"/>
        <v>0</v>
      </c>
      <c r="L21" s="410">
        <f t="shared" si="4"/>
        <v>618673</v>
      </c>
    </row>
    <row r="22" spans="1:12" s="29" customFormat="1">
      <c r="A22" s="409"/>
      <c r="B22" s="409"/>
      <c r="C22" s="421" t="s">
        <v>339</v>
      </c>
      <c r="D22" s="410">
        <v>1</v>
      </c>
      <c r="E22" s="410">
        <v>484714</v>
      </c>
      <c r="F22" s="410">
        <v>30000</v>
      </c>
      <c r="G22" s="410"/>
      <c r="H22" s="410">
        <f t="shared" si="0"/>
        <v>514714</v>
      </c>
      <c r="I22" s="410">
        <f t="shared" si="1"/>
        <v>484714</v>
      </c>
      <c r="J22" s="410">
        <f t="shared" si="2"/>
        <v>30000</v>
      </c>
      <c r="K22" s="410">
        <f t="shared" si="3"/>
        <v>0</v>
      </c>
      <c r="L22" s="410">
        <f t="shared" si="4"/>
        <v>514714</v>
      </c>
    </row>
    <row r="23" spans="1:12" s="29" customFormat="1">
      <c r="A23" s="409"/>
      <c r="B23" s="409"/>
      <c r="C23" s="421" t="s">
        <v>342</v>
      </c>
      <c r="D23" s="410">
        <v>1</v>
      </c>
      <c r="E23" s="410">
        <v>524810</v>
      </c>
      <c r="F23" s="410">
        <v>30000</v>
      </c>
      <c r="G23" s="410"/>
      <c r="H23" s="410">
        <f t="shared" si="0"/>
        <v>554810</v>
      </c>
      <c r="I23" s="410">
        <f t="shared" si="1"/>
        <v>524810</v>
      </c>
      <c r="J23" s="410">
        <f t="shared" si="2"/>
        <v>30000</v>
      </c>
      <c r="K23" s="410">
        <f t="shared" si="3"/>
        <v>0</v>
      </c>
      <c r="L23" s="410">
        <f t="shared" si="4"/>
        <v>554810</v>
      </c>
    </row>
    <row r="24" spans="1:12" s="29" customFormat="1">
      <c r="A24" s="409"/>
      <c r="B24" s="409"/>
      <c r="C24" s="421" t="s">
        <v>343</v>
      </c>
      <c r="D24" s="410">
        <v>1</v>
      </c>
      <c r="E24" s="410">
        <v>534834</v>
      </c>
      <c r="F24" s="410">
        <v>30000</v>
      </c>
      <c r="G24" s="410"/>
      <c r="H24" s="410">
        <f t="shared" si="0"/>
        <v>564834</v>
      </c>
      <c r="I24" s="410">
        <f t="shared" si="1"/>
        <v>534834</v>
      </c>
      <c r="J24" s="410">
        <f t="shared" si="2"/>
        <v>30000</v>
      </c>
      <c r="K24" s="410">
        <f t="shared" si="3"/>
        <v>0</v>
      </c>
      <c r="L24" s="410">
        <f t="shared" si="4"/>
        <v>564834</v>
      </c>
    </row>
    <row r="25" spans="1:12" s="29" customFormat="1">
      <c r="A25" s="409"/>
      <c r="B25" s="409"/>
      <c r="C25" s="421" t="s">
        <v>346</v>
      </c>
      <c r="D25" s="410">
        <v>2</v>
      </c>
      <c r="E25" s="410">
        <v>823778</v>
      </c>
      <c r="F25" s="410">
        <v>30000</v>
      </c>
      <c r="G25" s="410"/>
      <c r="H25" s="410">
        <f t="shared" si="0"/>
        <v>853778</v>
      </c>
      <c r="I25" s="410">
        <f t="shared" si="1"/>
        <v>1647556</v>
      </c>
      <c r="J25" s="410">
        <f t="shared" si="2"/>
        <v>60000</v>
      </c>
      <c r="K25" s="410">
        <f t="shared" si="3"/>
        <v>0</v>
      </c>
      <c r="L25" s="410">
        <f t="shared" si="4"/>
        <v>1707556</v>
      </c>
    </row>
    <row r="26" spans="1:12" s="29" customFormat="1">
      <c r="A26" s="409"/>
      <c r="B26" s="409"/>
      <c r="C26" s="421" t="s">
        <v>347</v>
      </c>
      <c r="D26" s="410">
        <v>1</v>
      </c>
      <c r="E26" s="410">
        <v>498305</v>
      </c>
      <c r="F26" s="410">
        <v>30000</v>
      </c>
      <c r="G26" s="410"/>
      <c r="H26" s="410">
        <f t="shared" si="0"/>
        <v>528305</v>
      </c>
      <c r="I26" s="410">
        <f t="shared" si="1"/>
        <v>498305</v>
      </c>
      <c r="J26" s="410">
        <f t="shared" si="2"/>
        <v>30000</v>
      </c>
      <c r="K26" s="410">
        <f t="shared" si="3"/>
        <v>0</v>
      </c>
      <c r="L26" s="410">
        <f t="shared" si="4"/>
        <v>528305</v>
      </c>
    </row>
    <row r="27" spans="1:12" s="29" customFormat="1">
      <c r="A27" s="409"/>
      <c r="B27" s="409"/>
      <c r="C27" s="421" t="s">
        <v>348</v>
      </c>
      <c r="D27" s="410">
        <v>1</v>
      </c>
      <c r="E27" s="410">
        <v>908037</v>
      </c>
      <c r="F27" s="410">
        <v>30000</v>
      </c>
      <c r="G27" s="410"/>
      <c r="H27" s="410">
        <f t="shared" si="0"/>
        <v>938037</v>
      </c>
      <c r="I27" s="410">
        <f t="shared" si="1"/>
        <v>908037</v>
      </c>
      <c r="J27" s="410">
        <f t="shared" si="2"/>
        <v>30000</v>
      </c>
      <c r="K27" s="410">
        <f t="shared" si="3"/>
        <v>0</v>
      </c>
      <c r="L27" s="410">
        <f t="shared" si="4"/>
        <v>938037</v>
      </c>
    </row>
    <row r="28" spans="1:12" s="29" customFormat="1">
      <c r="A28" s="409"/>
      <c r="B28" s="409"/>
      <c r="C28" s="421" t="s">
        <v>349</v>
      </c>
      <c r="D28" s="410">
        <v>2</v>
      </c>
      <c r="E28" s="410">
        <v>522743</v>
      </c>
      <c r="F28" s="410">
        <v>30000</v>
      </c>
      <c r="G28" s="410"/>
      <c r="H28" s="410">
        <f t="shared" si="0"/>
        <v>552743</v>
      </c>
      <c r="I28" s="410">
        <f t="shared" si="1"/>
        <v>1045486</v>
      </c>
      <c r="J28" s="410">
        <f t="shared" si="2"/>
        <v>60000</v>
      </c>
      <c r="K28" s="410">
        <f t="shared" si="3"/>
        <v>0</v>
      </c>
      <c r="L28" s="410">
        <f t="shared" si="4"/>
        <v>1105486</v>
      </c>
    </row>
    <row r="29" spans="1:12" s="29" customFormat="1">
      <c r="A29" s="409"/>
      <c r="B29" s="409"/>
      <c r="C29" s="421" t="s">
        <v>349</v>
      </c>
      <c r="D29" s="410">
        <v>1</v>
      </c>
      <c r="E29" s="410">
        <v>936123</v>
      </c>
      <c r="F29" s="410">
        <v>30000</v>
      </c>
      <c r="G29" s="410"/>
      <c r="H29" s="410">
        <f t="shared" si="0"/>
        <v>966123</v>
      </c>
      <c r="I29" s="410">
        <f t="shared" si="1"/>
        <v>936123</v>
      </c>
      <c r="J29" s="410">
        <f t="shared" si="2"/>
        <v>30000</v>
      </c>
      <c r="K29" s="410">
        <f t="shared" si="3"/>
        <v>0</v>
      </c>
      <c r="L29" s="410">
        <f t="shared" si="4"/>
        <v>966123</v>
      </c>
    </row>
    <row r="30" spans="1:12" s="29" customFormat="1">
      <c r="A30" s="409"/>
      <c r="B30" s="409"/>
      <c r="C30" s="421" t="s">
        <v>350</v>
      </c>
      <c r="D30" s="410">
        <v>4</v>
      </c>
      <c r="E30" s="410">
        <v>964209</v>
      </c>
      <c r="F30" s="410">
        <v>30000</v>
      </c>
      <c r="G30" s="410"/>
      <c r="H30" s="410">
        <f t="shared" si="0"/>
        <v>994209</v>
      </c>
      <c r="I30" s="410">
        <f t="shared" si="1"/>
        <v>3856836</v>
      </c>
      <c r="J30" s="410">
        <f t="shared" si="2"/>
        <v>120000</v>
      </c>
      <c r="K30" s="410">
        <f t="shared" si="3"/>
        <v>0</v>
      </c>
      <c r="L30" s="410">
        <f t="shared" si="4"/>
        <v>3976836</v>
      </c>
    </row>
    <row r="31" spans="1:12" s="29" customFormat="1">
      <c r="A31" s="409"/>
      <c r="B31" s="409"/>
      <c r="C31" s="421" t="s">
        <v>351</v>
      </c>
      <c r="D31" s="410">
        <v>1</v>
      </c>
      <c r="E31" s="410">
        <v>559400</v>
      </c>
      <c r="F31" s="410">
        <v>30000</v>
      </c>
      <c r="G31" s="410"/>
      <c r="H31" s="410">
        <f t="shared" si="0"/>
        <v>589400</v>
      </c>
      <c r="I31" s="410">
        <f t="shared" si="1"/>
        <v>559400</v>
      </c>
      <c r="J31" s="410">
        <f t="shared" si="2"/>
        <v>30000</v>
      </c>
      <c r="K31" s="410">
        <f t="shared" si="3"/>
        <v>0</v>
      </c>
      <c r="L31" s="410">
        <f t="shared" si="4"/>
        <v>589400</v>
      </c>
    </row>
    <row r="32" spans="1:12" s="29" customFormat="1">
      <c r="A32" s="409"/>
      <c r="B32" s="409"/>
      <c r="C32" s="421" t="s">
        <v>352</v>
      </c>
      <c r="D32" s="410">
        <v>1</v>
      </c>
      <c r="E32" s="410">
        <v>571619</v>
      </c>
      <c r="F32" s="410">
        <v>30000</v>
      </c>
      <c r="G32" s="410"/>
      <c r="H32" s="410">
        <f t="shared" si="0"/>
        <v>601619</v>
      </c>
      <c r="I32" s="410">
        <f t="shared" si="1"/>
        <v>571619</v>
      </c>
      <c r="J32" s="410">
        <f t="shared" si="2"/>
        <v>30000</v>
      </c>
      <c r="K32" s="410">
        <f t="shared" si="3"/>
        <v>0</v>
      </c>
      <c r="L32" s="410">
        <f t="shared" si="4"/>
        <v>601619</v>
      </c>
    </row>
    <row r="33" spans="1:12" s="29" customFormat="1">
      <c r="A33" s="409"/>
      <c r="B33" s="409"/>
      <c r="C33" s="421" t="s">
        <v>352</v>
      </c>
      <c r="D33" s="410">
        <v>1</v>
      </c>
      <c r="E33" s="410">
        <v>1048468</v>
      </c>
      <c r="F33" s="410">
        <v>30000</v>
      </c>
      <c r="G33" s="410"/>
      <c r="H33" s="410">
        <f t="shared" si="0"/>
        <v>1078468</v>
      </c>
      <c r="I33" s="410">
        <f t="shared" si="1"/>
        <v>1048468</v>
      </c>
      <c r="J33" s="410">
        <f t="shared" si="2"/>
        <v>30000</v>
      </c>
      <c r="K33" s="410">
        <f t="shared" si="3"/>
        <v>0</v>
      </c>
      <c r="L33" s="410">
        <f t="shared" si="4"/>
        <v>1078468</v>
      </c>
    </row>
    <row r="34" spans="1:12" s="29" customFormat="1">
      <c r="A34" s="409"/>
      <c r="B34" s="409"/>
      <c r="C34" s="421" t="s">
        <v>353</v>
      </c>
      <c r="D34" s="410">
        <v>2</v>
      </c>
      <c r="E34" s="410">
        <v>1076555</v>
      </c>
      <c r="F34" s="410">
        <v>30000</v>
      </c>
      <c r="G34" s="410"/>
      <c r="H34" s="410">
        <f t="shared" si="0"/>
        <v>1106555</v>
      </c>
      <c r="I34" s="410">
        <f t="shared" si="1"/>
        <v>2153110</v>
      </c>
      <c r="J34" s="410">
        <f t="shared" si="2"/>
        <v>60000</v>
      </c>
      <c r="K34" s="410">
        <f t="shared" si="3"/>
        <v>0</v>
      </c>
      <c r="L34" s="410">
        <f t="shared" si="4"/>
        <v>2213110</v>
      </c>
    </row>
    <row r="35" spans="1:12" s="29" customFormat="1">
      <c r="A35" s="409"/>
      <c r="B35" s="409"/>
      <c r="C35" s="421" t="s">
        <v>354</v>
      </c>
      <c r="D35" s="410">
        <v>1</v>
      </c>
      <c r="E35" s="410">
        <v>1104641</v>
      </c>
      <c r="F35" s="410">
        <v>30000</v>
      </c>
      <c r="G35" s="410"/>
      <c r="H35" s="410">
        <f t="shared" si="0"/>
        <v>1134641</v>
      </c>
      <c r="I35" s="410">
        <f t="shared" si="1"/>
        <v>1104641</v>
      </c>
      <c r="J35" s="410">
        <f t="shared" si="2"/>
        <v>30000</v>
      </c>
      <c r="K35" s="410">
        <f t="shared" si="3"/>
        <v>0</v>
      </c>
      <c r="L35" s="410">
        <f t="shared" si="4"/>
        <v>1134641</v>
      </c>
    </row>
    <row r="36" spans="1:12" s="29" customFormat="1">
      <c r="A36" s="409"/>
      <c r="B36" s="409"/>
      <c r="C36" s="421" t="s">
        <v>355</v>
      </c>
      <c r="D36" s="410">
        <v>1</v>
      </c>
      <c r="E36" s="410">
        <v>608276</v>
      </c>
      <c r="F36" s="410">
        <v>30000</v>
      </c>
      <c r="G36" s="410"/>
      <c r="H36" s="410">
        <f t="shared" si="0"/>
        <v>638276</v>
      </c>
      <c r="I36" s="410">
        <f t="shared" si="1"/>
        <v>608276</v>
      </c>
      <c r="J36" s="410">
        <f t="shared" si="2"/>
        <v>30000</v>
      </c>
      <c r="K36" s="410">
        <f t="shared" si="3"/>
        <v>0</v>
      </c>
      <c r="L36" s="410">
        <f t="shared" si="4"/>
        <v>638276</v>
      </c>
    </row>
    <row r="37" spans="1:12" s="29" customFormat="1">
      <c r="A37" s="409"/>
      <c r="B37" s="409"/>
      <c r="C37" s="421" t="s">
        <v>359</v>
      </c>
      <c r="D37" s="410">
        <v>4</v>
      </c>
      <c r="E37" s="410">
        <v>684340</v>
      </c>
      <c r="F37" s="410">
        <v>30000</v>
      </c>
      <c r="G37" s="410"/>
      <c r="H37" s="410">
        <f t="shared" si="0"/>
        <v>714340</v>
      </c>
      <c r="I37" s="410">
        <f t="shared" si="1"/>
        <v>2737360</v>
      </c>
      <c r="J37" s="410">
        <f t="shared" si="2"/>
        <v>120000</v>
      </c>
      <c r="K37" s="410">
        <f t="shared" si="3"/>
        <v>0</v>
      </c>
      <c r="L37" s="410">
        <f t="shared" si="4"/>
        <v>2857360</v>
      </c>
    </row>
    <row r="38" spans="1:12" s="29" customFormat="1">
      <c r="A38" s="409"/>
      <c r="B38" s="409"/>
      <c r="C38" s="421" t="s">
        <v>364</v>
      </c>
      <c r="D38" s="410">
        <v>2</v>
      </c>
      <c r="E38" s="410">
        <v>799855</v>
      </c>
      <c r="F38" s="410">
        <v>30000</v>
      </c>
      <c r="G38" s="410"/>
      <c r="H38" s="410">
        <f t="shared" si="0"/>
        <v>829855</v>
      </c>
      <c r="I38" s="410">
        <f t="shared" si="1"/>
        <v>1599710</v>
      </c>
      <c r="J38" s="410">
        <f t="shared" si="2"/>
        <v>60000</v>
      </c>
      <c r="K38" s="410">
        <f t="shared" si="3"/>
        <v>0</v>
      </c>
      <c r="L38" s="410">
        <f t="shared" si="4"/>
        <v>1659710</v>
      </c>
    </row>
    <row r="39" spans="1:12" s="29" customFormat="1">
      <c r="A39" s="409"/>
      <c r="B39" s="409"/>
      <c r="C39" s="421" t="s">
        <v>364</v>
      </c>
      <c r="D39" s="410">
        <v>1</v>
      </c>
      <c r="E39" s="410">
        <v>1378155</v>
      </c>
      <c r="F39" s="410">
        <v>30000</v>
      </c>
      <c r="G39" s="410"/>
      <c r="H39" s="410">
        <f t="shared" si="0"/>
        <v>1408155</v>
      </c>
      <c r="I39" s="410">
        <f t="shared" si="1"/>
        <v>1378155</v>
      </c>
      <c r="J39" s="410">
        <f t="shared" si="2"/>
        <v>30000</v>
      </c>
      <c r="K39" s="410">
        <f t="shared" si="3"/>
        <v>0</v>
      </c>
      <c r="L39" s="410">
        <f t="shared" si="4"/>
        <v>1408155</v>
      </c>
    </row>
    <row r="40" spans="1:12" s="29" customFormat="1">
      <c r="A40" s="409"/>
      <c r="B40" s="409"/>
      <c r="C40" s="421" t="s">
        <v>365</v>
      </c>
      <c r="D40" s="410">
        <v>1</v>
      </c>
      <c r="E40" s="410">
        <v>822959</v>
      </c>
      <c r="F40" s="410">
        <v>30000</v>
      </c>
      <c r="G40" s="410"/>
      <c r="H40" s="410">
        <f t="shared" si="0"/>
        <v>852959</v>
      </c>
      <c r="I40" s="410">
        <f t="shared" si="1"/>
        <v>822959</v>
      </c>
      <c r="J40" s="410">
        <f t="shared" si="2"/>
        <v>30000</v>
      </c>
      <c r="K40" s="410">
        <f t="shared" si="3"/>
        <v>0</v>
      </c>
      <c r="L40" s="410">
        <f t="shared" si="4"/>
        <v>852959</v>
      </c>
    </row>
    <row r="41" spans="1:12" s="29" customFormat="1">
      <c r="A41" s="409"/>
      <c r="B41" s="409"/>
      <c r="C41" s="421" t="s">
        <v>366</v>
      </c>
      <c r="D41" s="410">
        <v>1</v>
      </c>
      <c r="E41" s="410">
        <v>846062</v>
      </c>
      <c r="F41" s="410">
        <v>30000</v>
      </c>
      <c r="G41" s="410"/>
      <c r="H41" s="410">
        <f t="shared" si="0"/>
        <v>876062</v>
      </c>
      <c r="I41" s="410">
        <f t="shared" si="1"/>
        <v>846062</v>
      </c>
      <c r="J41" s="410">
        <f t="shared" si="2"/>
        <v>30000</v>
      </c>
      <c r="K41" s="410">
        <f t="shared" si="3"/>
        <v>0</v>
      </c>
      <c r="L41" s="410">
        <f t="shared" si="4"/>
        <v>876062</v>
      </c>
    </row>
    <row r="42" spans="1:12" s="29" customFormat="1">
      <c r="A42" s="409"/>
      <c r="B42" s="409"/>
      <c r="C42" s="421" t="s">
        <v>367</v>
      </c>
      <c r="D42" s="410">
        <v>1</v>
      </c>
      <c r="E42" s="410">
        <v>869165</v>
      </c>
      <c r="F42" s="410">
        <v>30000</v>
      </c>
      <c r="G42" s="410"/>
      <c r="H42" s="410">
        <f t="shared" si="0"/>
        <v>899165</v>
      </c>
      <c r="I42" s="410">
        <f t="shared" si="1"/>
        <v>869165</v>
      </c>
      <c r="J42" s="410">
        <f t="shared" si="2"/>
        <v>30000</v>
      </c>
      <c r="K42" s="410">
        <f t="shared" si="3"/>
        <v>0</v>
      </c>
      <c r="L42" s="410">
        <f t="shared" si="4"/>
        <v>899165</v>
      </c>
    </row>
    <row r="43" spans="1:12" s="29" customFormat="1">
      <c r="A43" s="409"/>
      <c r="B43" s="409"/>
      <c r="C43" s="421" t="s">
        <v>368</v>
      </c>
      <c r="D43" s="410">
        <v>1</v>
      </c>
      <c r="E43" s="410">
        <v>892258</v>
      </c>
      <c r="F43" s="410">
        <v>30000</v>
      </c>
      <c r="G43" s="410"/>
      <c r="H43" s="410">
        <f t="shared" si="0"/>
        <v>922258</v>
      </c>
      <c r="I43" s="410">
        <f t="shared" si="1"/>
        <v>892258</v>
      </c>
      <c r="J43" s="410">
        <f t="shared" si="2"/>
        <v>30000</v>
      </c>
      <c r="K43" s="410">
        <f t="shared" si="3"/>
        <v>0</v>
      </c>
      <c r="L43" s="410">
        <f t="shared" si="4"/>
        <v>922258</v>
      </c>
    </row>
    <row r="44" spans="1:12" s="29" customFormat="1">
      <c r="A44" s="409"/>
      <c r="B44" s="409"/>
      <c r="C44" s="421" t="s">
        <v>368</v>
      </c>
      <c r="D44" s="410">
        <v>1</v>
      </c>
      <c r="E44" s="410">
        <v>1529383</v>
      </c>
      <c r="F44" s="410">
        <v>30000</v>
      </c>
      <c r="G44" s="410"/>
      <c r="H44" s="410">
        <f t="shared" si="0"/>
        <v>1559383</v>
      </c>
      <c r="I44" s="410">
        <f t="shared" si="1"/>
        <v>1529383</v>
      </c>
      <c r="J44" s="410">
        <f t="shared" si="2"/>
        <v>30000</v>
      </c>
      <c r="K44" s="410">
        <f t="shared" si="3"/>
        <v>0</v>
      </c>
      <c r="L44" s="410">
        <f t="shared" si="4"/>
        <v>1559383</v>
      </c>
    </row>
    <row r="45" spans="1:12" s="29" customFormat="1">
      <c r="A45" s="409"/>
      <c r="B45" s="409"/>
      <c r="C45" s="421" t="s">
        <v>369</v>
      </c>
      <c r="D45" s="410">
        <v>3</v>
      </c>
      <c r="E45" s="410">
        <v>915371</v>
      </c>
      <c r="F45" s="410">
        <v>30000</v>
      </c>
      <c r="G45" s="410"/>
      <c r="H45" s="410">
        <f t="shared" si="0"/>
        <v>945371</v>
      </c>
      <c r="I45" s="410">
        <f t="shared" si="1"/>
        <v>2746113</v>
      </c>
      <c r="J45" s="410">
        <f t="shared" si="2"/>
        <v>90000</v>
      </c>
      <c r="K45" s="410">
        <f t="shared" si="3"/>
        <v>0</v>
      </c>
      <c r="L45" s="410">
        <f t="shared" si="4"/>
        <v>2836113</v>
      </c>
    </row>
    <row r="46" spans="1:12" s="29" customFormat="1">
      <c r="A46" s="409"/>
      <c r="B46" s="409"/>
      <c r="C46" s="421" t="s">
        <v>369</v>
      </c>
      <c r="D46" s="410">
        <v>1</v>
      </c>
      <c r="E46" s="410">
        <v>1567190</v>
      </c>
      <c r="F46" s="410">
        <v>30000</v>
      </c>
      <c r="G46" s="410"/>
      <c r="H46" s="410">
        <f t="shared" si="0"/>
        <v>1597190</v>
      </c>
      <c r="I46" s="410">
        <f t="shared" si="1"/>
        <v>1567190</v>
      </c>
      <c r="J46" s="410">
        <f t="shared" si="2"/>
        <v>30000</v>
      </c>
      <c r="K46" s="410">
        <f t="shared" si="3"/>
        <v>0</v>
      </c>
      <c r="L46" s="410">
        <f t="shared" si="4"/>
        <v>1597190</v>
      </c>
    </row>
    <row r="47" spans="1:12" s="29" customFormat="1">
      <c r="A47" s="409"/>
      <c r="B47" s="409"/>
      <c r="C47" s="421" t="s">
        <v>370</v>
      </c>
      <c r="D47" s="410">
        <v>1</v>
      </c>
      <c r="E47" s="410">
        <v>938474</v>
      </c>
      <c r="F47" s="410">
        <v>30000</v>
      </c>
      <c r="G47" s="410"/>
      <c r="H47" s="410">
        <f t="shared" si="0"/>
        <v>968474</v>
      </c>
      <c r="I47" s="410">
        <f t="shared" si="1"/>
        <v>938474</v>
      </c>
      <c r="J47" s="410">
        <f t="shared" si="2"/>
        <v>30000</v>
      </c>
      <c r="K47" s="410">
        <f t="shared" si="3"/>
        <v>0</v>
      </c>
      <c r="L47" s="410">
        <f t="shared" si="4"/>
        <v>968474</v>
      </c>
    </row>
    <row r="48" spans="1:12" s="29" customFormat="1">
      <c r="A48" s="409"/>
      <c r="B48" s="409"/>
      <c r="C48" s="421" t="s">
        <v>371</v>
      </c>
      <c r="D48" s="410">
        <v>43</v>
      </c>
      <c r="E48" s="410">
        <v>961577</v>
      </c>
      <c r="F48" s="410">
        <v>30000</v>
      </c>
      <c r="G48" s="410"/>
      <c r="H48" s="410">
        <f t="shared" si="0"/>
        <v>991577</v>
      </c>
      <c r="I48" s="410">
        <f t="shared" si="1"/>
        <v>41347811</v>
      </c>
      <c r="J48" s="410">
        <f t="shared" si="2"/>
        <v>1290000</v>
      </c>
      <c r="K48" s="410">
        <f t="shared" si="3"/>
        <v>0</v>
      </c>
      <c r="L48" s="410">
        <f t="shared" si="4"/>
        <v>42637811</v>
      </c>
    </row>
    <row r="49" spans="1:12" s="29" customFormat="1">
      <c r="A49" s="409"/>
      <c r="B49" s="409"/>
      <c r="C49" s="421" t="s">
        <v>371</v>
      </c>
      <c r="D49" s="410">
        <v>3</v>
      </c>
      <c r="E49" s="410">
        <v>1642803</v>
      </c>
      <c r="F49" s="410">
        <v>30000</v>
      </c>
      <c r="G49" s="410"/>
      <c r="H49" s="410">
        <f t="shared" si="0"/>
        <v>1672803</v>
      </c>
      <c r="I49" s="410">
        <f t="shared" si="1"/>
        <v>4928409</v>
      </c>
      <c r="J49" s="410">
        <f t="shared" si="2"/>
        <v>90000</v>
      </c>
      <c r="K49" s="410">
        <f t="shared" si="3"/>
        <v>0</v>
      </c>
      <c r="L49" s="410">
        <f t="shared" si="4"/>
        <v>5018409</v>
      </c>
    </row>
    <row r="50" spans="1:12" s="29" customFormat="1">
      <c r="A50" s="409"/>
      <c r="B50" s="409"/>
      <c r="C50" s="421" t="s">
        <v>373</v>
      </c>
      <c r="D50" s="410">
        <v>27</v>
      </c>
      <c r="E50" s="410">
        <v>826204</v>
      </c>
      <c r="F50" s="410">
        <v>30000</v>
      </c>
      <c r="G50" s="410"/>
      <c r="H50" s="410">
        <f t="shared" si="0"/>
        <v>856204</v>
      </c>
      <c r="I50" s="410">
        <f t="shared" si="1"/>
        <v>22307508</v>
      </c>
      <c r="J50" s="410">
        <f t="shared" si="2"/>
        <v>810000</v>
      </c>
      <c r="K50" s="410">
        <f t="shared" si="3"/>
        <v>0</v>
      </c>
      <c r="L50" s="410">
        <f t="shared" si="4"/>
        <v>23117508</v>
      </c>
    </row>
    <row r="51" spans="1:12" s="29" customFormat="1">
      <c r="A51" s="409"/>
      <c r="B51" s="409"/>
      <c r="C51" s="421" t="s">
        <v>373</v>
      </c>
      <c r="D51" s="410">
        <v>8</v>
      </c>
      <c r="E51" s="410">
        <v>1336307</v>
      </c>
      <c r="F51" s="410">
        <v>30000</v>
      </c>
      <c r="G51" s="410"/>
      <c r="H51" s="410">
        <f t="shared" si="0"/>
        <v>1366307</v>
      </c>
      <c r="I51" s="410">
        <f t="shared" si="1"/>
        <v>10690456</v>
      </c>
      <c r="J51" s="410">
        <f t="shared" si="2"/>
        <v>240000</v>
      </c>
      <c r="K51" s="410">
        <f t="shared" si="3"/>
        <v>0</v>
      </c>
      <c r="L51" s="410">
        <f t="shared" si="4"/>
        <v>10930456</v>
      </c>
    </row>
    <row r="52" spans="1:12" s="29" customFormat="1">
      <c r="A52" s="409"/>
      <c r="B52" s="409"/>
      <c r="C52" s="421" t="s">
        <v>374</v>
      </c>
      <c r="D52" s="410">
        <v>65</v>
      </c>
      <c r="E52" s="410">
        <v>857983</v>
      </c>
      <c r="F52" s="410">
        <v>30000</v>
      </c>
      <c r="G52" s="410"/>
      <c r="H52" s="410">
        <f t="shared" si="0"/>
        <v>887983</v>
      </c>
      <c r="I52" s="410">
        <f t="shared" si="1"/>
        <v>55768895</v>
      </c>
      <c r="J52" s="410">
        <f t="shared" si="2"/>
        <v>1950000</v>
      </c>
      <c r="K52" s="410">
        <f t="shared" si="3"/>
        <v>0</v>
      </c>
      <c r="L52" s="410">
        <f t="shared" si="4"/>
        <v>57718895</v>
      </c>
    </row>
    <row r="53" spans="1:12" s="29" customFormat="1">
      <c r="A53" s="409"/>
      <c r="B53" s="409"/>
      <c r="C53" s="421" t="s">
        <v>374</v>
      </c>
      <c r="D53" s="410">
        <v>17</v>
      </c>
      <c r="E53" s="410">
        <v>1350780</v>
      </c>
      <c r="F53" s="410">
        <v>30000</v>
      </c>
      <c r="G53" s="410"/>
      <c r="H53" s="410">
        <f t="shared" si="0"/>
        <v>1380780</v>
      </c>
      <c r="I53" s="410">
        <f t="shared" si="1"/>
        <v>22963260</v>
      </c>
      <c r="J53" s="410">
        <f t="shared" si="2"/>
        <v>510000</v>
      </c>
      <c r="K53" s="410">
        <f t="shared" si="3"/>
        <v>0</v>
      </c>
      <c r="L53" s="410">
        <f t="shared" si="4"/>
        <v>23473260</v>
      </c>
    </row>
    <row r="54" spans="1:12" s="29" customFormat="1">
      <c r="A54" s="409"/>
      <c r="B54" s="409"/>
      <c r="C54" s="421" t="s">
        <v>375</v>
      </c>
      <c r="D54" s="410">
        <v>10</v>
      </c>
      <c r="E54" s="410">
        <v>879772</v>
      </c>
      <c r="F54" s="410">
        <v>30000</v>
      </c>
      <c r="G54" s="410"/>
      <c r="H54" s="410">
        <f t="shared" si="0"/>
        <v>909772</v>
      </c>
      <c r="I54" s="410">
        <f t="shared" si="1"/>
        <v>8797720</v>
      </c>
      <c r="J54" s="410">
        <f t="shared" si="2"/>
        <v>300000</v>
      </c>
      <c r="K54" s="410">
        <f t="shared" si="3"/>
        <v>0</v>
      </c>
      <c r="L54" s="410">
        <f t="shared" si="4"/>
        <v>9097720</v>
      </c>
    </row>
    <row r="55" spans="1:12" s="29" customFormat="1">
      <c r="A55" s="409"/>
      <c r="B55" s="409"/>
      <c r="C55" s="421" t="s">
        <v>376</v>
      </c>
      <c r="D55" s="410">
        <v>2</v>
      </c>
      <c r="E55" s="410">
        <v>906556</v>
      </c>
      <c r="F55" s="410">
        <v>30000</v>
      </c>
      <c r="G55" s="410"/>
      <c r="H55" s="410">
        <f t="shared" si="0"/>
        <v>936556</v>
      </c>
      <c r="I55" s="410">
        <f t="shared" si="1"/>
        <v>1813112</v>
      </c>
      <c r="J55" s="410">
        <f t="shared" si="2"/>
        <v>60000</v>
      </c>
      <c r="K55" s="410">
        <f t="shared" si="3"/>
        <v>0</v>
      </c>
      <c r="L55" s="410">
        <f t="shared" si="4"/>
        <v>1873112</v>
      </c>
    </row>
    <row r="56" spans="1:12" s="29" customFormat="1">
      <c r="A56" s="409"/>
      <c r="B56" s="409"/>
      <c r="C56" s="421" t="s">
        <v>376</v>
      </c>
      <c r="D56" s="410">
        <v>1</v>
      </c>
      <c r="E56" s="410">
        <v>1469726</v>
      </c>
      <c r="F56" s="410">
        <v>30000</v>
      </c>
      <c r="G56" s="410"/>
      <c r="H56" s="410">
        <f t="shared" si="0"/>
        <v>1499726</v>
      </c>
      <c r="I56" s="410">
        <f t="shared" si="1"/>
        <v>1469726</v>
      </c>
      <c r="J56" s="410">
        <f t="shared" si="2"/>
        <v>30000</v>
      </c>
      <c r="K56" s="410">
        <f t="shared" si="3"/>
        <v>0</v>
      </c>
      <c r="L56" s="410">
        <f t="shared" si="4"/>
        <v>1499726</v>
      </c>
    </row>
    <row r="57" spans="1:12" s="29" customFormat="1">
      <c r="A57" s="409"/>
      <c r="B57" s="409"/>
      <c r="C57" s="421" t="s">
        <v>378</v>
      </c>
      <c r="D57" s="410">
        <v>1</v>
      </c>
      <c r="E57" s="410">
        <v>960124</v>
      </c>
      <c r="F57" s="410">
        <v>30000</v>
      </c>
      <c r="G57" s="410"/>
      <c r="H57" s="410">
        <f t="shared" si="0"/>
        <v>990124</v>
      </c>
      <c r="I57" s="410">
        <f t="shared" si="1"/>
        <v>960124</v>
      </c>
      <c r="J57" s="410">
        <f t="shared" si="2"/>
        <v>30000</v>
      </c>
      <c r="K57" s="410">
        <f t="shared" si="3"/>
        <v>0</v>
      </c>
      <c r="L57" s="410">
        <f t="shared" si="4"/>
        <v>990124</v>
      </c>
    </row>
    <row r="58" spans="1:12" s="29" customFormat="1">
      <c r="A58" s="409"/>
      <c r="B58" s="409"/>
      <c r="C58" s="421" t="s">
        <v>379</v>
      </c>
      <c r="D58" s="410">
        <v>1</v>
      </c>
      <c r="E58" s="410">
        <v>986908</v>
      </c>
      <c r="F58" s="410">
        <v>30000</v>
      </c>
      <c r="G58" s="410"/>
      <c r="H58" s="410">
        <f t="shared" si="0"/>
        <v>1016908</v>
      </c>
      <c r="I58" s="410">
        <f t="shared" si="1"/>
        <v>986908</v>
      </c>
      <c r="J58" s="410">
        <f t="shared" si="2"/>
        <v>30000</v>
      </c>
      <c r="K58" s="410">
        <f t="shared" si="3"/>
        <v>0</v>
      </c>
      <c r="L58" s="410">
        <f t="shared" si="4"/>
        <v>1016908</v>
      </c>
    </row>
    <row r="59" spans="1:12" s="29" customFormat="1">
      <c r="A59" s="409"/>
      <c r="B59" s="409"/>
      <c r="C59" s="421" t="s">
        <v>380</v>
      </c>
      <c r="D59" s="410">
        <v>2</v>
      </c>
      <c r="E59" s="410">
        <v>1013692</v>
      </c>
      <c r="F59" s="410">
        <v>30000</v>
      </c>
      <c r="G59" s="410"/>
      <c r="H59" s="410">
        <f t="shared" si="0"/>
        <v>1043692</v>
      </c>
      <c r="I59" s="410">
        <f t="shared" si="1"/>
        <v>2027384</v>
      </c>
      <c r="J59" s="410">
        <f t="shared" si="2"/>
        <v>60000</v>
      </c>
      <c r="K59" s="410">
        <f t="shared" si="3"/>
        <v>0</v>
      </c>
      <c r="L59" s="410">
        <f t="shared" si="4"/>
        <v>2087384</v>
      </c>
    </row>
    <row r="60" spans="1:12" s="29" customFormat="1">
      <c r="A60" s="409"/>
      <c r="B60" s="409"/>
      <c r="C60" s="421" t="s">
        <v>381</v>
      </c>
      <c r="D60" s="410">
        <v>2</v>
      </c>
      <c r="E60" s="410">
        <v>1040476</v>
      </c>
      <c r="F60" s="410">
        <v>30000</v>
      </c>
      <c r="G60" s="410"/>
      <c r="H60" s="410">
        <f t="shared" si="0"/>
        <v>1070476</v>
      </c>
      <c r="I60" s="410">
        <f t="shared" si="1"/>
        <v>2080952</v>
      </c>
      <c r="J60" s="410">
        <f t="shared" si="2"/>
        <v>60000</v>
      </c>
      <c r="K60" s="410">
        <f t="shared" si="3"/>
        <v>0</v>
      </c>
      <c r="L60" s="410">
        <f t="shared" si="4"/>
        <v>2140952</v>
      </c>
    </row>
    <row r="61" spans="1:12" s="29" customFormat="1">
      <c r="A61" s="409"/>
      <c r="B61" s="409"/>
      <c r="C61" s="421" t="s">
        <v>384</v>
      </c>
      <c r="D61" s="410">
        <v>1</v>
      </c>
      <c r="E61" s="410">
        <v>1147612</v>
      </c>
      <c r="F61" s="410">
        <v>30000</v>
      </c>
      <c r="G61" s="410"/>
      <c r="H61" s="410">
        <f t="shared" si="0"/>
        <v>1177612</v>
      </c>
      <c r="I61" s="410">
        <f t="shared" si="1"/>
        <v>1147612</v>
      </c>
      <c r="J61" s="410">
        <f t="shared" si="2"/>
        <v>30000</v>
      </c>
      <c r="K61" s="410">
        <f t="shared" si="3"/>
        <v>0</v>
      </c>
      <c r="L61" s="410">
        <f t="shared" si="4"/>
        <v>1177612</v>
      </c>
    </row>
    <row r="62" spans="1:12" s="29" customFormat="1">
      <c r="A62" s="409"/>
      <c r="B62" s="409"/>
      <c r="C62" s="421" t="s">
        <v>388</v>
      </c>
      <c r="D62" s="410">
        <v>11</v>
      </c>
      <c r="E62" s="410">
        <v>992228</v>
      </c>
      <c r="F62" s="410">
        <v>30000</v>
      </c>
      <c r="G62" s="410"/>
      <c r="H62" s="410">
        <f t="shared" si="0"/>
        <v>1022228</v>
      </c>
      <c r="I62" s="410">
        <f t="shared" si="1"/>
        <v>10914508</v>
      </c>
      <c r="J62" s="410">
        <f t="shared" si="2"/>
        <v>330000</v>
      </c>
      <c r="K62" s="410">
        <f t="shared" si="3"/>
        <v>0</v>
      </c>
      <c r="L62" s="410">
        <f t="shared" si="4"/>
        <v>11244508</v>
      </c>
    </row>
    <row r="63" spans="1:12" s="29" customFormat="1">
      <c r="A63" s="409"/>
      <c r="B63" s="409"/>
      <c r="C63" s="421" t="s">
        <v>388</v>
      </c>
      <c r="D63" s="410">
        <v>3</v>
      </c>
      <c r="E63" s="410">
        <v>1618559</v>
      </c>
      <c r="F63" s="410">
        <v>30000</v>
      </c>
      <c r="G63" s="410"/>
      <c r="H63" s="410">
        <f t="shared" si="0"/>
        <v>1648559</v>
      </c>
      <c r="I63" s="410">
        <f t="shared" si="1"/>
        <v>4855677</v>
      </c>
      <c r="J63" s="410">
        <f t="shared" si="2"/>
        <v>90000</v>
      </c>
      <c r="K63" s="410">
        <f t="shared" si="3"/>
        <v>0</v>
      </c>
      <c r="L63" s="410">
        <f t="shared" si="4"/>
        <v>4945677</v>
      </c>
    </row>
    <row r="64" spans="1:12" s="29" customFormat="1">
      <c r="A64" s="409"/>
      <c r="B64" s="409"/>
      <c r="C64" s="421" t="s">
        <v>389</v>
      </c>
      <c r="D64" s="410">
        <v>2</v>
      </c>
      <c r="E64" s="410">
        <v>1023851</v>
      </c>
      <c r="F64" s="410">
        <v>30000</v>
      </c>
      <c r="G64" s="410"/>
      <c r="H64" s="410">
        <f t="shared" si="0"/>
        <v>1053851</v>
      </c>
      <c r="I64" s="410">
        <f t="shared" si="1"/>
        <v>2047702</v>
      </c>
      <c r="J64" s="410">
        <f t="shared" si="2"/>
        <v>60000</v>
      </c>
      <c r="K64" s="410">
        <f t="shared" si="3"/>
        <v>0</v>
      </c>
      <c r="L64" s="410">
        <f t="shared" si="4"/>
        <v>2107702</v>
      </c>
    </row>
    <row r="65" spans="1:12" s="29" customFormat="1">
      <c r="A65" s="409"/>
      <c r="B65" s="409"/>
      <c r="C65" s="421" t="s">
        <v>389</v>
      </c>
      <c r="D65" s="410">
        <v>1</v>
      </c>
      <c r="E65" s="410">
        <v>1667601</v>
      </c>
      <c r="F65" s="410">
        <v>30000</v>
      </c>
      <c r="G65" s="410"/>
      <c r="H65" s="410">
        <f t="shared" si="0"/>
        <v>1697601</v>
      </c>
      <c r="I65" s="410">
        <f t="shared" si="1"/>
        <v>1667601</v>
      </c>
      <c r="J65" s="410">
        <f t="shared" si="2"/>
        <v>30000</v>
      </c>
      <c r="K65" s="410">
        <f t="shared" si="3"/>
        <v>0</v>
      </c>
      <c r="L65" s="410">
        <f t="shared" si="4"/>
        <v>1697601</v>
      </c>
    </row>
    <row r="66" spans="1:12" s="29" customFormat="1">
      <c r="A66" s="409"/>
      <c r="B66" s="409"/>
      <c r="C66" s="421" t="s">
        <v>390</v>
      </c>
      <c r="D66" s="410">
        <v>2</v>
      </c>
      <c r="E66" s="410">
        <v>1055475</v>
      </c>
      <c r="F66" s="410">
        <v>30000</v>
      </c>
      <c r="G66" s="410"/>
      <c r="H66" s="410">
        <f t="shared" si="0"/>
        <v>1085475</v>
      </c>
      <c r="I66" s="410">
        <f t="shared" si="1"/>
        <v>2110950</v>
      </c>
      <c r="J66" s="410">
        <f t="shared" si="2"/>
        <v>60000</v>
      </c>
      <c r="K66" s="410">
        <f t="shared" si="3"/>
        <v>0</v>
      </c>
      <c r="L66" s="410">
        <f t="shared" si="4"/>
        <v>2170950</v>
      </c>
    </row>
    <row r="67" spans="1:12" s="29" customFormat="1">
      <c r="A67" s="409"/>
      <c r="B67" s="409"/>
      <c r="C67" s="421" t="s">
        <v>391</v>
      </c>
      <c r="D67" s="410">
        <v>1</v>
      </c>
      <c r="E67" s="410">
        <v>1087099</v>
      </c>
      <c r="F67" s="410">
        <v>30000</v>
      </c>
      <c r="G67" s="410"/>
      <c r="H67" s="410">
        <f t="shared" si="0"/>
        <v>1117099</v>
      </c>
      <c r="I67" s="410">
        <f t="shared" si="1"/>
        <v>1087099</v>
      </c>
      <c r="J67" s="410">
        <f t="shared" si="2"/>
        <v>30000</v>
      </c>
      <c r="K67" s="410">
        <f t="shared" si="3"/>
        <v>0</v>
      </c>
      <c r="L67" s="410">
        <f t="shared" si="4"/>
        <v>1117099</v>
      </c>
    </row>
    <row r="68" spans="1:12" s="29" customFormat="1">
      <c r="A68" s="409"/>
      <c r="B68" s="409"/>
      <c r="C68" s="421" t="s">
        <v>399</v>
      </c>
      <c r="D68" s="410">
        <v>1</v>
      </c>
      <c r="E68" s="410">
        <v>1340087</v>
      </c>
      <c r="F68" s="410">
        <v>30000</v>
      </c>
      <c r="G68" s="410"/>
      <c r="H68" s="410">
        <f t="shared" si="0"/>
        <v>1370087</v>
      </c>
      <c r="I68" s="410">
        <f t="shared" si="1"/>
        <v>1340087</v>
      </c>
      <c r="J68" s="410">
        <f t="shared" si="2"/>
        <v>30000</v>
      </c>
      <c r="K68" s="410">
        <f t="shared" si="3"/>
        <v>0</v>
      </c>
      <c r="L68" s="410">
        <f t="shared" si="4"/>
        <v>1370087</v>
      </c>
    </row>
    <row r="69" spans="1:12" s="29" customFormat="1">
      <c r="A69" s="409"/>
      <c r="B69" s="409"/>
      <c r="C69" s="421" t="s">
        <v>400</v>
      </c>
      <c r="D69" s="410">
        <v>1</v>
      </c>
      <c r="E69" s="410">
        <v>1371711</v>
      </c>
      <c r="F69" s="410">
        <v>30000</v>
      </c>
      <c r="G69" s="410"/>
      <c r="H69" s="410">
        <f t="shared" si="0"/>
        <v>1401711</v>
      </c>
      <c r="I69" s="410">
        <f t="shared" si="1"/>
        <v>1371711</v>
      </c>
      <c r="J69" s="410">
        <f t="shared" si="2"/>
        <v>30000</v>
      </c>
      <c r="K69" s="410">
        <f t="shared" si="3"/>
        <v>0</v>
      </c>
      <c r="L69" s="410">
        <f t="shared" si="4"/>
        <v>1401711</v>
      </c>
    </row>
    <row r="70" spans="1:12" s="29" customFormat="1">
      <c r="A70" s="409"/>
      <c r="B70" s="409"/>
      <c r="C70" s="421" t="s">
        <v>403</v>
      </c>
      <c r="D70" s="410">
        <v>7</v>
      </c>
      <c r="E70" s="410">
        <v>1126631</v>
      </c>
      <c r="F70" s="410">
        <v>30000</v>
      </c>
      <c r="G70" s="410"/>
      <c r="H70" s="410">
        <f t="shared" si="0"/>
        <v>1156631</v>
      </c>
      <c r="I70" s="410">
        <f t="shared" si="1"/>
        <v>7886417</v>
      </c>
      <c r="J70" s="410">
        <f t="shared" si="2"/>
        <v>210000</v>
      </c>
      <c r="K70" s="410">
        <f t="shared" si="3"/>
        <v>0</v>
      </c>
      <c r="L70" s="410">
        <f t="shared" si="4"/>
        <v>8096417</v>
      </c>
    </row>
    <row r="71" spans="1:12" s="29" customFormat="1">
      <c r="A71" s="409"/>
      <c r="B71" s="409"/>
      <c r="C71" s="421" t="s">
        <v>404</v>
      </c>
      <c r="D71" s="410">
        <v>1</v>
      </c>
      <c r="E71" s="410">
        <v>1162530</v>
      </c>
      <c r="F71" s="410">
        <v>30000</v>
      </c>
      <c r="G71" s="410"/>
      <c r="H71" s="410">
        <f t="shared" ref="H71:H108" si="5">SUM(E71:G71)</f>
        <v>1192530</v>
      </c>
      <c r="I71" s="410">
        <f t="shared" ref="I71:I108" si="6">D71*E71</f>
        <v>1162530</v>
      </c>
      <c r="J71" s="410">
        <f t="shared" ref="J71:J108" si="7">D71*F71</f>
        <v>30000</v>
      </c>
      <c r="K71" s="410">
        <f t="shared" ref="K71:K108" si="8">D71*G71</f>
        <v>0</v>
      </c>
      <c r="L71" s="410">
        <f t="shared" ref="L71:L108" si="9">D71*H71</f>
        <v>1192530</v>
      </c>
    </row>
    <row r="72" spans="1:12" s="29" customFormat="1">
      <c r="A72" s="409"/>
      <c r="B72" s="409"/>
      <c r="C72" s="421" t="s">
        <v>406</v>
      </c>
      <c r="D72" s="410">
        <v>1</v>
      </c>
      <c r="E72" s="410">
        <v>1230327</v>
      </c>
      <c r="F72" s="410">
        <v>30000</v>
      </c>
      <c r="G72" s="410"/>
      <c r="H72" s="410">
        <f t="shared" si="5"/>
        <v>1260327</v>
      </c>
      <c r="I72" s="410">
        <f t="shared" si="6"/>
        <v>1230327</v>
      </c>
      <c r="J72" s="410">
        <f t="shared" si="7"/>
        <v>30000</v>
      </c>
      <c r="K72" s="410">
        <f t="shared" si="8"/>
        <v>0</v>
      </c>
      <c r="L72" s="410">
        <f t="shared" si="9"/>
        <v>1260327</v>
      </c>
    </row>
    <row r="73" spans="1:12" s="29" customFormat="1">
      <c r="A73" s="409"/>
      <c r="B73" s="409"/>
      <c r="C73" s="421" t="s">
        <v>408</v>
      </c>
      <c r="D73" s="410">
        <v>1</v>
      </c>
      <c r="E73" s="410">
        <v>1298125</v>
      </c>
      <c r="F73" s="410">
        <v>30000</v>
      </c>
      <c r="G73" s="410"/>
      <c r="H73" s="410">
        <f t="shared" si="5"/>
        <v>1328125</v>
      </c>
      <c r="I73" s="410">
        <f t="shared" si="6"/>
        <v>1298125</v>
      </c>
      <c r="J73" s="410">
        <f t="shared" si="7"/>
        <v>30000</v>
      </c>
      <c r="K73" s="410">
        <f t="shared" si="8"/>
        <v>0</v>
      </c>
      <c r="L73" s="410">
        <f t="shared" si="9"/>
        <v>1328125</v>
      </c>
    </row>
    <row r="74" spans="1:12" s="29" customFormat="1">
      <c r="A74" s="409"/>
      <c r="B74" s="409"/>
      <c r="C74" s="421" t="s">
        <v>408</v>
      </c>
      <c r="D74" s="410">
        <v>1</v>
      </c>
      <c r="E74" s="410">
        <v>2123846</v>
      </c>
      <c r="F74" s="410">
        <v>30000</v>
      </c>
      <c r="G74" s="410"/>
      <c r="H74" s="410">
        <f t="shared" si="5"/>
        <v>2153846</v>
      </c>
      <c r="I74" s="410">
        <f t="shared" si="6"/>
        <v>2123846</v>
      </c>
      <c r="J74" s="410">
        <f t="shared" si="7"/>
        <v>30000</v>
      </c>
      <c r="K74" s="410">
        <f t="shared" si="8"/>
        <v>0</v>
      </c>
      <c r="L74" s="410">
        <f t="shared" si="9"/>
        <v>2153846</v>
      </c>
    </row>
    <row r="75" spans="1:12" s="29" customFormat="1">
      <c r="A75" s="409"/>
      <c r="B75" s="409"/>
      <c r="C75" s="421" t="s">
        <v>409</v>
      </c>
      <c r="D75" s="410">
        <v>1</v>
      </c>
      <c r="E75" s="410">
        <v>1332024</v>
      </c>
      <c r="F75" s="410">
        <v>30000</v>
      </c>
      <c r="G75" s="410"/>
      <c r="H75" s="410">
        <f t="shared" si="5"/>
        <v>1362024</v>
      </c>
      <c r="I75" s="410">
        <f t="shared" si="6"/>
        <v>1332024</v>
      </c>
      <c r="J75" s="410">
        <f t="shared" si="7"/>
        <v>30000</v>
      </c>
      <c r="K75" s="410">
        <f t="shared" si="8"/>
        <v>0</v>
      </c>
      <c r="L75" s="410">
        <f t="shared" si="9"/>
        <v>1362024</v>
      </c>
    </row>
    <row r="76" spans="1:12" s="29" customFormat="1">
      <c r="A76" s="409"/>
      <c r="B76" s="409"/>
      <c r="C76" s="421" t="s">
        <v>410</v>
      </c>
      <c r="D76" s="410">
        <v>1</v>
      </c>
      <c r="E76" s="410">
        <v>2212773</v>
      </c>
      <c r="F76" s="410">
        <v>30000</v>
      </c>
      <c r="G76" s="410"/>
      <c r="H76" s="410">
        <f t="shared" si="5"/>
        <v>2242773</v>
      </c>
      <c r="I76" s="410">
        <f t="shared" si="6"/>
        <v>2212773</v>
      </c>
      <c r="J76" s="410">
        <f t="shared" si="7"/>
        <v>30000</v>
      </c>
      <c r="K76" s="410">
        <f t="shared" si="8"/>
        <v>0</v>
      </c>
      <c r="L76" s="410">
        <f t="shared" si="9"/>
        <v>2242773</v>
      </c>
    </row>
    <row r="77" spans="1:12" s="29" customFormat="1">
      <c r="A77" s="409"/>
      <c r="B77" s="409"/>
      <c r="C77" s="421" t="s">
        <v>413</v>
      </c>
      <c r="D77" s="410">
        <v>1</v>
      </c>
      <c r="E77" s="410">
        <v>1535417</v>
      </c>
      <c r="F77" s="410">
        <v>30000</v>
      </c>
      <c r="G77" s="410"/>
      <c r="H77" s="410">
        <f t="shared" si="5"/>
        <v>1565417</v>
      </c>
      <c r="I77" s="410">
        <f t="shared" si="6"/>
        <v>1535417</v>
      </c>
      <c r="J77" s="410">
        <f t="shared" si="7"/>
        <v>30000</v>
      </c>
      <c r="K77" s="410">
        <f t="shared" si="8"/>
        <v>0</v>
      </c>
      <c r="L77" s="410">
        <f t="shared" si="9"/>
        <v>1565417</v>
      </c>
    </row>
    <row r="78" spans="1:12" s="29" customFormat="1">
      <c r="A78" s="409"/>
      <c r="B78" s="409"/>
      <c r="C78" s="421" t="s">
        <v>416</v>
      </c>
      <c r="D78" s="410">
        <v>4</v>
      </c>
      <c r="E78" s="410">
        <v>1326884</v>
      </c>
      <c r="F78" s="410">
        <v>30000</v>
      </c>
      <c r="G78" s="410"/>
      <c r="H78" s="410">
        <f t="shared" si="5"/>
        <v>1356884</v>
      </c>
      <c r="I78" s="410">
        <f t="shared" si="6"/>
        <v>5307536</v>
      </c>
      <c r="J78" s="410">
        <f t="shared" si="7"/>
        <v>120000</v>
      </c>
      <c r="K78" s="410">
        <f t="shared" si="8"/>
        <v>0</v>
      </c>
      <c r="L78" s="410">
        <f t="shared" si="9"/>
        <v>5427536</v>
      </c>
    </row>
    <row r="79" spans="1:12" s="29" customFormat="1">
      <c r="A79" s="409"/>
      <c r="B79" s="409"/>
      <c r="C79" s="421" t="s">
        <v>416</v>
      </c>
      <c r="D79" s="410">
        <v>2</v>
      </c>
      <c r="E79" s="410">
        <v>2691877</v>
      </c>
      <c r="F79" s="410">
        <v>30000</v>
      </c>
      <c r="G79" s="410"/>
      <c r="H79" s="410">
        <f t="shared" si="5"/>
        <v>2721877</v>
      </c>
      <c r="I79" s="410">
        <f t="shared" si="6"/>
        <v>5383754</v>
      </c>
      <c r="J79" s="410">
        <f t="shared" si="7"/>
        <v>60000</v>
      </c>
      <c r="K79" s="410">
        <f t="shared" si="8"/>
        <v>0</v>
      </c>
      <c r="L79" s="410">
        <f t="shared" si="9"/>
        <v>5443754</v>
      </c>
    </row>
    <row r="80" spans="1:12" s="29" customFormat="1">
      <c r="A80" s="409"/>
      <c r="B80" s="409"/>
      <c r="C80" s="421" t="s">
        <v>416</v>
      </c>
      <c r="D80" s="410">
        <v>2</v>
      </c>
      <c r="E80" s="410">
        <v>2691877</v>
      </c>
      <c r="F80" s="410">
        <v>30000</v>
      </c>
      <c r="G80" s="410"/>
      <c r="H80" s="410">
        <f t="shared" si="5"/>
        <v>2721877</v>
      </c>
      <c r="I80" s="410">
        <f t="shared" si="6"/>
        <v>5383754</v>
      </c>
      <c r="J80" s="410">
        <f t="shared" si="7"/>
        <v>60000</v>
      </c>
      <c r="K80" s="410">
        <f t="shared" si="8"/>
        <v>0</v>
      </c>
      <c r="L80" s="410">
        <f t="shared" si="9"/>
        <v>5443754</v>
      </c>
    </row>
    <row r="81" spans="1:12" s="29" customFormat="1">
      <c r="A81" s="409"/>
      <c r="B81" s="409"/>
      <c r="C81" s="421" t="s">
        <v>417</v>
      </c>
      <c r="D81" s="410">
        <v>2</v>
      </c>
      <c r="E81" s="410">
        <v>1379465</v>
      </c>
      <c r="F81" s="410">
        <v>30000</v>
      </c>
      <c r="G81" s="410"/>
      <c r="H81" s="410">
        <f t="shared" si="5"/>
        <v>1409465</v>
      </c>
      <c r="I81" s="410">
        <f t="shared" si="6"/>
        <v>2758930</v>
      </c>
      <c r="J81" s="410">
        <f t="shared" si="7"/>
        <v>60000</v>
      </c>
      <c r="K81" s="410">
        <f t="shared" si="8"/>
        <v>0</v>
      </c>
      <c r="L81" s="410">
        <f t="shared" si="9"/>
        <v>2818930</v>
      </c>
    </row>
    <row r="82" spans="1:12" s="29" customFormat="1">
      <c r="A82" s="409"/>
      <c r="B82" s="409"/>
      <c r="C82" s="421" t="s">
        <v>419</v>
      </c>
      <c r="D82" s="410">
        <v>1</v>
      </c>
      <c r="E82" s="410">
        <v>1484627</v>
      </c>
      <c r="F82" s="410">
        <v>30000</v>
      </c>
      <c r="G82" s="410"/>
      <c r="H82" s="410">
        <f t="shared" si="5"/>
        <v>1514627</v>
      </c>
      <c r="I82" s="410">
        <f t="shared" si="6"/>
        <v>1484627</v>
      </c>
      <c r="J82" s="410">
        <f t="shared" si="7"/>
        <v>30000</v>
      </c>
      <c r="K82" s="410">
        <f t="shared" si="8"/>
        <v>0</v>
      </c>
      <c r="L82" s="410">
        <f t="shared" si="9"/>
        <v>1514627</v>
      </c>
    </row>
    <row r="83" spans="1:12" s="29" customFormat="1">
      <c r="A83" s="409"/>
      <c r="B83" s="409"/>
      <c r="C83" s="421" t="s">
        <v>421</v>
      </c>
      <c r="D83" s="410">
        <v>1</v>
      </c>
      <c r="E83" s="410">
        <v>1589789</v>
      </c>
      <c r="F83" s="410">
        <v>30000</v>
      </c>
      <c r="G83" s="410"/>
      <c r="H83" s="410">
        <f t="shared" si="5"/>
        <v>1619789</v>
      </c>
      <c r="I83" s="410">
        <f t="shared" si="6"/>
        <v>1589789</v>
      </c>
      <c r="J83" s="410">
        <f t="shared" si="7"/>
        <v>30000</v>
      </c>
      <c r="K83" s="410">
        <f t="shared" si="8"/>
        <v>0</v>
      </c>
      <c r="L83" s="410">
        <f t="shared" si="9"/>
        <v>1619789</v>
      </c>
    </row>
    <row r="84" spans="1:12" s="29" customFormat="1">
      <c r="A84" s="409"/>
      <c r="B84" s="409"/>
      <c r="C84" s="421" t="s">
        <v>427</v>
      </c>
      <c r="D84" s="1060">
        <v>2</v>
      </c>
      <c r="E84" s="410">
        <v>1473289</v>
      </c>
      <c r="F84" s="410">
        <v>30000</v>
      </c>
      <c r="G84" s="410"/>
      <c r="H84" s="410">
        <f t="shared" si="5"/>
        <v>1503289</v>
      </c>
      <c r="I84" s="410">
        <f t="shared" si="6"/>
        <v>2946578</v>
      </c>
      <c r="J84" s="410">
        <f t="shared" si="7"/>
        <v>60000</v>
      </c>
      <c r="K84" s="410">
        <f t="shared" si="8"/>
        <v>0</v>
      </c>
      <c r="L84" s="410">
        <f t="shared" si="9"/>
        <v>3006578</v>
      </c>
    </row>
    <row r="85" spans="1:12" s="29" customFormat="1">
      <c r="A85" s="409"/>
      <c r="B85" s="409"/>
      <c r="C85" s="421" t="s">
        <v>427</v>
      </c>
      <c r="D85" s="1060">
        <v>1</v>
      </c>
      <c r="E85" s="410">
        <v>3262245</v>
      </c>
      <c r="F85" s="410">
        <v>30000</v>
      </c>
      <c r="G85" s="410"/>
      <c r="H85" s="410">
        <f t="shared" si="5"/>
        <v>3292245</v>
      </c>
      <c r="I85" s="410">
        <f t="shared" si="6"/>
        <v>3262245</v>
      </c>
      <c r="J85" s="410">
        <f t="shared" si="7"/>
        <v>30000</v>
      </c>
      <c r="K85" s="410">
        <f t="shared" si="8"/>
        <v>0</v>
      </c>
      <c r="L85" s="410">
        <f t="shared" si="9"/>
        <v>3292245</v>
      </c>
    </row>
    <row r="86" spans="1:12" s="29" customFormat="1">
      <c r="A86" s="409"/>
      <c r="B86" s="409"/>
      <c r="C86" s="421" t="s">
        <v>428</v>
      </c>
      <c r="D86" s="410">
        <v>1</v>
      </c>
      <c r="E86" s="410">
        <v>3353978</v>
      </c>
      <c r="F86" s="410">
        <v>30000</v>
      </c>
      <c r="G86" s="410"/>
      <c r="H86" s="410">
        <f t="shared" si="5"/>
        <v>3383978</v>
      </c>
      <c r="I86" s="410">
        <f t="shared" si="6"/>
        <v>3353978</v>
      </c>
      <c r="J86" s="410">
        <f t="shared" si="7"/>
        <v>30000</v>
      </c>
      <c r="K86" s="410">
        <f t="shared" si="8"/>
        <v>0</v>
      </c>
      <c r="L86" s="410">
        <f t="shared" si="9"/>
        <v>3383978</v>
      </c>
    </row>
    <row r="87" spans="1:12" s="29" customFormat="1">
      <c r="A87" s="409"/>
      <c r="B87" s="409"/>
      <c r="C87" s="421" t="s">
        <v>429</v>
      </c>
      <c r="D87" s="410">
        <v>1</v>
      </c>
      <c r="E87" s="410">
        <v>1584468</v>
      </c>
      <c r="F87" s="410">
        <v>30000</v>
      </c>
      <c r="G87" s="410"/>
      <c r="H87" s="410">
        <f t="shared" si="5"/>
        <v>1614468</v>
      </c>
      <c r="I87" s="410">
        <f t="shared" si="6"/>
        <v>1584468</v>
      </c>
      <c r="J87" s="410">
        <f t="shared" si="7"/>
        <v>30000</v>
      </c>
      <c r="K87" s="410">
        <f t="shared" si="8"/>
        <v>0</v>
      </c>
      <c r="L87" s="410">
        <f t="shared" si="9"/>
        <v>1614468</v>
      </c>
    </row>
    <row r="88" spans="1:12" s="29" customFormat="1">
      <c r="A88" s="409"/>
      <c r="B88" s="409"/>
      <c r="C88" s="421" t="s">
        <v>429</v>
      </c>
      <c r="D88" s="410">
        <v>2</v>
      </c>
      <c r="E88" s="410">
        <v>3445711</v>
      </c>
      <c r="F88" s="410">
        <v>30000</v>
      </c>
      <c r="G88" s="410"/>
      <c r="H88" s="410">
        <f t="shared" si="5"/>
        <v>3475711</v>
      </c>
      <c r="I88" s="410">
        <f t="shared" si="6"/>
        <v>6891422</v>
      </c>
      <c r="J88" s="410">
        <f t="shared" si="7"/>
        <v>60000</v>
      </c>
      <c r="K88" s="410">
        <f t="shared" si="8"/>
        <v>0</v>
      </c>
      <c r="L88" s="410">
        <f t="shared" si="9"/>
        <v>6951422</v>
      </c>
    </row>
    <row r="89" spans="1:12" s="29" customFormat="1">
      <c r="A89" s="409"/>
      <c r="B89" s="409"/>
      <c r="C89" s="421" t="s">
        <v>430</v>
      </c>
      <c r="D89" s="410">
        <v>1</v>
      </c>
      <c r="E89" s="410">
        <v>1640057</v>
      </c>
      <c r="F89" s="410">
        <v>30000</v>
      </c>
      <c r="G89" s="410"/>
      <c r="H89" s="410">
        <f t="shared" si="5"/>
        <v>1670057</v>
      </c>
      <c r="I89" s="410">
        <f t="shared" si="6"/>
        <v>1640057</v>
      </c>
      <c r="J89" s="410">
        <f t="shared" si="7"/>
        <v>30000</v>
      </c>
      <c r="K89" s="410">
        <f t="shared" si="8"/>
        <v>0</v>
      </c>
      <c r="L89" s="410">
        <f t="shared" si="9"/>
        <v>1670057</v>
      </c>
    </row>
    <row r="90" spans="1:12" s="29" customFormat="1">
      <c r="A90" s="409"/>
      <c r="B90" s="409"/>
      <c r="C90" s="421" t="s">
        <v>432</v>
      </c>
      <c r="D90" s="410">
        <v>1</v>
      </c>
      <c r="E90" s="410">
        <v>1751236</v>
      </c>
      <c r="F90" s="410">
        <v>30000</v>
      </c>
      <c r="G90" s="410"/>
      <c r="H90" s="410">
        <f t="shared" si="5"/>
        <v>1781236</v>
      </c>
      <c r="I90" s="410">
        <f t="shared" si="6"/>
        <v>1751236</v>
      </c>
      <c r="J90" s="410">
        <f t="shared" si="7"/>
        <v>30000</v>
      </c>
      <c r="K90" s="410">
        <f t="shared" si="8"/>
        <v>0</v>
      </c>
      <c r="L90" s="410">
        <f t="shared" si="9"/>
        <v>1781236</v>
      </c>
    </row>
    <row r="91" spans="1:12" s="29" customFormat="1">
      <c r="A91" s="409"/>
      <c r="B91" s="409"/>
      <c r="C91" s="421" t="s">
        <v>433</v>
      </c>
      <c r="D91" s="410">
        <v>1</v>
      </c>
      <c r="E91" s="410">
        <v>3812642</v>
      </c>
      <c r="F91" s="410">
        <v>30000</v>
      </c>
      <c r="G91" s="410"/>
      <c r="H91" s="410">
        <f t="shared" si="5"/>
        <v>3842642</v>
      </c>
      <c r="I91" s="410">
        <f t="shared" si="6"/>
        <v>3812642</v>
      </c>
      <c r="J91" s="410">
        <f t="shared" si="7"/>
        <v>30000</v>
      </c>
      <c r="K91" s="410">
        <f t="shared" si="8"/>
        <v>0</v>
      </c>
      <c r="L91" s="410">
        <f t="shared" si="9"/>
        <v>3842642</v>
      </c>
    </row>
    <row r="92" spans="1:12" s="29" customFormat="1">
      <c r="A92" s="409"/>
      <c r="B92" s="409"/>
      <c r="C92" s="421" t="s">
        <v>435</v>
      </c>
      <c r="D92" s="410">
        <v>1</v>
      </c>
      <c r="E92" s="410">
        <v>1918005</v>
      </c>
      <c r="F92" s="410">
        <v>30000</v>
      </c>
      <c r="G92" s="410"/>
      <c r="H92" s="410">
        <f t="shared" si="5"/>
        <v>1948005</v>
      </c>
      <c r="I92" s="410">
        <f t="shared" si="6"/>
        <v>1918005</v>
      </c>
      <c r="J92" s="410">
        <f t="shared" si="7"/>
        <v>30000</v>
      </c>
      <c r="K92" s="410">
        <f t="shared" si="8"/>
        <v>0</v>
      </c>
      <c r="L92" s="410">
        <f t="shared" si="9"/>
        <v>1948005</v>
      </c>
    </row>
    <row r="93" spans="1:12" s="29" customFormat="1">
      <c r="A93" s="409"/>
      <c r="B93" s="409"/>
      <c r="C93" s="421" t="s">
        <v>436</v>
      </c>
      <c r="D93" s="410">
        <v>1</v>
      </c>
      <c r="E93" s="410">
        <v>4116745</v>
      </c>
      <c r="F93" s="410">
        <v>30000</v>
      </c>
      <c r="G93" s="410"/>
      <c r="H93" s="410">
        <f t="shared" si="5"/>
        <v>4146745</v>
      </c>
      <c r="I93" s="410">
        <f t="shared" si="6"/>
        <v>4116745</v>
      </c>
      <c r="J93" s="410">
        <f t="shared" si="7"/>
        <v>30000</v>
      </c>
      <c r="K93" s="410">
        <f t="shared" si="8"/>
        <v>0</v>
      </c>
      <c r="L93" s="410">
        <f t="shared" si="9"/>
        <v>4146745</v>
      </c>
    </row>
    <row r="94" spans="1:12" s="29" customFormat="1">
      <c r="A94" s="409"/>
      <c r="B94" s="409"/>
      <c r="C94" s="421" t="s">
        <v>437</v>
      </c>
      <c r="D94" s="410">
        <v>2</v>
      </c>
      <c r="E94" s="410">
        <v>1742530</v>
      </c>
      <c r="F94" s="410">
        <v>30000</v>
      </c>
      <c r="G94" s="410"/>
      <c r="H94" s="410">
        <f t="shared" si="5"/>
        <v>1772530</v>
      </c>
      <c r="I94" s="410">
        <f t="shared" si="6"/>
        <v>3485060</v>
      </c>
      <c r="J94" s="410">
        <f t="shared" si="7"/>
        <v>60000</v>
      </c>
      <c r="K94" s="410">
        <f t="shared" si="8"/>
        <v>0</v>
      </c>
      <c r="L94" s="410">
        <f t="shared" si="9"/>
        <v>3545060</v>
      </c>
    </row>
    <row r="95" spans="1:12" s="29" customFormat="1">
      <c r="A95" s="409"/>
      <c r="B95" s="409"/>
      <c r="C95" s="421" t="s">
        <v>438</v>
      </c>
      <c r="D95" s="410">
        <v>5</v>
      </c>
      <c r="E95" s="410">
        <v>1802375</v>
      </c>
      <c r="F95" s="410">
        <v>30000</v>
      </c>
      <c r="G95" s="410"/>
      <c r="H95" s="410">
        <f t="shared" si="5"/>
        <v>1832375</v>
      </c>
      <c r="I95" s="410">
        <f t="shared" si="6"/>
        <v>9011875</v>
      </c>
      <c r="J95" s="410">
        <f t="shared" si="7"/>
        <v>150000</v>
      </c>
      <c r="K95" s="410">
        <f t="shared" si="8"/>
        <v>0</v>
      </c>
      <c r="L95" s="410">
        <f t="shared" si="9"/>
        <v>9161875</v>
      </c>
    </row>
    <row r="96" spans="1:12" s="29" customFormat="1">
      <c r="A96" s="409"/>
      <c r="B96" s="409"/>
      <c r="C96" s="421" t="s">
        <v>439</v>
      </c>
      <c r="D96" s="410">
        <v>2</v>
      </c>
      <c r="E96" s="410">
        <v>1862220</v>
      </c>
      <c r="F96" s="410">
        <v>30000</v>
      </c>
      <c r="G96" s="410"/>
      <c r="H96" s="410">
        <f t="shared" si="5"/>
        <v>1892220</v>
      </c>
      <c r="I96" s="410">
        <f t="shared" si="6"/>
        <v>3724440</v>
      </c>
      <c r="J96" s="410">
        <f t="shared" si="7"/>
        <v>60000</v>
      </c>
      <c r="K96" s="410">
        <f t="shared" si="8"/>
        <v>0</v>
      </c>
      <c r="L96" s="410">
        <f t="shared" si="9"/>
        <v>3784440</v>
      </c>
    </row>
    <row r="97" spans="1:12" s="29" customFormat="1">
      <c r="A97" s="409"/>
      <c r="B97" s="409"/>
      <c r="C97" s="421" t="s">
        <v>439</v>
      </c>
      <c r="D97" s="410">
        <v>1</v>
      </c>
      <c r="E97" s="410">
        <v>4443100</v>
      </c>
      <c r="F97" s="410">
        <v>30000</v>
      </c>
      <c r="G97" s="410"/>
      <c r="H97" s="410">
        <f t="shared" si="5"/>
        <v>4473100</v>
      </c>
      <c r="I97" s="410">
        <f t="shared" si="6"/>
        <v>4443100</v>
      </c>
      <c r="J97" s="410">
        <f t="shared" si="7"/>
        <v>30000</v>
      </c>
      <c r="K97" s="410">
        <f t="shared" si="8"/>
        <v>0</v>
      </c>
      <c r="L97" s="410">
        <f t="shared" si="9"/>
        <v>4473100</v>
      </c>
    </row>
    <row r="98" spans="1:12" s="29" customFormat="1">
      <c r="A98" s="409"/>
      <c r="B98" s="409"/>
      <c r="C98" s="421" t="s">
        <v>440</v>
      </c>
      <c r="D98" s="410">
        <v>1</v>
      </c>
      <c r="E98" s="410">
        <v>4551885</v>
      </c>
      <c r="F98" s="410">
        <v>30000</v>
      </c>
      <c r="G98" s="410"/>
      <c r="H98" s="410">
        <f t="shared" si="5"/>
        <v>4581885</v>
      </c>
      <c r="I98" s="410">
        <f t="shared" si="6"/>
        <v>4551885</v>
      </c>
      <c r="J98" s="410">
        <f t="shared" si="7"/>
        <v>30000</v>
      </c>
      <c r="K98" s="410">
        <f t="shared" si="8"/>
        <v>0</v>
      </c>
      <c r="L98" s="410">
        <f t="shared" si="9"/>
        <v>4581885</v>
      </c>
    </row>
    <row r="99" spans="1:12" s="29" customFormat="1">
      <c r="A99" s="409"/>
      <c r="B99" s="409"/>
      <c r="C99" s="421" t="s">
        <v>441</v>
      </c>
      <c r="D99" s="410">
        <v>3</v>
      </c>
      <c r="E99" s="410">
        <v>1981910</v>
      </c>
      <c r="F99" s="410">
        <v>30000</v>
      </c>
      <c r="G99" s="410"/>
      <c r="H99" s="410">
        <f t="shared" si="5"/>
        <v>2011910</v>
      </c>
      <c r="I99" s="410">
        <f t="shared" si="6"/>
        <v>5945730</v>
      </c>
      <c r="J99" s="410">
        <f t="shared" si="7"/>
        <v>90000</v>
      </c>
      <c r="K99" s="410">
        <f t="shared" si="8"/>
        <v>0</v>
      </c>
      <c r="L99" s="410">
        <f t="shared" si="9"/>
        <v>6035730</v>
      </c>
    </row>
    <row r="100" spans="1:12" s="29" customFormat="1">
      <c r="A100" s="409"/>
      <c r="B100" s="409"/>
      <c r="C100" s="421" t="s">
        <v>442</v>
      </c>
      <c r="D100" s="410">
        <v>1</v>
      </c>
      <c r="E100" s="410">
        <v>2041755</v>
      </c>
      <c r="F100" s="410">
        <v>30000</v>
      </c>
      <c r="G100" s="410"/>
      <c r="H100" s="410">
        <f t="shared" si="5"/>
        <v>2071755</v>
      </c>
      <c r="I100" s="410">
        <f t="shared" si="6"/>
        <v>2041755</v>
      </c>
      <c r="J100" s="410">
        <f t="shared" si="7"/>
        <v>30000</v>
      </c>
      <c r="K100" s="410">
        <f t="shared" si="8"/>
        <v>0</v>
      </c>
      <c r="L100" s="410">
        <f t="shared" si="9"/>
        <v>2071755</v>
      </c>
    </row>
    <row r="101" spans="1:12">
      <c r="A101" s="409"/>
      <c r="B101" s="409"/>
      <c r="C101" s="408" t="s">
        <v>445</v>
      </c>
      <c r="D101" s="410">
        <v>2</v>
      </c>
      <c r="E101" s="410">
        <v>2194212</v>
      </c>
      <c r="F101" s="410">
        <v>30000</v>
      </c>
      <c r="G101" s="410"/>
      <c r="H101" s="410">
        <f t="shared" si="5"/>
        <v>2224212</v>
      </c>
      <c r="I101" s="410">
        <f t="shared" si="6"/>
        <v>4388424</v>
      </c>
      <c r="J101" s="410">
        <f t="shared" si="7"/>
        <v>60000</v>
      </c>
      <c r="K101" s="410">
        <f t="shared" si="8"/>
        <v>0</v>
      </c>
      <c r="L101" s="410">
        <f t="shared" si="9"/>
        <v>4448424</v>
      </c>
    </row>
    <row r="102" spans="1:12">
      <c r="A102" s="409"/>
      <c r="B102" s="409"/>
      <c r="C102" s="408" t="s">
        <v>445</v>
      </c>
      <c r="D102" s="410">
        <v>1</v>
      </c>
      <c r="E102" s="410">
        <v>4928033</v>
      </c>
      <c r="F102" s="410">
        <v>30000</v>
      </c>
      <c r="G102" s="410"/>
      <c r="H102" s="410">
        <f t="shared" si="5"/>
        <v>4958033</v>
      </c>
      <c r="I102" s="410">
        <f t="shared" si="6"/>
        <v>4928033</v>
      </c>
      <c r="J102" s="410">
        <f t="shared" si="7"/>
        <v>30000</v>
      </c>
      <c r="K102" s="410">
        <f t="shared" si="8"/>
        <v>0</v>
      </c>
      <c r="L102" s="410">
        <f t="shared" si="9"/>
        <v>4958033</v>
      </c>
    </row>
    <row r="103" spans="1:12">
      <c r="A103" s="409"/>
      <c r="B103" s="409"/>
      <c r="C103" s="408" t="s">
        <v>447</v>
      </c>
      <c r="D103" s="410">
        <v>1</v>
      </c>
      <c r="E103" s="410">
        <v>5178220</v>
      </c>
      <c r="F103" s="410">
        <v>30000</v>
      </c>
      <c r="G103" s="410"/>
      <c r="H103" s="410">
        <f t="shared" si="5"/>
        <v>5208220</v>
      </c>
      <c r="I103" s="410">
        <f t="shared" si="6"/>
        <v>5178220</v>
      </c>
      <c r="J103" s="410">
        <f t="shared" si="7"/>
        <v>30000</v>
      </c>
      <c r="K103" s="410">
        <f t="shared" si="8"/>
        <v>0</v>
      </c>
      <c r="L103" s="410">
        <f t="shared" si="9"/>
        <v>5208220</v>
      </c>
    </row>
    <row r="104" spans="1:12">
      <c r="A104" s="409"/>
      <c r="B104" s="409"/>
      <c r="C104" s="408" t="s">
        <v>448</v>
      </c>
      <c r="D104" s="410">
        <v>1</v>
      </c>
      <c r="E104" s="410">
        <v>5303314</v>
      </c>
      <c r="F104" s="410">
        <v>30000</v>
      </c>
      <c r="G104" s="410"/>
      <c r="H104" s="410">
        <f t="shared" si="5"/>
        <v>5333314</v>
      </c>
      <c r="I104" s="410">
        <f t="shared" si="6"/>
        <v>5303314</v>
      </c>
      <c r="J104" s="410">
        <f t="shared" si="7"/>
        <v>30000</v>
      </c>
      <c r="K104" s="410">
        <f t="shared" si="8"/>
        <v>0</v>
      </c>
      <c r="L104" s="410">
        <f t="shared" si="9"/>
        <v>5333314</v>
      </c>
    </row>
    <row r="105" spans="1:12">
      <c r="A105" s="409"/>
      <c r="B105" s="409"/>
      <c r="C105" s="408" t="s">
        <v>637</v>
      </c>
      <c r="D105" s="410">
        <v>2</v>
      </c>
      <c r="E105" s="410">
        <v>2705563</v>
      </c>
      <c r="F105" s="410">
        <v>30000</v>
      </c>
      <c r="G105" s="410"/>
      <c r="H105" s="410">
        <f t="shared" si="5"/>
        <v>2735563</v>
      </c>
      <c r="I105" s="410">
        <f t="shared" si="6"/>
        <v>5411126</v>
      </c>
      <c r="J105" s="410">
        <f t="shared" si="7"/>
        <v>60000</v>
      </c>
      <c r="K105" s="410">
        <f t="shared" si="8"/>
        <v>0</v>
      </c>
      <c r="L105" s="410">
        <f t="shared" si="9"/>
        <v>5471126</v>
      </c>
    </row>
    <row r="106" spans="1:12">
      <c r="A106" s="409"/>
      <c r="B106" s="409"/>
      <c r="C106" s="408" t="s">
        <v>690</v>
      </c>
      <c r="D106" s="410">
        <v>1</v>
      </c>
      <c r="E106" s="410">
        <v>2805669</v>
      </c>
      <c r="F106" s="410">
        <v>30000</v>
      </c>
      <c r="G106" s="410"/>
      <c r="H106" s="410">
        <f t="shared" si="5"/>
        <v>2835669</v>
      </c>
      <c r="I106" s="410">
        <f t="shared" si="6"/>
        <v>2805669</v>
      </c>
      <c r="J106" s="410">
        <f t="shared" si="7"/>
        <v>30000</v>
      </c>
      <c r="K106" s="410">
        <f t="shared" si="8"/>
        <v>0</v>
      </c>
      <c r="L106" s="410">
        <f t="shared" si="9"/>
        <v>2835669</v>
      </c>
    </row>
    <row r="107" spans="1:12">
      <c r="A107" s="409"/>
      <c r="B107" s="409"/>
      <c r="C107" s="408" t="s">
        <v>625</v>
      </c>
      <c r="D107" s="410">
        <v>2</v>
      </c>
      <c r="E107" s="410">
        <v>5130837</v>
      </c>
      <c r="F107" s="410">
        <v>30000</v>
      </c>
      <c r="G107" s="410"/>
      <c r="H107" s="410">
        <f t="shared" si="5"/>
        <v>5160837</v>
      </c>
      <c r="I107" s="410">
        <f t="shared" si="6"/>
        <v>10261674</v>
      </c>
      <c r="J107" s="410">
        <f t="shared" si="7"/>
        <v>60000</v>
      </c>
      <c r="K107" s="410">
        <f t="shared" si="8"/>
        <v>0</v>
      </c>
      <c r="L107" s="410">
        <f t="shared" si="9"/>
        <v>10321674</v>
      </c>
    </row>
    <row r="108" spans="1:12" s="29" customFormat="1">
      <c r="A108" s="409"/>
      <c r="B108" s="411" t="s">
        <v>2</v>
      </c>
      <c r="C108" s="408" t="s">
        <v>454</v>
      </c>
      <c r="D108" s="410">
        <v>1</v>
      </c>
      <c r="E108" s="410">
        <v>6215435</v>
      </c>
      <c r="F108" s="410">
        <v>30000</v>
      </c>
      <c r="G108" s="410"/>
      <c r="H108" s="410">
        <f t="shared" si="5"/>
        <v>6245435</v>
      </c>
      <c r="I108" s="410">
        <f t="shared" si="6"/>
        <v>6215435</v>
      </c>
      <c r="J108" s="410">
        <f t="shared" si="7"/>
        <v>30000</v>
      </c>
      <c r="K108" s="410">
        <f t="shared" si="8"/>
        <v>0</v>
      </c>
      <c r="L108" s="410">
        <f t="shared" si="9"/>
        <v>6245435</v>
      </c>
    </row>
    <row r="109" spans="1:12" s="29" customFormat="1">
      <c r="A109" s="409"/>
      <c r="B109" s="409"/>
      <c r="C109" s="421" t="s">
        <v>455</v>
      </c>
      <c r="D109" s="1060">
        <f>SUM(D7:D108)</f>
        <v>497</v>
      </c>
      <c r="E109" s="1060">
        <f>SUM(E86:E108)</f>
        <v>74509900</v>
      </c>
      <c r="F109" s="1060">
        <f>SUM(F86:F108)</f>
        <v>690000</v>
      </c>
      <c r="G109" s="1060"/>
      <c r="H109" s="1060">
        <f>SUM(H7:H108)</f>
        <v>160590997</v>
      </c>
      <c r="I109" s="1060">
        <f>SUM(I7:I108)</f>
        <v>470315038</v>
      </c>
      <c r="J109" s="1060">
        <f>SUM(J7:J108)</f>
        <v>14910000</v>
      </c>
      <c r="K109" s="1060">
        <f>SUM(K7:K108)</f>
        <v>0</v>
      </c>
      <c r="L109" s="1060">
        <f>SUM(L7:L108)</f>
        <v>485225038</v>
      </c>
    </row>
    <row r="110" spans="1:12" s="29" customFormat="1">
      <c r="A110" s="409"/>
      <c r="B110" s="409" t="s">
        <v>456</v>
      </c>
      <c r="C110" s="409"/>
      <c r="D110" s="410"/>
      <c r="E110" s="410"/>
      <c r="F110" s="410"/>
      <c r="G110" s="410"/>
      <c r="H110" s="410"/>
      <c r="I110" s="410"/>
      <c r="J110" s="410"/>
      <c r="K110" s="410"/>
      <c r="L110" s="410"/>
    </row>
    <row r="111" spans="1:12" s="29" customFormat="1">
      <c r="A111" s="409"/>
      <c r="B111" s="409" t="s">
        <v>458</v>
      </c>
      <c r="C111" s="832" t="s">
        <v>457</v>
      </c>
      <c r="D111" s="418"/>
      <c r="E111" s="418">
        <v>1337225</v>
      </c>
      <c r="F111" s="418">
        <v>381109</v>
      </c>
      <c r="G111" s="418">
        <v>13099508</v>
      </c>
      <c r="H111" s="410">
        <f t="shared" ref="H111:H126" si="10">SUM(E111:G111)</f>
        <v>14817842</v>
      </c>
      <c r="I111" s="410">
        <f t="shared" ref="I111:I126" si="11">D111*E111</f>
        <v>0</v>
      </c>
      <c r="J111" s="410">
        <f t="shared" ref="J111:J126" si="12">D111*F111</f>
        <v>0</v>
      </c>
      <c r="K111" s="410">
        <f t="shared" ref="K111:K126" si="13">D111*G111</f>
        <v>0</v>
      </c>
      <c r="L111" s="410">
        <f t="shared" ref="L111:L126" si="14">D111*H111</f>
        <v>0</v>
      </c>
    </row>
    <row r="112" spans="1:12" s="29" customFormat="1" ht="36.75">
      <c r="A112" s="409"/>
      <c r="B112" s="409"/>
      <c r="C112" s="832" t="s">
        <v>459</v>
      </c>
      <c r="D112" s="418">
        <v>1</v>
      </c>
      <c r="E112" s="418">
        <v>1337225</v>
      </c>
      <c r="F112" s="418">
        <v>401168</v>
      </c>
      <c r="G112" s="418">
        <v>10916790</v>
      </c>
      <c r="H112" s="410">
        <f t="shared" si="10"/>
        <v>12655183</v>
      </c>
      <c r="I112" s="410">
        <f t="shared" si="11"/>
        <v>1337225</v>
      </c>
      <c r="J112" s="410">
        <f t="shared" si="12"/>
        <v>401168</v>
      </c>
      <c r="K112" s="410">
        <f t="shared" si="13"/>
        <v>10916790</v>
      </c>
      <c r="L112" s="410">
        <f t="shared" si="14"/>
        <v>12655183</v>
      </c>
    </row>
    <row r="113" spans="1:12" s="29" customFormat="1">
      <c r="A113" s="409"/>
      <c r="B113" s="409"/>
      <c r="C113" s="422" t="s">
        <v>460</v>
      </c>
      <c r="D113" s="410">
        <v>1</v>
      </c>
      <c r="E113" s="418">
        <v>9273942.8399999999</v>
      </c>
      <c r="F113" s="410">
        <v>374361</v>
      </c>
      <c r="G113" s="410">
        <v>7914876</v>
      </c>
      <c r="H113" s="410">
        <f t="shared" si="10"/>
        <v>17563179.84</v>
      </c>
      <c r="I113" s="410">
        <f t="shared" si="11"/>
        <v>9273942.8399999999</v>
      </c>
      <c r="J113" s="410">
        <f t="shared" si="12"/>
        <v>374361</v>
      </c>
      <c r="K113" s="410">
        <f t="shared" si="13"/>
        <v>7914876</v>
      </c>
      <c r="L113" s="410">
        <f t="shared" si="14"/>
        <v>17563179.84</v>
      </c>
    </row>
    <row r="114" spans="1:12" s="29" customFormat="1">
      <c r="A114" s="409"/>
      <c r="B114" s="409"/>
      <c r="C114" s="422" t="s">
        <v>461</v>
      </c>
      <c r="D114" s="410"/>
      <c r="E114" s="418"/>
      <c r="F114" s="410"/>
      <c r="G114" s="410"/>
      <c r="H114" s="410">
        <f t="shared" si="10"/>
        <v>0</v>
      </c>
      <c r="I114" s="410">
        <f t="shared" si="11"/>
        <v>0</v>
      </c>
      <c r="J114" s="410">
        <f t="shared" si="12"/>
        <v>0</v>
      </c>
      <c r="K114" s="410">
        <f t="shared" si="13"/>
        <v>0</v>
      </c>
      <c r="L114" s="410">
        <f t="shared" si="14"/>
        <v>0</v>
      </c>
    </row>
    <row r="115" spans="1:12" s="29" customFormat="1">
      <c r="A115" s="409"/>
      <c r="B115" s="409"/>
      <c r="C115" s="422" t="s">
        <v>462</v>
      </c>
      <c r="D115" s="410"/>
      <c r="E115" s="418"/>
      <c r="F115" s="410"/>
      <c r="G115" s="410"/>
      <c r="H115" s="410">
        <f t="shared" si="10"/>
        <v>0</v>
      </c>
      <c r="I115" s="410">
        <f t="shared" si="11"/>
        <v>0</v>
      </c>
      <c r="J115" s="410">
        <f t="shared" si="12"/>
        <v>0</v>
      </c>
      <c r="K115" s="410">
        <f t="shared" si="13"/>
        <v>0</v>
      </c>
      <c r="L115" s="410">
        <f t="shared" si="14"/>
        <v>0</v>
      </c>
    </row>
    <row r="116" spans="1:12" s="29" customFormat="1">
      <c r="A116" s="409"/>
      <c r="B116" s="421"/>
      <c r="C116" s="422" t="s">
        <v>938</v>
      </c>
      <c r="D116" s="410"/>
      <c r="E116" s="410"/>
      <c r="F116" s="410"/>
      <c r="G116" s="410"/>
      <c r="H116" s="410">
        <f t="shared" si="10"/>
        <v>0</v>
      </c>
      <c r="I116" s="410">
        <f t="shared" si="11"/>
        <v>0</v>
      </c>
      <c r="J116" s="410">
        <f t="shared" si="12"/>
        <v>0</v>
      </c>
      <c r="K116" s="410">
        <f t="shared" si="13"/>
        <v>0</v>
      </c>
      <c r="L116" s="410">
        <f t="shared" si="14"/>
        <v>0</v>
      </c>
    </row>
    <row r="117" spans="1:12" s="29" customFormat="1" ht="24.75">
      <c r="A117" s="409"/>
      <c r="B117" s="409"/>
      <c r="C117" s="929" t="s">
        <v>939</v>
      </c>
      <c r="D117" s="410"/>
      <c r="E117" s="410"/>
      <c r="F117" s="410"/>
      <c r="G117" s="410"/>
      <c r="H117" s="410">
        <f t="shared" si="10"/>
        <v>0</v>
      </c>
      <c r="I117" s="410">
        <f t="shared" si="11"/>
        <v>0</v>
      </c>
      <c r="J117" s="410">
        <f t="shared" si="12"/>
        <v>0</v>
      </c>
      <c r="K117" s="410">
        <f t="shared" si="13"/>
        <v>0</v>
      </c>
      <c r="L117" s="410">
        <f t="shared" si="14"/>
        <v>0</v>
      </c>
    </row>
    <row r="118" spans="1:12" s="29" customFormat="1">
      <c r="A118" s="409"/>
      <c r="B118" s="409"/>
      <c r="C118" s="422" t="s">
        <v>940</v>
      </c>
      <c r="D118" s="410"/>
      <c r="E118" s="410"/>
      <c r="F118" s="410"/>
      <c r="G118" s="410"/>
      <c r="H118" s="410">
        <f t="shared" si="10"/>
        <v>0</v>
      </c>
      <c r="I118" s="410">
        <f t="shared" si="11"/>
        <v>0</v>
      </c>
      <c r="J118" s="410">
        <f t="shared" si="12"/>
        <v>0</v>
      </c>
      <c r="K118" s="410">
        <f t="shared" si="13"/>
        <v>0</v>
      </c>
      <c r="L118" s="410">
        <f t="shared" si="14"/>
        <v>0</v>
      </c>
    </row>
    <row r="119" spans="1:12" s="29" customFormat="1">
      <c r="A119" s="409"/>
      <c r="B119" s="409"/>
      <c r="C119" s="422" t="s">
        <v>941</v>
      </c>
      <c r="D119" s="410"/>
      <c r="E119" s="410"/>
      <c r="F119" s="410"/>
      <c r="G119" s="410"/>
      <c r="H119" s="410">
        <f t="shared" si="10"/>
        <v>0</v>
      </c>
      <c r="I119" s="410">
        <f t="shared" si="11"/>
        <v>0</v>
      </c>
      <c r="J119" s="410">
        <f t="shared" si="12"/>
        <v>0</v>
      </c>
      <c r="K119" s="410">
        <f t="shared" si="13"/>
        <v>0</v>
      </c>
      <c r="L119" s="410">
        <f t="shared" si="14"/>
        <v>0</v>
      </c>
    </row>
    <row r="120" spans="1:12" s="29" customFormat="1">
      <c r="A120" s="409"/>
      <c r="B120" s="409"/>
      <c r="C120" s="422" t="s">
        <v>463</v>
      </c>
      <c r="D120" s="410"/>
      <c r="E120" s="410"/>
      <c r="F120" s="410"/>
      <c r="G120" s="410"/>
      <c r="H120" s="410">
        <f t="shared" si="10"/>
        <v>0</v>
      </c>
      <c r="I120" s="410">
        <f t="shared" si="11"/>
        <v>0</v>
      </c>
      <c r="J120" s="410">
        <f t="shared" si="12"/>
        <v>0</v>
      </c>
      <c r="K120" s="410">
        <f t="shared" si="13"/>
        <v>0</v>
      </c>
      <c r="L120" s="410">
        <f t="shared" si="14"/>
        <v>0</v>
      </c>
    </row>
    <row r="121" spans="1:12" s="29" customFormat="1">
      <c r="A121" s="409"/>
      <c r="B121" s="409"/>
      <c r="C121" s="422" t="s">
        <v>464</v>
      </c>
      <c r="D121" s="410"/>
      <c r="E121" s="410"/>
      <c r="F121" s="410"/>
      <c r="G121" s="410"/>
      <c r="H121" s="410">
        <f t="shared" si="10"/>
        <v>0</v>
      </c>
      <c r="I121" s="410">
        <f t="shared" si="11"/>
        <v>0</v>
      </c>
      <c r="J121" s="410">
        <f t="shared" si="12"/>
        <v>0</v>
      </c>
      <c r="K121" s="410">
        <f t="shared" si="13"/>
        <v>0</v>
      </c>
      <c r="L121" s="410">
        <f t="shared" si="14"/>
        <v>0</v>
      </c>
    </row>
    <row r="122" spans="1:12" s="29" customFormat="1">
      <c r="A122" s="409"/>
      <c r="B122" s="409"/>
      <c r="C122" s="422" t="s">
        <v>465</v>
      </c>
      <c r="D122" s="410"/>
      <c r="E122" s="410"/>
      <c r="F122" s="410"/>
      <c r="G122" s="410"/>
      <c r="H122" s="410">
        <f t="shared" si="10"/>
        <v>0</v>
      </c>
      <c r="I122" s="410">
        <f t="shared" si="11"/>
        <v>0</v>
      </c>
      <c r="J122" s="410">
        <f t="shared" si="12"/>
        <v>0</v>
      </c>
      <c r="K122" s="410">
        <f t="shared" si="13"/>
        <v>0</v>
      </c>
      <c r="L122" s="410">
        <f t="shared" si="14"/>
        <v>0</v>
      </c>
    </row>
    <row r="123" spans="1:12" s="29" customFormat="1">
      <c r="A123" s="409"/>
      <c r="B123" s="409"/>
      <c r="C123" s="422" t="s">
        <v>466</v>
      </c>
      <c r="D123" s="410"/>
      <c r="E123" s="410"/>
      <c r="F123" s="410"/>
      <c r="G123" s="410"/>
      <c r="H123" s="410">
        <f t="shared" si="10"/>
        <v>0</v>
      </c>
      <c r="I123" s="410">
        <f t="shared" si="11"/>
        <v>0</v>
      </c>
      <c r="J123" s="410">
        <f t="shared" si="12"/>
        <v>0</v>
      </c>
      <c r="K123" s="410">
        <f t="shared" si="13"/>
        <v>0</v>
      </c>
      <c r="L123" s="410">
        <f t="shared" si="14"/>
        <v>0</v>
      </c>
    </row>
    <row r="124" spans="1:12" s="29" customFormat="1">
      <c r="A124" s="409"/>
      <c r="B124" s="409"/>
      <c r="C124" s="422" t="s">
        <v>467</v>
      </c>
      <c r="D124" s="410"/>
      <c r="E124" s="410"/>
      <c r="F124" s="410"/>
      <c r="G124" s="410"/>
      <c r="H124" s="410">
        <f t="shared" si="10"/>
        <v>0</v>
      </c>
      <c r="I124" s="410">
        <f t="shared" si="11"/>
        <v>0</v>
      </c>
      <c r="J124" s="410">
        <f t="shared" si="12"/>
        <v>0</v>
      </c>
      <c r="K124" s="410">
        <f t="shared" si="13"/>
        <v>0</v>
      </c>
      <c r="L124" s="410">
        <f t="shared" si="14"/>
        <v>0</v>
      </c>
    </row>
    <row r="125" spans="1:12" s="29" customFormat="1">
      <c r="A125" s="409"/>
      <c r="B125" s="409"/>
      <c r="C125" s="422"/>
      <c r="D125" s="410"/>
      <c r="E125" s="410"/>
      <c r="F125" s="410"/>
      <c r="G125" s="410"/>
      <c r="H125" s="410">
        <f t="shared" si="10"/>
        <v>0</v>
      </c>
      <c r="I125" s="410">
        <f t="shared" si="11"/>
        <v>0</v>
      </c>
      <c r="J125" s="410">
        <f t="shared" si="12"/>
        <v>0</v>
      </c>
      <c r="K125" s="410">
        <f t="shared" si="13"/>
        <v>0</v>
      </c>
      <c r="L125" s="410">
        <f t="shared" si="14"/>
        <v>0</v>
      </c>
    </row>
    <row r="126" spans="1:12" s="29" customFormat="1">
      <c r="A126" s="409"/>
      <c r="B126" s="409"/>
      <c r="C126" s="422"/>
      <c r="D126" s="410"/>
      <c r="E126" s="410"/>
      <c r="F126" s="410"/>
      <c r="G126" s="410"/>
      <c r="H126" s="410">
        <f t="shared" si="10"/>
        <v>0</v>
      </c>
      <c r="I126" s="410">
        <f t="shared" si="11"/>
        <v>0</v>
      </c>
      <c r="J126" s="410">
        <f t="shared" si="12"/>
        <v>0</v>
      </c>
      <c r="K126" s="410">
        <f t="shared" si="13"/>
        <v>0</v>
      </c>
      <c r="L126" s="410">
        <f t="shared" si="14"/>
        <v>0</v>
      </c>
    </row>
    <row r="127" spans="1:12" s="29" customFormat="1">
      <c r="A127" s="409"/>
      <c r="B127" s="409"/>
      <c r="C127" s="422"/>
      <c r="D127" s="410">
        <f t="shared" ref="D127:L127" si="15">SUM(D111:D126)</f>
        <v>2</v>
      </c>
      <c r="E127" s="410">
        <f t="shared" si="15"/>
        <v>11948392.84</v>
      </c>
      <c r="F127" s="410">
        <f t="shared" si="15"/>
        <v>1156638</v>
      </c>
      <c r="G127" s="410">
        <f t="shared" si="15"/>
        <v>31931174</v>
      </c>
      <c r="H127" s="410">
        <f t="shared" si="15"/>
        <v>45036204.840000004</v>
      </c>
      <c r="I127" s="410">
        <f t="shared" si="15"/>
        <v>10611167.84</v>
      </c>
      <c r="J127" s="410">
        <f t="shared" si="15"/>
        <v>775529</v>
      </c>
      <c r="K127" s="410">
        <f t="shared" si="15"/>
        <v>18831666</v>
      </c>
      <c r="L127" s="410">
        <f t="shared" si="15"/>
        <v>30218362.84</v>
      </c>
    </row>
    <row r="128" spans="1:12" s="29" customFormat="1">
      <c r="A128" s="407" t="s">
        <v>468</v>
      </c>
      <c r="B128" s="409"/>
      <c r="C128" s="422"/>
      <c r="D128" s="410"/>
      <c r="E128" s="410"/>
      <c r="F128" s="410"/>
      <c r="G128" s="410"/>
      <c r="H128" s="410"/>
      <c r="I128" s="410"/>
      <c r="J128" s="410"/>
      <c r="K128" s="410"/>
      <c r="L128" s="410"/>
    </row>
    <row r="129" spans="1:12" s="29" customFormat="1">
      <c r="A129" s="407"/>
      <c r="B129" s="407"/>
      <c r="C129" s="409"/>
      <c r="D129" s="418">
        <f>D109+D127</f>
        <v>499</v>
      </c>
      <c r="E129" s="418">
        <f>SUM(E111:E124)</f>
        <v>11948392.84</v>
      </c>
      <c r="F129" s="418">
        <f>SUM(F111:F124)</f>
        <v>1156638</v>
      </c>
      <c r="G129" s="418">
        <f t="shared" ref="G129:L129" si="16">G109+G127</f>
        <v>31931174</v>
      </c>
      <c r="H129" s="418">
        <f t="shared" si="16"/>
        <v>205627201.84</v>
      </c>
      <c r="I129" s="418">
        <f t="shared" si="16"/>
        <v>480926205.83999997</v>
      </c>
      <c r="J129" s="418">
        <f t="shared" si="16"/>
        <v>15685529</v>
      </c>
      <c r="K129" s="418">
        <f t="shared" si="16"/>
        <v>18831666</v>
      </c>
      <c r="L129" s="418">
        <f t="shared" si="16"/>
        <v>515443400.83999997</v>
      </c>
    </row>
    <row r="130" spans="1:12" s="29" customFormat="1">
      <c r="A130" s="506"/>
      <c r="B130" s="506"/>
      <c r="C130" s="1091"/>
      <c r="D130" s="409"/>
      <c r="E130" s="412"/>
      <c r="F130" s="412"/>
      <c r="G130" s="412"/>
      <c r="H130" s="412"/>
      <c r="I130" s="412"/>
      <c r="J130" s="412"/>
      <c r="K130" s="412"/>
      <c r="L130" s="412"/>
    </row>
    <row r="131" spans="1:12" s="29" customFormat="1">
      <c r="A131" s="407"/>
      <c r="B131" s="409"/>
      <c r="C131" s="506"/>
      <c r="D131" s="419" t="s">
        <v>942</v>
      </c>
      <c r="E131" s="506"/>
      <c r="F131" s="506"/>
      <c r="G131" s="506"/>
      <c r="H131" s="506"/>
      <c r="I131" s="506"/>
      <c r="J131" s="506"/>
      <c r="K131" s="506"/>
      <c r="L131" s="506"/>
    </row>
    <row r="132" spans="1:12">
      <c r="A132" s="506"/>
      <c r="B132" s="506"/>
      <c r="C132" s="506"/>
      <c r="D132" s="506"/>
      <c r="E132" s="506"/>
      <c r="F132" s="506"/>
      <c r="G132" s="506"/>
      <c r="H132" s="506"/>
      <c r="I132" s="506"/>
      <c r="J132" s="506"/>
      <c r="K132" s="506"/>
      <c r="L132" s="506"/>
    </row>
    <row r="133" spans="1:12">
      <c r="A133" s="506"/>
      <c r="B133" s="506"/>
      <c r="C133" s="506"/>
      <c r="D133" s="506"/>
      <c r="E133" s="506"/>
      <c r="F133" s="506"/>
      <c r="G133" s="506"/>
      <c r="H133" s="506"/>
      <c r="I133" s="506"/>
      <c r="J133" s="506"/>
      <c r="K133" s="506"/>
      <c r="L133" s="506"/>
    </row>
    <row r="134" spans="1:12" ht="20.25">
      <c r="A134" s="1568" t="s">
        <v>1198</v>
      </c>
      <c r="B134" s="1568"/>
      <c r="C134" s="1568"/>
      <c r="D134" s="1568"/>
      <c r="E134" s="1568"/>
      <c r="F134" s="1568"/>
      <c r="G134" s="1568"/>
      <c r="H134" s="1568"/>
      <c r="I134" s="1568"/>
      <c r="J134" s="1568"/>
      <c r="K134" s="1568"/>
      <c r="L134" s="506"/>
    </row>
    <row r="135" spans="1:12" ht="20.25">
      <c r="A135" s="1569" t="s">
        <v>289</v>
      </c>
      <c r="B135" s="1569"/>
      <c r="C135" s="1569"/>
      <c r="D135" s="1569"/>
      <c r="E135" s="1569"/>
      <c r="F135" s="1569"/>
      <c r="G135" s="1569"/>
      <c r="H135" s="1569"/>
      <c r="I135" s="1569"/>
      <c r="J135" s="1569"/>
      <c r="K135" s="1569"/>
      <c r="L135" s="506"/>
    </row>
    <row r="136" spans="1:12" ht="20.25">
      <c r="A136" s="1569" t="s">
        <v>290</v>
      </c>
      <c r="B136" s="1567"/>
      <c r="C136" s="1567"/>
      <c r="D136" s="1567"/>
      <c r="E136" s="1567"/>
      <c r="F136" s="1567"/>
      <c r="G136" s="1567"/>
      <c r="H136" s="1567"/>
      <c r="I136" s="1567"/>
      <c r="J136" s="1567"/>
      <c r="K136" s="1567"/>
      <c r="L136" s="506"/>
    </row>
    <row r="137" spans="1:12" ht="15.75">
      <c r="A137" s="1579" t="s">
        <v>492</v>
      </c>
      <c r="B137" s="1579"/>
      <c r="C137" s="1579"/>
      <c r="D137" s="1579"/>
      <c r="E137" s="1579"/>
      <c r="F137" s="1579"/>
      <c r="G137" s="1579"/>
      <c r="H137" s="1579"/>
      <c r="I137" s="1579"/>
      <c r="J137" s="1579"/>
      <c r="K137" s="1579"/>
      <c r="L137" s="506"/>
    </row>
    <row r="138" spans="1:12" ht="36.75">
      <c r="A138" s="406"/>
      <c r="B138" s="406" t="s">
        <v>291</v>
      </c>
      <c r="C138" s="406" t="s">
        <v>1015</v>
      </c>
      <c r="D138" s="406" t="s">
        <v>292</v>
      </c>
      <c r="E138" s="406" t="s">
        <v>516</v>
      </c>
      <c r="F138" s="406" t="s">
        <v>293</v>
      </c>
      <c r="G138" s="406" t="s">
        <v>294</v>
      </c>
      <c r="H138" s="406" t="s">
        <v>295</v>
      </c>
      <c r="I138" s="406" t="s">
        <v>517</v>
      </c>
      <c r="J138" s="406" t="s">
        <v>296</v>
      </c>
      <c r="K138" s="1061" t="s">
        <v>1016</v>
      </c>
      <c r="L138" s="506"/>
    </row>
    <row r="139" spans="1:12">
      <c r="A139" s="408"/>
      <c r="B139" s="409"/>
      <c r="C139" s="409"/>
      <c r="D139" s="409"/>
      <c r="E139" s="409"/>
      <c r="F139" s="409"/>
      <c r="G139" s="409"/>
      <c r="H139" s="409"/>
      <c r="I139" s="409"/>
      <c r="J139" s="409"/>
      <c r="K139" s="1062" t="s">
        <v>297</v>
      </c>
      <c r="L139" s="506"/>
    </row>
    <row r="140" spans="1:12" s="29" customFormat="1">
      <c r="A140" s="408"/>
      <c r="B140" s="421" t="s">
        <v>318</v>
      </c>
      <c r="C140" s="410">
        <v>15</v>
      </c>
      <c r="D140" s="410">
        <v>466718</v>
      </c>
      <c r="E140" s="410">
        <v>30000</v>
      </c>
      <c r="F140" s="410"/>
      <c r="G140" s="410">
        <f>SUM(D140:F140)</f>
        <v>496718</v>
      </c>
      <c r="H140" s="410">
        <f>C140*D140</f>
        <v>7000770</v>
      </c>
      <c r="I140" s="410">
        <f>C140*E140</f>
        <v>450000</v>
      </c>
      <c r="J140" s="410">
        <f>C140*F140</f>
        <v>0</v>
      </c>
      <c r="K140" s="410">
        <f>C140*G140</f>
        <v>7450770</v>
      </c>
      <c r="L140" s="506"/>
    </row>
    <row r="141" spans="1:12" s="29" customFormat="1">
      <c r="A141" s="408"/>
      <c r="B141" s="421" t="s">
        <v>331</v>
      </c>
      <c r="C141" s="410">
        <v>5</v>
      </c>
      <c r="D141" s="410">
        <v>497000</v>
      </c>
      <c r="E141" s="410">
        <v>30000</v>
      </c>
      <c r="F141" s="410"/>
      <c r="G141" s="410">
        <f t="shared" ref="G141:G166" si="17">SUM(D141:F141)</f>
        <v>527000</v>
      </c>
      <c r="H141" s="410">
        <f t="shared" ref="H141:H166" si="18">C141*D141</f>
        <v>2485000</v>
      </c>
      <c r="I141" s="410">
        <f t="shared" ref="I141:I166" si="19">C141*E141</f>
        <v>150000</v>
      </c>
      <c r="J141" s="410">
        <f t="shared" ref="J141:J166" si="20">C141*F141</f>
        <v>0</v>
      </c>
      <c r="K141" s="410">
        <f t="shared" ref="K141:K166" si="21">C141*G141</f>
        <v>2635000</v>
      </c>
      <c r="L141" s="506"/>
    </row>
    <row r="142" spans="1:12" s="29" customFormat="1">
      <c r="A142" s="408"/>
      <c r="B142" s="421" t="s">
        <v>350</v>
      </c>
      <c r="C142" s="410">
        <v>1</v>
      </c>
      <c r="D142" s="410">
        <v>534962</v>
      </c>
      <c r="E142" s="410">
        <v>30000</v>
      </c>
      <c r="F142" s="410"/>
      <c r="G142" s="410">
        <f t="shared" si="17"/>
        <v>564962</v>
      </c>
      <c r="H142" s="410">
        <f t="shared" si="18"/>
        <v>534962</v>
      </c>
      <c r="I142" s="410">
        <f t="shared" si="19"/>
        <v>30000</v>
      </c>
      <c r="J142" s="410">
        <f t="shared" si="20"/>
        <v>0</v>
      </c>
      <c r="K142" s="410">
        <f t="shared" si="21"/>
        <v>564962</v>
      </c>
      <c r="L142" s="506"/>
    </row>
    <row r="143" spans="1:12" s="29" customFormat="1">
      <c r="A143" s="408"/>
      <c r="B143" s="421" t="s">
        <v>363</v>
      </c>
      <c r="C143" s="410">
        <v>1</v>
      </c>
      <c r="D143" s="410">
        <v>776752</v>
      </c>
      <c r="E143" s="410">
        <v>30000</v>
      </c>
      <c r="F143" s="410"/>
      <c r="G143" s="410">
        <f t="shared" si="17"/>
        <v>806752</v>
      </c>
      <c r="H143" s="410">
        <f t="shared" si="18"/>
        <v>776752</v>
      </c>
      <c r="I143" s="410">
        <f t="shared" si="19"/>
        <v>30000</v>
      </c>
      <c r="J143" s="410">
        <f t="shared" si="20"/>
        <v>0</v>
      </c>
      <c r="K143" s="410">
        <f t="shared" si="21"/>
        <v>806752</v>
      </c>
      <c r="L143" s="506"/>
    </row>
    <row r="144" spans="1:12" s="29" customFormat="1">
      <c r="A144" s="408"/>
      <c r="B144" s="421" t="s">
        <v>369</v>
      </c>
      <c r="C144" s="410">
        <v>1</v>
      </c>
      <c r="D144" s="410">
        <v>915371</v>
      </c>
      <c r="E144" s="410">
        <v>30000</v>
      </c>
      <c r="F144" s="410"/>
      <c r="G144" s="410">
        <f t="shared" si="17"/>
        <v>945371</v>
      </c>
      <c r="H144" s="410">
        <f t="shared" si="18"/>
        <v>915371</v>
      </c>
      <c r="I144" s="410">
        <f t="shared" si="19"/>
        <v>30000</v>
      </c>
      <c r="J144" s="410">
        <f t="shared" si="20"/>
        <v>0</v>
      </c>
      <c r="K144" s="410">
        <f t="shared" si="21"/>
        <v>945371</v>
      </c>
      <c r="L144" s="506"/>
    </row>
    <row r="145" spans="1:12" s="29" customFormat="1">
      <c r="A145" s="408"/>
      <c r="B145" s="421" t="s">
        <v>370</v>
      </c>
      <c r="C145" s="410">
        <v>2</v>
      </c>
      <c r="D145" s="410">
        <v>938474</v>
      </c>
      <c r="E145" s="410">
        <v>30000</v>
      </c>
      <c r="F145" s="410"/>
      <c r="G145" s="410">
        <f t="shared" si="17"/>
        <v>968474</v>
      </c>
      <c r="H145" s="410">
        <f t="shared" si="18"/>
        <v>1876948</v>
      </c>
      <c r="I145" s="410">
        <f t="shared" si="19"/>
        <v>60000</v>
      </c>
      <c r="J145" s="410">
        <f t="shared" si="20"/>
        <v>0</v>
      </c>
      <c r="K145" s="410">
        <f t="shared" si="21"/>
        <v>1936948</v>
      </c>
      <c r="L145" s="506"/>
    </row>
    <row r="146" spans="1:12" s="29" customFormat="1">
      <c r="A146" s="408"/>
      <c r="B146" s="421" t="s">
        <v>779</v>
      </c>
      <c r="C146" s="410">
        <v>30</v>
      </c>
      <c r="D146" s="410">
        <v>961577</v>
      </c>
      <c r="E146" s="410">
        <v>30000</v>
      </c>
      <c r="F146" s="410"/>
      <c r="G146" s="410">
        <f t="shared" si="17"/>
        <v>991577</v>
      </c>
      <c r="H146" s="410">
        <f t="shared" si="18"/>
        <v>28847310</v>
      </c>
      <c r="I146" s="410">
        <f t="shared" si="19"/>
        <v>900000</v>
      </c>
      <c r="J146" s="410">
        <f t="shared" si="20"/>
        <v>0</v>
      </c>
      <c r="K146" s="410">
        <f t="shared" si="21"/>
        <v>29747310</v>
      </c>
      <c r="L146" s="506"/>
    </row>
    <row r="147" spans="1:12" s="29" customFormat="1">
      <c r="A147" s="408"/>
      <c r="B147" s="421" t="s">
        <v>371</v>
      </c>
      <c r="C147" s="410">
        <v>1</v>
      </c>
      <c r="D147" s="410">
        <v>1642803</v>
      </c>
      <c r="E147" s="410">
        <v>30000</v>
      </c>
      <c r="F147" s="410">
        <v>45000</v>
      </c>
      <c r="G147" s="410">
        <f t="shared" si="17"/>
        <v>1717803</v>
      </c>
      <c r="H147" s="410">
        <f t="shared" si="18"/>
        <v>1642803</v>
      </c>
      <c r="I147" s="410">
        <f t="shared" si="19"/>
        <v>30000</v>
      </c>
      <c r="J147" s="410">
        <f t="shared" si="20"/>
        <v>45000</v>
      </c>
      <c r="K147" s="410">
        <f t="shared" si="21"/>
        <v>1717803</v>
      </c>
      <c r="L147" s="506"/>
    </row>
    <row r="148" spans="1:12" s="29" customFormat="1">
      <c r="A148" s="408"/>
      <c r="B148" s="421" t="s">
        <v>374</v>
      </c>
      <c r="C148" s="410">
        <v>3</v>
      </c>
      <c r="D148" s="410">
        <v>857983</v>
      </c>
      <c r="E148" s="410">
        <v>30000</v>
      </c>
      <c r="F148" s="410"/>
      <c r="G148" s="410">
        <f>SUM(D148:F148)</f>
        <v>887983</v>
      </c>
      <c r="H148" s="410">
        <f t="shared" si="18"/>
        <v>2573949</v>
      </c>
      <c r="I148" s="410">
        <f t="shared" si="19"/>
        <v>90000</v>
      </c>
      <c r="J148" s="410"/>
      <c r="K148" s="410">
        <f t="shared" si="21"/>
        <v>2663949</v>
      </c>
      <c r="L148" s="506"/>
    </row>
    <row r="149" spans="1:12" s="29" customFormat="1">
      <c r="A149" s="408"/>
      <c r="B149" s="421" t="s">
        <v>380</v>
      </c>
      <c r="C149" s="410">
        <v>1</v>
      </c>
      <c r="D149" s="410">
        <v>1013692</v>
      </c>
      <c r="E149" s="410">
        <v>30000</v>
      </c>
      <c r="F149" s="410"/>
      <c r="G149" s="410">
        <f t="shared" si="17"/>
        <v>1043692</v>
      </c>
      <c r="H149" s="410">
        <f t="shared" si="18"/>
        <v>1013692</v>
      </c>
      <c r="I149" s="410">
        <f t="shared" si="19"/>
        <v>30000</v>
      </c>
      <c r="J149" s="410">
        <f t="shared" si="20"/>
        <v>0</v>
      </c>
      <c r="K149" s="410">
        <f t="shared" si="21"/>
        <v>1043692</v>
      </c>
      <c r="L149" s="506"/>
    </row>
    <row r="150" spans="1:12" s="29" customFormat="1">
      <c r="A150" s="408"/>
      <c r="B150" s="421" t="s">
        <v>395</v>
      </c>
      <c r="C150" s="410">
        <v>2</v>
      </c>
      <c r="D150" s="410">
        <v>1213593</v>
      </c>
      <c r="E150" s="410">
        <v>30000</v>
      </c>
      <c r="F150" s="410"/>
      <c r="G150" s="410">
        <f t="shared" si="17"/>
        <v>1243593</v>
      </c>
      <c r="H150" s="410">
        <f t="shared" si="18"/>
        <v>2427186</v>
      </c>
      <c r="I150" s="410">
        <f t="shared" si="19"/>
        <v>60000</v>
      </c>
      <c r="J150" s="410">
        <f t="shared" si="20"/>
        <v>0</v>
      </c>
      <c r="K150" s="410">
        <f t="shared" si="21"/>
        <v>2487186</v>
      </c>
      <c r="L150" s="506"/>
    </row>
    <row r="151" spans="1:12" s="29" customFormat="1">
      <c r="A151" s="408"/>
      <c r="B151" s="421" t="s">
        <v>404</v>
      </c>
      <c r="C151" s="410">
        <v>2</v>
      </c>
      <c r="D151" s="410">
        <v>1162530</v>
      </c>
      <c r="E151" s="410">
        <v>30000</v>
      </c>
      <c r="F151" s="410"/>
      <c r="G151" s="410">
        <f t="shared" si="17"/>
        <v>1192530</v>
      </c>
      <c r="H151" s="410">
        <f t="shared" si="18"/>
        <v>2325060</v>
      </c>
      <c r="I151" s="410">
        <f t="shared" si="19"/>
        <v>60000</v>
      </c>
      <c r="J151" s="410">
        <f t="shared" si="20"/>
        <v>0</v>
      </c>
      <c r="K151" s="410">
        <f t="shared" si="21"/>
        <v>2385060</v>
      </c>
      <c r="L151" s="506"/>
    </row>
    <row r="152" spans="1:12" s="29" customFormat="1">
      <c r="A152" s="408"/>
      <c r="B152" s="421" t="s">
        <v>409</v>
      </c>
      <c r="C152" s="410">
        <v>1</v>
      </c>
      <c r="D152" s="410">
        <v>1332024</v>
      </c>
      <c r="E152" s="410">
        <v>30000</v>
      </c>
      <c r="F152" s="410"/>
      <c r="G152" s="410">
        <f t="shared" si="17"/>
        <v>1362024</v>
      </c>
      <c r="H152" s="410">
        <f t="shared" si="18"/>
        <v>1332024</v>
      </c>
      <c r="I152" s="410">
        <f t="shared" si="19"/>
        <v>30000</v>
      </c>
      <c r="J152" s="410">
        <f t="shared" si="20"/>
        <v>0</v>
      </c>
      <c r="K152" s="410">
        <f t="shared" si="21"/>
        <v>1362024</v>
      </c>
      <c r="L152" s="506"/>
    </row>
    <row r="153" spans="1:12" s="29" customFormat="1">
      <c r="A153" s="408"/>
      <c r="B153" s="421" t="s">
        <v>413</v>
      </c>
      <c r="C153" s="410">
        <v>1</v>
      </c>
      <c r="D153" s="410">
        <v>1535417</v>
      </c>
      <c r="E153" s="410">
        <v>30000</v>
      </c>
      <c r="F153" s="410"/>
      <c r="G153" s="410">
        <f t="shared" si="17"/>
        <v>1565417</v>
      </c>
      <c r="H153" s="410">
        <f t="shared" si="18"/>
        <v>1535417</v>
      </c>
      <c r="I153" s="410">
        <f t="shared" si="19"/>
        <v>30000</v>
      </c>
      <c r="J153" s="410">
        <f t="shared" si="20"/>
        <v>0</v>
      </c>
      <c r="K153" s="410">
        <f t="shared" si="21"/>
        <v>1565417</v>
      </c>
      <c r="L153" s="506"/>
    </row>
    <row r="154" spans="1:12" s="29" customFormat="1">
      <c r="A154" s="408"/>
      <c r="B154" s="421" t="s">
        <v>417</v>
      </c>
      <c r="C154" s="410">
        <v>2</v>
      </c>
      <c r="D154" s="410">
        <v>1379465</v>
      </c>
      <c r="E154" s="410">
        <v>30000</v>
      </c>
      <c r="F154" s="410"/>
      <c r="G154" s="410">
        <f t="shared" si="17"/>
        <v>1409465</v>
      </c>
      <c r="H154" s="410">
        <f t="shared" si="18"/>
        <v>2758930</v>
      </c>
      <c r="I154" s="410">
        <f t="shared" si="19"/>
        <v>60000</v>
      </c>
      <c r="J154" s="410">
        <f t="shared" si="20"/>
        <v>0</v>
      </c>
      <c r="K154" s="410">
        <f t="shared" si="21"/>
        <v>2818930</v>
      </c>
      <c r="L154" s="506"/>
    </row>
    <row r="155" spans="1:12" s="29" customFormat="1">
      <c r="A155" s="408"/>
      <c r="B155" s="421" t="s">
        <v>419</v>
      </c>
      <c r="C155" s="410">
        <v>1</v>
      </c>
      <c r="D155" s="410">
        <v>1484627</v>
      </c>
      <c r="E155" s="410">
        <v>30000</v>
      </c>
      <c r="F155" s="410"/>
      <c r="G155" s="410">
        <f t="shared" si="17"/>
        <v>1514627</v>
      </c>
      <c r="H155" s="410">
        <f t="shared" si="18"/>
        <v>1484627</v>
      </c>
      <c r="I155" s="410">
        <f t="shared" si="19"/>
        <v>30000</v>
      </c>
      <c r="J155" s="410">
        <f t="shared" si="20"/>
        <v>0</v>
      </c>
      <c r="K155" s="410">
        <f t="shared" si="21"/>
        <v>1514627</v>
      </c>
      <c r="L155" s="506"/>
    </row>
    <row r="156" spans="1:12" s="29" customFormat="1">
      <c r="A156" s="408"/>
      <c r="B156" s="421" t="s">
        <v>471</v>
      </c>
      <c r="C156" s="410">
        <v>1</v>
      </c>
      <c r="D156" s="410">
        <v>3812642</v>
      </c>
      <c r="E156" s="410">
        <v>30000</v>
      </c>
      <c r="F156" s="410">
        <v>720480</v>
      </c>
      <c r="G156" s="410">
        <f>SUM(D156:F156)</f>
        <v>4563122</v>
      </c>
      <c r="H156" s="410">
        <f t="shared" si="18"/>
        <v>3812642</v>
      </c>
      <c r="I156" s="410">
        <f t="shared" si="19"/>
        <v>30000</v>
      </c>
      <c r="J156" s="410">
        <f t="shared" si="20"/>
        <v>720480</v>
      </c>
      <c r="K156" s="410">
        <f t="shared" si="21"/>
        <v>4563122</v>
      </c>
      <c r="L156" s="506"/>
    </row>
    <row r="157" spans="1:12" s="29" customFormat="1">
      <c r="A157" s="408"/>
      <c r="B157" s="421" t="s">
        <v>434</v>
      </c>
      <c r="C157" s="410">
        <v>2</v>
      </c>
      <c r="D157" s="410">
        <v>1862415</v>
      </c>
      <c r="E157" s="410">
        <v>30000</v>
      </c>
      <c r="F157" s="410"/>
      <c r="G157" s="410">
        <f>SUM(D157:F157)</f>
        <v>1892415</v>
      </c>
      <c r="H157" s="410">
        <f t="shared" si="18"/>
        <v>3724830</v>
      </c>
      <c r="I157" s="410">
        <f t="shared" si="19"/>
        <v>60000</v>
      </c>
      <c r="J157" s="410">
        <f t="shared" si="20"/>
        <v>0</v>
      </c>
      <c r="K157" s="410">
        <f t="shared" si="21"/>
        <v>3784830</v>
      </c>
      <c r="L157" s="506"/>
    </row>
    <row r="158" spans="1:12" s="29" customFormat="1">
      <c r="A158" s="408"/>
      <c r="B158" s="421" t="s">
        <v>1118</v>
      </c>
      <c r="C158" s="410">
        <v>2</v>
      </c>
      <c r="D158" s="410">
        <v>1922065</v>
      </c>
      <c r="E158" s="410">
        <v>30000</v>
      </c>
      <c r="F158" s="410"/>
      <c r="G158" s="410">
        <f t="shared" si="17"/>
        <v>1952065</v>
      </c>
      <c r="H158" s="410">
        <f t="shared" si="18"/>
        <v>3844130</v>
      </c>
      <c r="I158" s="410">
        <f t="shared" si="19"/>
        <v>60000</v>
      </c>
      <c r="J158" s="410">
        <f t="shared" si="20"/>
        <v>0</v>
      </c>
      <c r="K158" s="410">
        <f t="shared" si="21"/>
        <v>3904130</v>
      </c>
      <c r="L158" s="506"/>
    </row>
    <row r="159" spans="1:12" s="29" customFormat="1">
      <c r="A159" s="408"/>
      <c r="B159" s="421" t="s">
        <v>477</v>
      </c>
      <c r="C159" s="410">
        <v>1</v>
      </c>
      <c r="D159" s="410">
        <v>1961910</v>
      </c>
      <c r="E159" s="410">
        <v>30000</v>
      </c>
      <c r="F159" s="410"/>
      <c r="G159" s="410">
        <f t="shared" si="17"/>
        <v>1991910</v>
      </c>
      <c r="H159" s="410">
        <f t="shared" si="18"/>
        <v>1961910</v>
      </c>
      <c r="I159" s="410">
        <f t="shared" si="19"/>
        <v>30000</v>
      </c>
      <c r="J159" s="410">
        <f t="shared" si="20"/>
        <v>0</v>
      </c>
      <c r="K159" s="410">
        <f t="shared" si="21"/>
        <v>1991910</v>
      </c>
      <c r="L159" s="506"/>
    </row>
    <row r="160" spans="1:12" s="29" customFormat="1">
      <c r="A160" s="408"/>
      <c r="B160" s="421" t="s">
        <v>442</v>
      </c>
      <c r="C160" s="410">
        <v>1</v>
      </c>
      <c r="D160" s="410">
        <v>2041755</v>
      </c>
      <c r="E160" s="410">
        <v>30000</v>
      </c>
      <c r="F160" s="410"/>
      <c r="G160" s="410">
        <f t="shared" si="17"/>
        <v>2071755</v>
      </c>
      <c r="H160" s="410">
        <f t="shared" si="18"/>
        <v>2041755</v>
      </c>
      <c r="I160" s="410">
        <f t="shared" si="19"/>
        <v>30000</v>
      </c>
      <c r="J160" s="410">
        <f t="shared" si="20"/>
        <v>0</v>
      </c>
      <c r="K160" s="410">
        <f t="shared" si="21"/>
        <v>2071755</v>
      </c>
      <c r="L160" s="506"/>
    </row>
    <row r="161" spans="1:12" s="29" customFormat="1">
      <c r="A161" s="408"/>
      <c r="B161" s="421" t="s">
        <v>443</v>
      </c>
      <c r="C161" s="410">
        <v>1</v>
      </c>
      <c r="D161" s="410">
        <v>2101600</v>
      </c>
      <c r="E161" s="410">
        <v>30000</v>
      </c>
      <c r="F161" s="410"/>
      <c r="G161" s="410">
        <f t="shared" si="17"/>
        <v>2131600</v>
      </c>
      <c r="H161" s="410">
        <f t="shared" si="18"/>
        <v>2101600</v>
      </c>
      <c r="I161" s="410">
        <f t="shared" si="19"/>
        <v>30000</v>
      </c>
      <c r="J161" s="410">
        <f t="shared" si="20"/>
        <v>0</v>
      </c>
      <c r="K161" s="410">
        <f t="shared" si="21"/>
        <v>2131600</v>
      </c>
      <c r="L161" s="506"/>
    </row>
    <row r="162" spans="1:12" s="29" customFormat="1">
      <c r="A162" s="408"/>
      <c r="B162" s="421" t="s">
        <v>549</v>
      </c>
      <c r="C162" s="410">
        <v>1</v>
      </c>
      <c r="D162" s="410">
        <v>4928033</v>
      </c>
      <c r="E162" s="410">
        <v>30000</v>
      </c>
      <c r="F162" s="410">
        <v>65000</v>
      </c>
      <c r="G162" s="410">
        <f t="shared" si="17"/>
        <v>5023033</v>
      </c>
      <c r="H162" s="410">
        <f t="shared" si="18"/>
        <v>4928033</v>
      </c>
      <c r="I162" s="410">
        <f t="shared" si="19"/>
        <v>30000</v>
      </c>
      <c r="J162" s="410">
        <f t="shared" si="20"/>
        <v>65000</v>
      </c>
      <c r="K162" s="410">
        <f t="shared" si="21"/>
        <v>5023033</v>
      </c>
      <c r="L162" s="506"/>
    </row>
    <row r="163" spans="1:12" s="29" customFormat="1">
      <c r="A163" s="408"/>
      <c r="B163" s="421" t="s">
        <v>549</v>
      </c>
      <c r="C163" s="410">
        <v>2</v>
      </c>
      <c r="D163" s="410">
        <v>2194212</v>
      </c>
      <c r="E163" s="410">
        <v>30000</v>
      </c>
      <c r="F163" s="410"/>
      <c r="G163" s="410">
        <f t="shared" si="17"/>
        <v>2224212</v>
      </c>
      <c r="H163" s="410">
        <f t="shared" si="18"/>
        <v>4388424</v>
      </c>
      <c r="I163" s="410">
        <f t="shared" si="19"/>
        <v>60000</v>
      </c>
      <c r="J163" s="410">
        <f t="shared" si="20"/>
        <v>0</v>
      </c>
      <c r="K163" s="410">
        <f t="shared" si="21"/>
        <v>4448424</v>
      </c>
      <c r="L163" s="506"/>
    </row>
    <row r="164" spans="1:12" s="29" customFormat="1">
      <c r="A164" s="408"/>
      <c r="B164" s="421" t="s">
        <v>691</v>
      </c>
      <c r="C164" s="410">
        <v>1</v>
      </c>
      <c r="D164" s="410">
        <v>4950070</v>
      </c>
      <c r="E164" s="410">
        <v>30000</v>
      </c>
      <c r="F164" s="410"/>
      <c r="G164" s="410">
        <f t="shared" si="17"/>
        <v>4980070</v>
      </c>
      <c r="H164" s="410">
        <f t="shared" si="18"/>
        <v>4950070</v>
      </c>
      <c r="I164" s="410">
        <f t="shared" si="19"/>
        <v>30000</v>
      </c>
      <c r="J164" s="410">
        <f t="shared" si="20"/>
        <v>0</v>
      </c>
      <c r="K164" s="410">
        <f t="shared" si="21"/>
        <v>4980070</v>
      </c>
      <c r="L164" s="506"/>
    </row>
    <row r="165" spans="1:12" s="29" customFormat="1">
      <c r="A165" s="408"/>
      <c r="B165" s="421" t="s">
        <v>451</v>
      </c>
      <c r="C165" s="410">
        <v>2</v>
      </c>
      <c r="D165" s="410">
        <v>5492370</v>
      </c>
      <c r="E165" s="410">
        <v>30000</v>
      </c>
      <c r="F165" s="410"/>
      <c r="G165" s="410">
        <f t="shared" si="17"/>
        <v>5522370</v>
      </c>
      <c r="H165" s="410">
        <f t="shared" si="18"/>
        <v>10984740</v>
      </c>
      <c r="I165" s="410">
        <f t="shared" si="19"/>
        <v>60000</v>
      </c>
      <c r="J165" s="410">
        <f t="shared" si="20"/>
        <v>0</v>
      </c>
      <c r="K165" s="410">
        <f t="shared" si="21"/>
        <v>11044740</v>
      </c>
      <c r="L165" s="506"/>
    </row>
    <row r="166" spans="1:12" s="29" customFormat="1">
      <c r="A166" s="408"/>
      <c r="B166" s="421" t="s">
        <v>454</v>
      </c>
      <c r="C166" s="410">
        <v>2</v>
      </c>
      <c r="D166" s="410">
        <v>6215435</v>
      </c>
      <c r="E166" s="410">
        <v>30000</v>
      </c>
      <c r="F166" s="410"/>
      <c r="G166" s="410">
        <f t="shared" si="17"/>
        <v>6245435</v>
      </c>
      <c r="H166" s="410">
        <f t="shared" si="18"/>
        <v>12430870</v>
      </c>
      <c r="I166" s="410">
        <f t="shared" si="19"/>
        <v>60000</v>
      </c>
      <c r="J166" s="410">
        <f t="shared" si="20"/>
        <v>0</v>
      </c>
      <c r="K166" s="410">
        <f t="shared" si="21"/>
        <v>12490870</v>
      </c>
      <c r="L166" s="506"/>
    </row>
    <row r="167" spans="1:12">
      <c r="A167" s="409"/>
      <c r="B167" s="421" t="s">
        <v>455</v>
      </c>
      <c r="C167" s="1060">
        <f>SUM(C140:C166)</f>
        <v>85</v>
      </c>
      <c r="D167" s="1060">
        <f>SUM(D140:D166)</f>
        <v>54195495</v>
      </c>
      <c r="E167" s="1060">
        <f>SUM(E140:E166)</f>
        <v>810000</v>
      </c>
      <c r="F167" s="1060">
        <f>SUM(F140:F166)</f>
        <v>830480</v>
      </c>
      <c r="G167" s="410">
        <f>SUM(D167:F167)</f>
        <v>55835975</v>
      </c>
      <c r="H167" s="1060">
        <f>SUM(H140:H166)</f>
        <v>114699805</v>
      </c>
      <c r="I167" s="1060">
        <f>SUM(I140:I166)</f>
        <v>2550000</v>
      </c>
      <c r="J167" s="1060">
        <f>SUM(J140:J166)</f>
        <v>830480</v>
      </c>
      <c r="K167" s="1060">
        <f>SUM(K140:K166)</f>
        <v>118080285</v>
      </c>
      <c r="L167" s="506"/>
    </row>
    <row r="168" spans="1:12">
      <c r="A168" s="409"/>
      <c r="B168" s="409"/>
      <c r="C168" s="410"/>
      <c r="D168" s="410"/>
      <c r="E168" s="410"/>
      <c r="F168" s="410"/>
      <c r="G168" s="410"/>
      <c r="H168" s="410"/>
      <c r="I168" s="410"/>
      <c r="J168" s="410"/>
      <c r="K168" s="410"/>
      <c r="L168" s="506"/>
    </row>
    <row r="169" spans="1:12">
      <c r="A169" s="409"/>
      <c r="B169" s="422" t="s">
        <v>460</v>
      </c>
      <c r="C169" s="410"/>
      <c r="D169" s="416">
        <v>9273943</v>
      </c>
      <c r="E169" s="417">
        <v>374361</v>
      </c>
      <c r="F169" s="423">
        <v>7914876</v>
      </c>
      <c r="G169" s="410">
        <f>SUM(D169:F169)</f>
        <v>17563180</v>
      </c>
      <c r="H169" s="410">
        <f>C169*D169</f>
        <v>0</v>
      </c>
      <c r="I169" s="410">
        <f>C169*E169</f>
        <v>0</v>
      </c>
      <c r="J169" s="410">
        <f>C169*F169</f>
        <v>0</v>
      </c>
      <c r="K169" s="410">
        <f>C169*G169</f>
        <v>0</v>
      </c>
      <c r="L169" s="506"/>
    </row>
    <row r="170" spans="1:12">
      <c r="A170" s="409"/>
      <c r="B170" s="422"/>
      <c r="C170" s="410"/>
      <c r="D170" s="410"/>
      <c r="E170" s="410"/>
      <c r="F170" s="410"/>
      <c r="G170" s="410">
        <f>SUM(D170:F170)</f>
        <v>0</v>
      </c>
      <c r="H170" s="410">
        <f>C170*D170</f>
        <v>0</v>
      </c>
      <c r="I170" s="410">
        <f>C170*E170</f>
        <v>0</v>
      </c>
      <c r="J170" s="410">
        <f>C170*F170</f>
        <v>0</v>
      </c>
      <c r="K170" s="410">
        <f>C170*G170</f>
        <v>0</v>
      </c>
      <c r="L170" s="506"/>
    </row>
    <row r="171" spans="1:12">
      <c r="A171" s="409"/>
      <c r="B171" s="422"/>
      <c r="C171" s="410">
        <f t="shared" ref="C171:K171" si="22">SUM(C169:C170)</f>
        <v>0</v>
      </c>
      <c r="D171" s="410">
        <f t="shared" si="22"/>
        <v>9273943</v>
      </c>
      <c r="E171" s="410">
        <f t="shared" si="22"/>
        <v>374361</v>
      </c>
      <c r="F171" s="410">
        <f t="shared" si="22"/>
        <v>7914876</v>
      </c>
      <c r="G171" s="410">
        <f t="shared" si="22"/>
        <v>17563180</v>
      </c>
      <c r="H171" s="410">
        <f t="shared" si="22"/>
        <v>0</v>
      </c>
      <c r="I171" s="410">
        <f t="shared" si="22"/>
        <v>0</v>
      </c>
      <c r="J171" s="410">
        <f t="shared" si="22"/>
        <v>0</v>
      </c>
      <c r="K171" s="410">
        <f t="shared" si="22"/>
        <v>0</v>
      </c>
      <c r="L171" s="506"/>
    </row>
    <row r="172" spans="1:12">
      <c r="A172" s="407" t="s">
        <v>468</v>
      </c>
      <c r="B172" s="409"/>
      <c r="C172" s="412">
        <f t="shared" ref="C172:K172" si="23">C167+C171</f>
        <v>85</v>
      </c>
      <c r="D172" s="412">
        <f t="shared" si="23"/>
        <v>63469438</v>
      </c>
      <c r="E172" s="412">
        <f t="shared" si="23"/>
        <v>1184361</v>
      </c>
      <c r="F172" s="412">
        <f t="shared" si="23"/>
        <v>8745356</v>
      </c>
      <c r="G172" s="412">
        <f t="shared" si="23"/>
        <v>73399155</v>
      </c>
      <c r="H172" s="412">
        <f t="shared" si="23"/>
        <v>114699805</v>
      </c>
      <c r="I172" s="412">
        <f t="shared" si="23"/>
        <v>2550000</v>
      </c>
      <c r="J172" s="412">
        <f t="shared" si="23"/>
        <v>830480</v>
      </c>
      <c r="K172" s="412">
        <f t="shared" si="23"/>
        <v>118080285</v>
      </c>
      <c r="L172" s="506"/>
    </row>
    <row r="173" spans="1:12">
      <c r="A173" s="506"/>
      <c r="B173" s="506"/>
      <c r="C173" s="506"/>
      <c r="D173" s="506"/>
      <c r="E173" s="506"/>
      <c r="F173" s="506"/>
      <c r="G173" s="506"/>
      <c r="H173" s="506"/>
      <c r="I173" s="506"/>
      <c r="J173" s="506"/>
      <c r="K173" s="506"/>
      <c r="L173" s="506"/>
    </row>
    <row r="174" spans="1:12">
      <c r="A174" s="506"/>
      <c r="B174" s="506"/>
      <c r="C174" s="506"/>
      <c r="D174" s="506"/>
      <c r="E174" s="506"/>
      <c r="F174" s="506"/>
      <c r="G174" s="506"/>
      <c r="H174" s="506"/>
      <c r="I174" s="506"/>
      <c r="J174" s="506"/>
      <c r="K174" s="506"/>
      <c r="L174" s="506"/>
    </row>
    <row r="175" spans="1:12" ht="20.25">
      <c r="A175" s="1568" t="s">
        <v>1182</v>
      </c>
      <c r="B175" s="1568"/>
      <c r="C175" s="1568"/>
      <c r="D175" s="1568"/>
      <c r="E175" s="1568"/>
      <c r="F175" s="1568"/>
      <c r="G175" s="1568"/>
      <c r="H175" s="1568"/>
      <c r="I175" s="1568"/>
      <c r="J175" s="1568"/>
      <c r="K175" s="1568"/>
      <c r="L175" s="506"/>
    </row>
    <row r="176" spans="1:12" ht="20.25">
      <c r="A176" s="1569" t="s">
        <v>289</v>
      </c>
      <c r="B176" s="1569"/>
      <c r="C176" s="1569"/>
      <c r="D176" s="1569"/>
      <c r="E176" s="1569"/>
      <c r="F176" s="1569"/>
      <c r="G176" s="1569"/>
      <c r="H176" s="1569"/>
      <c r="I176" s="1569"/>
      <c r="J176" s="1569"/>
      <c r="K176" s="1569"/>
      <c r="L176" s="506"/>
    </row>
    <row r="177" spans="1:12" ht="20.25">
      <c r="A177" s="1569" t="s">
        <v>290</v>
      </c>
      <c r="B177" s="1567"/>
      <c r="C177" s="1567"/>
      <c r="D177" s="1567"/>
      <c r="E177" s="1567"/>
      <c r="F177" s="1567"/>
      <c r="G177" s="1567"/>
      <c r="H177" s="1567"/>
      <c r="I177" s="1567"/>
      <c r="J177" s="1567"/>
      <c r="K177" s="1567"/>
      <c r="L177" s="506"/>
    </row>
    <row r="178" spans="1:12" ht="18">
      <c r="A178" s="1571" t="s">
        <v>493</v>
      </c>
      <c r="B178" s="1571"/>
      <c r="C178" s="1571"/>
      <c r="D178" s="1571"/>
      <c r="E178" s="1571"/>
      <c r="F178" s="1571"/>
      <c r="G178" s="1571"/>
      <c r="H178" s="1571"/>
      <c r="I178" s="1571"/>
      <c r="J178" s="1571"/>
      <c r="K178" s="1571"/>
      <c r="L178" s="506"/>
    </row>
    <row r="179" spans="1:12" ht="36.75">
      <c r="A179" s="406"/>
      <c r="B179" s="406" t="s">
        <v>291</v>
      </c>
      <c r="C179" s="406" t="s">
        <v>1015</v>
      </c>
      <c r="D179" s="406" t="s">
        <v>292</v>
      </c>
      <c r="E179" s="406" t="s">
        <v>516</v>
      </c>
      <c r="F179" s="406" t="s">
        <v>293</v>
      </c>
      <c r="G179" s="406" t="s">
        <v>294</v>
      </c>
      <c r="H179" s="406" t="s">
        <v>295</v>
      </c>
      <c r="I179" s="406" t="s">
        <v>517</v>
      </c>
      <c r="J179" s="406" t="s">
        <v>296</v>
      </c>
      <c r="K179" s="1061" t="s">
        <v>1016</v>
      </c>
      <c r="L179" s="506"/>
    </row>
    <row r="180" spans="1:12">
      <c r="A180" s="408"/>
      <c r="B180" s="409"/>
      <c r="C180" s="409"/>
      <c r="D180" s="409"/>
      <c r="E180" s="409"/>
      <c r="F180" s="409"/>
      <c r="G180" s="409"/>
      <c r="H180" s="409"/>
      <c r="I180" s="409"/>
      <c r="J180" s="409"/>
      <c r="K180" s="1062" t="s">
        <v>297</v>
      </c>
      <c r="L180" s="506"/>
    </row>
    <row r="181" spans="1:12">
      <c r="A181" s="409"/>
      <c r="B181" s="421" t="s">
        <v>1076</v>
      </c>
      <c r="C181" s="410">
        <v>1</v>
      </c>
      <c r="D181" s="410">
        <v>373352</v>
      </c>
      <c r="E181" s="410">
        <v>30000</v>
      </c>
      <c r="F181" s="410"/>
      <c r="G181" s="410">
        <f t="shared" ref="G181:G188" si="24">SUM(D181:F181)</f>
        <v>403352</v>
      </c>
      <c r="H181" s="410">
        <f t="shared" ref="H181:H195" si="25">C181*D181</f>
        <v>373352</v>
      </c>
      <c r="I181" s="410">
        <f t="shared" ref="I181:I195" si="26">C181*E181</f>
        <v>30000</v>
      </c>
      <c r="J181" s="410">
        <f t="shared" ref="J181:J195" si="27">C181*F181</f>
        <v>0</v>
      </c>
      <c r="K181" s="410">
        <f t="shared" ref="K181:K195" si="28">C181*G181</f>
        <v>403352</v>
      </c>
      <c r="L181" s="506"/>
    </row>
    <row r="182" spans="1:12">
      <c r="A182" s="409"/>
      <c r="B182" s="421" t="s">
        <v>318</v>
      </c>
      <c r="C182" s="410">
        <v>27</v>
      </c>
      <c r="D182" s="410">
        <v>466715</v>
      </c>
      <c r="E182" s="410">
        <v>30000</v>
      </c>
      <c r="F182" s="410"/>
      <c r="G182" s="410">
        <f t="shared" si="24"/>
        <v>496715</v>
      </c>
      <c r="H182" s="410">
        <f t="shared" si="25"/>
        <v>12601305</v>
      </c>
      <c r="I182" s="410">
        <f t="shared" si="26"/>
        <v>810000</v>
      </c>
      <c r="J182" s="410">
        <f t="shared" si="27"/>
        <v>0</v>
      </c>
      <c r="K182" s="410">
        <f t="shared" si="28"/>
        <v>13411305</v>
      </c>
      <c r="L182" s="506"/>
    </row>
    <row r="183" spans="1:12" s="29" customFormat="1">
      <c r="A183" s="409"/>
      <c r="B183" s="421" t="s">
        <v>319</v>
      </c>
      <c r="C183" s="410">
        <v>7</v>
      </c>
      <c r="D183" s="410">
        <v>384823</v>
      </c>
      <c r="E183" s="410">
        <v>30000</v>
      </c>
      <c r="F183" s="410"/>
      <c r="G183" s="410">
        <v>414823</v>
      </c>
      <c r="H183" s="410">
        <v>2693761</v>
      </c>
      <c r="I183" s="410">
        <v>210000</v>
      </c>
      <c r="J183" s="410">
        <v>0</v>
      </c>
      <c r="K183" s="410">
        <v>2903761</v>
      </c>
      <c r="L183" s="506"/>
    </row>
    <row r="184" spans="1:12">
      <c r="A184" s="409"/>
      <c r="B184" s="421" t="s">
        <v>331</v>
      </c>
      <c r="C184" s="410">
        <v>1</v>
      </c>
      <c r="D184" s="410">
        <v>497000</v>
      </c>
      <c r="E184" s="410">
        <v>30000</v>
      </c>
      <c r="F184" s="410"/>
      <c r="G184" s="410">
        <f t="shared" si="24"/>
        <v>527000</v>
      </c>
      <c r="H184" s="410">
        <f t="shared" si="25"/>
        <v>497000</v>
      </c>
      <c r="I184" s="410">
        <f t="shared" si="26"/>
        <v>30000</v>
      </c>
      <c r="J184" s="410">
        <f t="shared" si="27"/>
        <v>0</v>
      </c>
      <c r="K184" s="410">
        <f t="shared" si="28"/>
        <v>527000</v>
      </c>
      <c r="L184" s="506"/>
    </row>
    <row r="185" spans="1:12">
      <c r="A185" s="409"/>
      <c r="B185" s="421" t="s">
        <v>359</v>
      </c>
      <c r="C185" s="410">
        <v>1</v>
      </c>
      <c r="D185" s="410">
        <v>684340</v>
      </c>
      <c r="E185" s="410">
        <v>30000</v>
      </c>
      <c r="F185" s="410"/>
      <c r="G185" s="410">
        <f t="shared" si="24"/>
        <v>714340</v>
      </c>
      <c r="H185" s="410">
        <f t="shared" si="25"/>
        <v>684340</v>
      </c>
      <c r="I185" s="410">
        <f t="shared" si="26"/>
        <v>30000</v>
      </c>
      <c r="J185" s="410">
        <f t="shared" si="27"/>
        <v>0</v>
      </c>
      <c r="K185" s="410">
        <f t="shared" si="28"/>
        <v>714340</v>
      </c>
      <c r="L185" s="506"/>
    </row>
    <row r="186" spans="1:12">
      <c r="A186" s="409"/>
      <c r="B186" s="421" t="s">
        <v>365</v>
      </c>
      <c r="C186" s="410">
        <v>2</v>
      </c>
      <c r="D186" s="410">
        <v>822959</v>
      </c>
      <c r="E186" s="410">
        <v>30000</v>
      </c>
      <c r="F186" s="410"/>
      <c r="G186" s="410">
        <f t="shared" si="24"/>
        <v>852959</v>
      </c>
      <c r="H186" s="410">
        <f t="shared" si="25"/>
        <v>1645918</v>
      </c>
      <c r="I186" s="410">
        <f t="shared" si="26"/>
        <v>60000</v>
      </c>
      <c r="J186" s="410">
        <f t="shared" si="27"/>
        <v>0</v>
      </c>
      <c r="K186" s="410">
        <f t="shared" si="28"/>
        <v>1705918</v>
      </c>
      <c r="L186" s="506"/>
    </row>
    <row r="187" spans="1:12">
      <c r="A187" s="409"/>
      <c r="B187" s="421" t="s">
        <v>371</v>
      </c>
      <c r="C187" s="410">
        <v>4</v>
      </c>
      <c r="D187" s="410">
        <v>961577</v>
      </c>
      <c r="E187" s="410">
        <v>30000</v>
      </c>
      <c r="F187" s="410"/>
      <c r="G187" s="410">
        <f t="shared" si="24"/>
        <v>991577</v>
      </c>
      <c r="H187" s="410">
        <f t="shared" si="25"/>
        <v>3846308</v>
      </c>
      <c r="I187" s="410">
        <f t="shared" si="26"/>
        <v>120000</v>
      </c>
      <c r="J187" s="410">
        <f t="shared" si="27"/>
        <v>0</v>
      </c>
      <c r="K187" s="410">
        <f t="shared" si="28"/>
        <v>3966308</v>
      </c>
      <c r="L187" s="506"/>
    </row>
    <row r="188" spans="1:12">
      <c r="A188" s="409"/>
      <c r="B188" s="421" t="s">
        <v>374</v>
      </c>
      <c r="C188" s="410">
        <v>8</v>
      </c>
      <c r="D188" s="410">
        <v>857983</v>
      </c>
      <c r="E188" s="410">
        <v>30000</v>
      </c>
      <c r="F188" s="410"/>
      <c r="G188" s="410">
        <f t="shared" si="24"/>
        <v>887983</v>
      </c>
      <c r="H188" s="410">
        <f t="shared" si="25"/>
        <v>6863864</v>
      </c>
      <c r="I188" s="410">
        <f t="shared" si="26"/>
        <v>240000</v>
      </c>
      <c r="J188" s="410">
        <f t="shared" si="27"/>
        <v>0</v>
      </c>
      <c r="K188" s="410">
        <f t="shared" si="28"/>
        <v>7103864</v>
      </c>
      <c r="L188" s="506"/>
    </row>
    <row r="189" spans="1:12">
      <c r="A189" s="409"/>
      <c r="B189" s="421" t="s">
        <v>380</v>
      </c>
      <c r="C189" s="410">
        <v>1</v>
      </c>
      <c r="D189" s="410">
        <v>1013692</v>
      </c>
      <c r="E189" s="410">
        <v>30000</v>
      </c>
      <c r="F189" s="410"/>
      <c r="G189" s="410">
        <f t="shared" ref="G189:G196" si="29">SUM(D189:F189)</f>
        <v>1043692</v>
      </c>
      <c r="H189" s="410">
        <f t="shared" si="25"/>
        <v>1013692</v>
      </c>
      <c r="I189" s="410">
        <f t="shared" si="26"/>
        <v>30000</v>
      </c>
      <c r="J189" s="410">
        <f t="shared" si="27"/>
        <v>0</v>
      </c>
      <c r="K189" s="410">
        <f t="shared" si="28"/>
        <v>1043692</v>
      </c>
      <c r="L189" s="506"/>
    </row>
    <row r="190" spans="1:12">
      <c r="A190" s="409"/>
      <c r="B190" s="421" t="s">
        <v>384</v>
      </c>
      <c r="C190" s="410">
        <v>1</v>
      </c>
      <c r="D190" s="410">
        <v>1147612</v>
      </c>
      <c r="E190" s="410">
        <v>30000</v>
      </c>
      <c r="F190" s="410"/>
      <c r="G190" s="410">
        <f t="shared" si="29"/>
        <v>1177612</v>
      </c>
      <c r="H190" s="410">
        <f t="shared" si="25"/>
        <v>1147612</v>
      </c>
      <c r="I190" s="410">
        <f t="shared" si="26"/>
        <v>30000</v>
      </c>
      <c r="J190" s="410">
        <f t="shared" si="27"/>
        <v>0</v>
      </c>
      <c r="K190" s="410">
        <f t="shared" si="28"/>
        <v>1177612</v>
      </c>
      <c r="L190" s="506"/>
    </row>
    <row r="191" spans="1:12">
      <c r="A191" s="409"/>
      <c r="B191" s="421" t="s">
        <v>405</v>
      </c>
      <c r="C191" s="410">
        <v>2</v>
      </c>
      <c r="D191" s="410">
        <v>1196428</v>
      </c>
      <c r="E191" s="410">
        <v>30000</v>
      </c>
      <c r="F191" s="410"/>
      <c r="G191" s="410">
        <f t="shared" si="29"/>
        <v>1226428</v>
      </c>
      <c r="H191" s="410">
        <f t="shared" si="25"/>
        <v>2392856</v>
      </c>
      <c r="I191" s="410">
        <f t="shared" si="26"/>
        <v>60000</v>
      </c>
      <c r="J191" s="410">
        <f t="shared" si="27"/>
        <v>0</v>
      </c>
      <c r="K191" s="410">
        <f t="shared" si="28"/>
        <v>2452856</v>
      </c>
      <c r="L191" s="506"/>
    </row>
    <row r="192" spans="1:12">
      <c r="A192" s="409"/>
      <c r="B192" s="421" t="s">
        <v>417</v>
      </c>
      <c r="C192" s="410">
        <v>2</v>
      </c>
      <c r="D192" s="410">
        <v>1379465</v>
      </c>
      <c r="E192" s="410">
        <v>30000</v>
      </c>
      <c r="F192" s="410"/>
      <c r="G192" s="410">
        <f t="shared" si="29"/>
        <v>1409465</v>
      </c>
      <c r="H192" s="410">
        <f t="shared" si="25"/>
        <v>2758930</v>
      </c>
      <c r="I192" s="410">
        <f t="shared" si="26"/>
        <v>60000</v>
      </c>
      <c r="J192" s="410">
        <f t="shared" si="27"/>
        <v>0</v>
      </c>
      <c r="K192" s="410">
        <f t="shared" si="28"/>
        <v>2818930</v>
      </c>
      <c r="L192" s="506"/>
    </row>
    <row r="193" spans="1:12">
      <c r="A193" s="409"/>
      <c r="B193" s="421" t="s">
        <v>422</v>
      </c>
      <c r="C193" s="410">
        <v>1</v>
      </c>
      <c r="D193" s="410">
        <v>1642370</v>
      </c>
      <c r="E193" s="410">
        <v>30000</v>
      </c>
      <c r="F193" s="410"/>
      <c r="G193" s="410">
        <f t="shared" si="29"/>
        <v>1672370</v>
      </c>
      <c r="H193" s="410">
        <f t="shared" si="25"/>
        <v>1642370</v>
      </c>
      <c r="I193" s="410">
        <f t="shared" si="26"/>
        <v>30000</v>
      </c>
      <c r="J193" s="410">
        <f t="shared" si="27"/>
        <v>0</v>
      </c>
      <c r="K193" s="410">
        <f t="shared" si="28"/>
        <v>1672370</v>
      </c>
      <c r="L193" s="506"/>
    </row>
    <row r="194" spans="1:12">
      <c r="A194" s="409"/>
      <c r="B194" s="408" t="s">
        <v>1045</v>
      </c>
      <c r="C194" s="410">
        <v>2</v>
      </c>
      <c r="D194" s="410">
        <v>1584468</v>
      </c>
      <c r="E194" s="410">
        <v>30000</v>
      </c>
      <c r="F194" s="410"/>
      <c r="G194" s="410">
        <f t="shared" si="29"/>
        <v>1614468</v>
      </c>
      <c r="H194" s="410">
        <f t="shared" si="25"/>
        <v>3168936</v>
      </c>
      <c r="I194" s="410">
        <f t="shared" si="26"/>
        <v>60000</v>
      </c>
      <c r="J194" s="410">
        <f t="shared" si="27"/>
        <v>0</v>
      </c>
      <c r="K194" s="410">
        <f t="shared" si="28"/>
        <v>3228936</v>
      </c>
      <c r="L194" s="506"/>
    </row>
    <row r="195" spans="1:12">
      <c r="A195" s="409"/>
      <c r="B195" s="408" t="s">
        <v>549</v>
      </c>
      <c r="C195" s="410">
        <v>1</v>
      </c>
      <c r="D195" s="410">
        <v>2194212</v>
      </c>
      <c r="E195" s="410">
        <v>30000</v>
      </c>
      <c r="F195" s="410"/>
      <c r="G195" s="410">
        <f t="shared" si="29"/>
        <v>2224212</v>
      </c>
      <c r="H195" s="410">
        <f t="shared" si="25"/>
        <v>2194212</v>
      </c>
      <c r="I195" s="410">
        <f t="shared" si="26"/>
        <v>30000</v>
      </c>
      <c r="J195" s="410">
        <f t="shared" si="27"/>
        <v>0</v>
      </c>
      <c r="K195" s="410">
        <f t="shared" si="28"/>
        <v>2224212</v>
      </c>
      <c r="L195" s="506"/>
    </row>
    <row r="196" spans="1:12">
      <c r="A196" s="409"/>
      <c r="B196" s="421" t="s">
        <v>455</v>
      </c>
      <c r="C196" s="1060">
        <f>SUM(C181:C195)</f>
        <v>61</v>
      </c>
      <c r="D196" s="1060">
        <f>SUM(D181:D195)</f>
        <v>15206996</v>
      </c>
      <c r="E196" s="1060">
        <f>SUM(E181:E195)</f>
        <v>450000</v>
      </c>
      <c r="F196" s="1060">
        <f>SUM(F181:F195)</f>
        <v>0</v>
      </c>
      <c r="G196" s="410">
        <f t="shared" si="29"/>
        <v>15656996</v>
      </c>
      <c r="H196" s="1060">
        <f>SUM(H181:H195)</f>
        <v>43524456</v>
      </c>
      <c r="I196" s="1060">
        <f>SUM(I181:I195)</f>
        <v>1830000</v>
      </c>
      <c r="J196" s="1060">
        <f>SUM(J181:J195)</f>
        <v>0</v>
      </c>
      <c r="K196" s="1060">
        <f>SUM(K181:K195)</f>
        <v>45354456</v>
      </c>
      <c r="L196" s="506"/>
    </row>
    <row r="197" spans="1:12">
      <c r="A197" s="409"/>
      <c r="B197" s="409"/>
      <c r="C197" s="410"/>
      <c r="D197" s="410"/>
      <c r="E197" s="410"/>
      <c r="F197" s="410"/>
      <c r="G197" s="410"/>
      <c r="H197" s="410"/>
      <c r="I197" s="410"/>
      <c r="J197" s="410"/>
      <c r="K197" s="410"/>
      <c r="L197" s="506"/>
    </row>
    <row r="198" spans="1:12">
      <c r="A198" s="409"/>
      <c r="B198" s="422" t="s">
        <v>460</v>
      </c>
      <c r="C198" s="410"/>
      <c r="D198" s="418">
        <v>1247870</v>
      </c>
      <c r="E198" s="410">
        <v>374361</v>
      </c>
      <c r="F198" s="410">
        <v>7914876</v>
      </c>
      <c r="G198" s="410">
        <f>SUM(D198:F198)</f>
        <v>9537107</v>
      </c>
      <c r="H198" s="410">
        <f>C198*D198</f>
        <v>0</v>
      </c>
      <c r="I198" s="410">
        <f>C198*E198</f>
        <v>0</v>
      </c>
      <c r="J198" s="410">
        <f>C198*F198</f>
        <v>0</v>
      </c>
      <c r="K198" s="410">
        <f>C198*G198</f>
        <v>0</v>
      </c>
      <c r="L198" s="506"/>
    </row>
    <row r="199" spans="1:12">
      <c r="A199" s="409"/>
      <c r="B199" s="422"/>
      <c r="C199" s="410"/>
      <c r="D199" s="410"/>
      <c r="E199" s="410"/>
      <c r="F199" s="410"/>
      <c r="G199" s="410">
        <f>SUM(D199:F199)</f>
        <v>0</v>
      </c>
      <c r="H199" s="410">
        <f>C199*D199</f>
        <v>0</v>
      </c>
      <c r="I199" s="410">
        <f>C199*E199</f>
        <v>0</v>
      </c>
      <c r="J199" s="410">
        <f>C199*F199</f>
        <v>0</v>
      </c>
      <c r="K199" s="410">
        <f>C199*G199</f>
        <v>0</v>
      </c>
      <c r="L199" s="506"/>
    </row>
    <row r="200" spans="1:12">
      <c r="A200" s="409"/>
      <c r="B200" s="422"/>
      <c r="C200" s="410">
        <f t="shared" ref="C200:K200" si="30">SUM(C198:C199)</f>
        <v>0</v>
      </c>
      <c r="D200" s="410">
        <f t="shared" si="30"/>
        <v>1247870</v>
      </c>
      <c r="E200" s="410">
        <f t="shared" si="30"/>
        <v>374361</v>
      </c>
      <c r="F200" s="410">
        <f t="shared" si="30"/>
        <v>7914876</v>
      </c>
      <c r="G200" s="410">
        <f t="shared" si="30"/>
        <v>9537107</v>
      </c>
      <c r="H200" s="410">
        <f t="shared" si="30"/>
        <v>0</v>
      </c>
      <c r="I200" s="410">
        <f t="shared" si="30"/>
        <v>0</v>
      </c>
      <c r="J200" s="410">
        <f t="shared" si="30"/>
        <v>0</v>
      </c>
      <c r="K200" s="410">
        <f t="shared" si="30"/>
        <v>0</v>
      </c>
      <c r="L200" s="506"/>
    </row>
    <row r="201" spans="1:12">
      <c r="A201" s="409"/>
      <c r="B201" s="422"/>
      <c r="C201" s="410"/>
      <c r="D201" s="410"/>
      <c r="E201" s="410"/>
      <c r="F201" s="410"/>
      <c r="G201" s="410"/>
      <c r="H201" s="410"/>
      <c r="I201" s="410"/>
      <c r="J201" s="410"/>
      <c r="K201" s="410"/>
      <c r="L201" s="506"/>
    </row>
    <row r="202" spans="1:12">
      <c r="A202" s="407" t="s">
        <v>468</v>
      </c>
      <c r="B202" s="409"/>
      <c r="C202" s="418">
        <f t="shared" ref="C202:K202" si="31">C196+C200</f>
        <v>61</v>
      </c>
      <c r="D202" s="418">
        <f t="shared" si="31"/>
        <v>16454866</v>
      </c>
      <c r="E202" s="418">
        <f t="shared" si="31"/>
        <v>824361</v>
      </c>
      <c r="F202" s="418">
        <f t="shared" si="31"/>
        <v>7914876</v>
      </c>
      <c r="G202" s="418">
        <f t="shared" si="31"/>
        <v>25194103</v>
      </c>
      <c r="H202" s="418">
        <f t="shared" si="31"/>
        <v>43524456</v>
      </c>
      <c r="I202" s="418">
        <f t="shared" si="31"/>
        <v>1830000</v>
      </c>
      <c r="J202" s="418">
        <f t="shared" si="31"/>
        <v>0</v>
      </c>
      <c r="K202" s="418">
        <f t="shared" si="31"/>
        <v>45354456</v>
      </c>
      <c r="L202" s="506"/>
    </row>
    <row r="203" spans="1:12">
      <c r="A203" s="506"/>
      <c r="B203" s="506"/>
      <c r="C203" s="506"/>
      <c r="D203" s="506"/>
      <c r="E203" s="506"/>
      <c r="F203" s="506"/>
      <c r="G203" s="506"/>
      <c r="H203" s="506"/>
      <c r="I203" s="506"/>
      <c r="J203" s="506"/>
      <c r="K203" s="506"/>
      <c r="L203" s="506"/>
    </row>
    <row r="204" spans="1:12">
      <c r="A204" s="506"/>
      <c r="B204" s="506"/>
      <c r="C204" s="506"/>
      <c r="D204" s="506"/>
      <c r="E204" s="506"/>
      <c r="F204" s="506"/>
      <c r="G204" s="506"/>
      <c r="H204" s="506"/>
      <c r="I204" s="506"/>
      <c r="J204" s="506"/>
      <c r="K204" s="506"/>
      <c r="L204" s="506"/>
    </row>
    <row r="205" spans="1:12" ht="21">
      <c r="A205" s="1580" t="s">
        <v>1182</v>
      </c>
      <c r="B205" s="1580"/>
      <c r="C205" s="1580"/>
      <c r="D205" s="1580"/>
      <c r="E205" s="1580"/>
      <c r="F205" s="1580"/>
      <c r="G205" s="1580"/>
      <c r="H205" s="1580"/>
      <c r="I205" s="1580"/>
      <c r="J205" s="1580"/>
      <c r="K205" s="1580"/>
      <c r="L205" s="506"/>
    </row>
    <row r="206" spans="1:12" ht="21">
      <c r="A206" s="1581" t="s">
        <v>289</v>
      </c>
      <c r="B206" s="1581"/>
      <c r="C206" s="1581"/>
      <c r="D206" s="1581"/>
      <c r="E206" s="1581"/>
      <c r="F206" s="1581"/>
      <c r="G206" s="1581"/>
      <c r="H206" s="1581"/>
      <c r="I206" s="1581"/>
      <c r="J206" s="1581"/>
      <c r="K206" s="1581"/>
      <c r="L206" s="506"/>
    </row>
    <row r="207" spans="1:12" ht="21">
      <c r="A207" s="1581" t="s">
        <v>290</v>
      </c>
      <c r="B207" s="1582"/>
      <c r="C207" s="1582"/>
      <c r="D207" s="1582"/>
      <c r="E207" s="1582"/>
      <c r="F207" s="1582"/>
      <c r="G207" s="1582"/>
      <c r="H207" s="1582"/>
      <c r="I207" s="1582"/>
      <c r="J207" s="1582"/>
      <c r="K207" s="1582"/>
      <c r="L207" s="506"/>
    </row>
    <row r="208" spans="1:12" ht="18.75">
      <c r="A208" s="1583" t="s">
        <v>494</v>
      </c>
      <c r="B208" s="1583"/>
      <c r="C208" s="1583"/>
      <c r="D208" s="1583"/>
      <c r="E208" s="1583"/>
      <c r="F208" s="1583"/>
      <c r="G208" s="1583"/>
      <c r="H208" s="1583"/>
      <c r="I208" s="1583"/>
      <c r="J208" s="1583"/>
      <c r="K208" s="1583"/>
      <c r="L208" s="506"/>
    </row>
    <row r="209" spans="1:12" ht="36.75">
      <c r="A209" s="465"/>
      <c r="B209" s="465" t="s">
        <v>291</v>
      </c>
      <c r="C209" s="465" t="s">
        <v>1015</v>
      </c>
      <c r="D209" s="465" t="s">
        <v>292</v>
      </c>
      <c r="E209" s="465" t="s">
        <v>516</v>
      </c>
      <c r="F209" s="465" t="s">
        <v>293</v>
      </c>
      <c r="G209" s="465" t="s">
        <v>294</v>
      </c>
      <c r="H209" s="465" t="s">
        <v>295</v>
      </c>
      <c r="I209" s="465" t="s">
        <v>517</v>
      </c>
      <c r="J209" s="465" t="s">
        <v>296</v>
      </c>
      <c r="K209" s="466" t="s">
        <v>1016</v>
      </c>
      <c r="L209" s="506"/>
    </row>
    <row r="210" spans="1:12">
      <c r="A210" s="467"/>
      <c r="B210" s="468"/>
      <c r="C210" s="468"/>
      <c r="D210" s="468"/>
      <c r="E210" s="468"/>
      <c r="F210" s="468"/>
      <c r="G210" s="468"/>
      <c r="H210" s="468"/>
      <c r="I210" s="468"/>
      <c r="J210" s="468"/>
      <c r="K210" s="469" t="s">
        <v>297</v>
      </c>
      <c r="L210" s="506"/>
    </row>
    <row r="211" spans="1:12">
      <c r="A211" s="468"/>
      <c r="B211" s="471" t="s">
        <v>318</v>
      </c>
      <c r="C211" s="470">
        <v>4</v>
      </c>
      <c r="D211" s="470">
        <v>466718</v>
      </c>
      <c r="E211" s="470">
        <v>30000</v>
      </c>
      <c r="F211" s="470"/>
      <c r="G211" s="470">
        <f t="shared" ref="G211:G218" si="32">SUM(D211:F211)</f>
        <v>496718</v>
      </c>
      <c r="H211" s="470">
        <f t="shared" ref="H211:H234" si="33">C211*D211</f>
        <v>1866872</v>
      </c>
      <c r="I211" s="470">
        <f t="shared" ref="I211:I234" si="34">C211*E211</f>
        <v>120000</v>
      </c>
      <c r="J211" s="470">
        <f t="shared" ref="J211:J234" si="35">C211*F211</f>
        <v>0</v>
      </c>
      <c r="K211" s="470">
        <f t="shared" ref="K211:K234" si="36">C211*G211</f>
        <v>1986872</v>
      </c>
      <c r="L211" s="506"/>
    </row>
    <row r="212" spans="1:12">
      <c r="A212" s="468"/>
      <c r="B212" s="471" t="s">
        <v>319</v>
      </c>
      <c r="C212" s="470">
        <v>2</v>
      </c>
      <c r="D212" s="470">
        <v>384823</v>
      </c>
      <c r="E212" s="470">
        <v>30000</v>
      </c>
      <c r="F212" s="470"/>
      <c r="G212" s="470">
        <f t="shared" si="32"/>
        <v>414823</v>
      </c>
      <c r="H212" s="470">
        <f t="shared" si="33"/>
        <v>769646</v>
      </c>
      <c r="I212" s="470">
        <f t="shared" si="34"/>
        <v>60000</v>
      </c>
      <c r="J212" s="470">
        <f t="shared" si="35"/>
        <v>0</v>
      </c>
      <c r="K212" s="470">
        <f t="shared" si="36"/>
        <v>829646</v>
      </c>
      <c r="L212" s="506"/>
    </row>
    <row r="213" spans="1:12">
      <c r="A213" s="468"/>
      <c r="B213" s="471" t="s">
        <v>327</v>
      </c>
      <c r="C213" s="470">
        <v>1</v>
      </c>
      <c r="D213" s="470">
        <v>453855</v>
      </c>
      <c r="E213" s="470">
        <v>30000</v>
      </c>
      <c r="F213" s="470"/>
      <c r="G213" s="470">
        <f t="shared" si="32"/>
        <v>483855</v>
      </c>
      <c r="H213" s="470">
        <f t="shared" si="33"/>
        <v>453855</v>
      </c>
      <c r="I213" s="470">
        <f t="shared" si="34"/>
        <v>30000</v>
      </c>
      <c r="J213" s="470">
        <f t="shared" si="35"/>
        <v>0</v>
      </c>
      <c r="K213" s="470">
        <f t="shared" si="36"/>
        <v>483855</v>
      </c>
      <c r="L213" s="506"/>
    </row>
    <row r="214" spans="1:12">
      <c r="A214" s="468"/>
      <c r="B214" s="471" t="s">
        <v>330</v>
      </c>
      <c r="C214" s="470">
        <v>1</v>
      </c>
      <c r="D214" s="470">
        <v>488371</v>
      </c>
      <c r="E214" s="470">
        <v>30000</v>
      </c>
      <c r="F214" s="470"/>
      <c r="G214" s="470">
        <f t="shared" si="32"/>
        <v>518371</v>
      </c>
      <c r="H214" s="470">
        <f t="shared" si="33"/>
        <v>488371</v>
      </c>
      <c r="I214" s="470">
        <f t="shared" si="34"/>
        <v>30000</v>
      </c>
      <c r="J214" s="470">
        <f t="shared" si="35"/>
        <v>0</v>
      </c>
      <c r="K214" s="470">
        <f t="shared" si="36"/>
        <v>518371</v>
      </c>
      <c r="L214" s="506"/>
    </row>
    <row r="215" spans="1:12">
      <c r="A215" s="468"/>
      <c r="B215" s="471" t="s">
        <v>338</v>
      </c>
      <c r="C215" s="470">
        <v>1</v>
      </c>
      <c r="D215" s="470">
        <v>474690</v>
      </c>
      <c r="E215" s="470">
        <v>30000</v>
      </c>
      <c r="F215" s="470"/>
      <c r="G215" s="470">
        <f t="shared" si="32"/>
        <v>504690</v>
      </c>
      <c r="H215" s="470">
        <f t="shared" si="33"/>
        <v>474690</v>
      </c>
      <c r="I215" s="470">
        <f t="shared" si="34"/>
        <v>30000</v>
      </c>
      <c r="J215" s="470">
        <f t="shared" si="35"/>
        <v>0</v>
      </c>
      <c r="K215" s="470">
        <f t="shared" si="36"/>
        <v>504690</v>
      </c>
      <c r="L215" s="506"/>
    </row>
    <row r="216" spans="1:12">
      <c r="A216" s="468"/>
      <c r="B216" s="471" t="s">
        <v>345</v>
      </c>
      <c r="C216" s="470">
        <v>2</v>
      </c>
      <c r="D216" s="470">
        <v>461648</v>
      </c>
      <c r="E216" s="470">
        <v>30000</v>
      </c>
      <c r="F216" s="470"/>
      <c r="G216" s="470">
        <f t="shared" si="32"/>
        <v>491648</v>
      </c>
      <c r="H216" s="470">
        <f t="shared" si="33"/>
        <v>923296</v>
      </c>
      <c r="I216" s="470">
        <f t="shared" si="34"/>
        <v>60000</v>
      </c>
      <c r="J216" s="470">
        <f t="shared" si="35"/>
        <v>0</v>
      </c>
      <c r="K216" s="470">
        <f t="shared" si="36"/>
        <v>983296</v>
      </c>
      <c r="L216" s="506"/>
    </row>
    <row r="217" spans="1:12">
      <c r="A217" s="468"/>
      <c r="B217" s="471" t="s">
        <v>358</v>
      </c>
      <c r="C217" s="470">
        <v>4</v>
      </c>
      <c r="D217" s="470">
        <v>661237</v>
      </c>
      <c r="E217" s="470">
        <v>30000</v>
      </c>
      <c r="F217" s="470"/>
      <c r="G217" s="470">
        <f t="shared" si="32"/>
        <v>691237</v>
      </c>
      <c r="H217" s="470">
        <f t="shared" si="33"/>
        <v>2644948</v>
      </c>
      <c r="I217" s="470">
        <f t="shared" si="34"/>
        <v>120000</v>
      </c>
      <c r="J217" s="470">
        <f t="shared" si="35"/>
        <v>0</v>
      </c>
      <c r="K217" s="470">
        <f t="shared" si="36"/>
        <v>2764948</v>
      </c>
      <c r="L217" s="506"/>
    </row>
    <row r="218" spans="1:12">
      <c r="A218" s="468"/>
      <c r="B218" s="471" t="s">
        <v>370</v>
      </c>
      <c r="C218" s="470">
        <v>1</v>
      </c>
      <c r="D218" s="470">
        <v>938474</v>
      </c>
      <c r="E218" s="470">
        <v>30000</v>
      </c>
      <c r="F218" s="470"/>
      <c r="G218" s="470">
        <f t="shared" si="32"/>
        <v>968474</v>
      </c>
      <c r="H218" s="470">
        <f t="shared" si="33"/>
        <v>938474</v>
      </c>
      <c r="I218" s="470">
        <f t="shared" si="34"/>
        <v>30000</v>
      </c>
      <c r="J218" s="470">
        <f t="shared" si="35"/>
        <v>0</v>
      </c>
      <c r="K218" s="470">
        <f t="shared" si="36"/>
        <v>968474</v>
      </c>
      <c r="L218" s="506"/>
    </row>
    <row r="219" spans="1:12">
      <c r="A219" s="468"/>
      <c r="B219" s="471" t="s">
        <v>373</v>
      </c>
      <c r="C219" s="470">
        <v>24</v>
      </c>
      <c r="D219" s="470">
        <v>826204</v>
      </c>
      <c r="E219" s="470">
        <v>30000</v>
      </c>
      <c r="F219" s="470"/>
      <c r="G219" s="470">
        <f t="shared" ref="G219:G232" si="37">SUM(D219:F219)</f>
        <v>856204</v>
      </c>
      <c r="H219" s="470">
        <f t="shared" si="33"/>
        <v>19828896</v>
      </c>
      <c r="I219" s="470">
        <f t="shared" si="34"/>
        <v>720000</v>
      </c>
      <c r="J219" s="470">
        <f t="shared" si="35"/>
        <v>0</v>
      </c>
      <c r="K219" s="470">
        <f t="shared" si="36"/>
        <v>20548896</v>
      </c>
      <c r="L219" s="506"/>
    </row>
    <row r="220" spans="1:12">
      <c r="A220" s="468"/>
      <c r="B220" s="471" t="s">
        <v>379</v>
      </c>
      <c r="C220" s="470">
        <v>2</v>
      </c>
      <c r="D220" s="470">
        <v>986908</v>
      </c>
      <c r="E220" s="470">
        <v>30000</v>
      </c>
      <c r="F220" s="470"/>
      <c r="G220" s="470">
        <f t="shared" si="37"/>
        <v>1016908</v>
      </c>
      <c r="H220" s="470">
        <f t="shared" si="33"/>
        <v>1973816</v>
      </c>
      <c r="I220" s="470">
        <f t="shared" si="34"/>
        <v>60000</v>
      </c>
      <c r="J220" s="470">
        <f t="shared" si="35"/>
        <v>0</v>
      </c>
      <c r="K220" s="470">
        <f t="shared" si="36"/>
        <v>2033816</v>
      </c>
      <c r="L220" s="506"/>
    </row>
    <row r="221" spans="1:12">
      <c r="A221" s="468"/>
      <c r="B221" s="471" t="s">
        <v>388</v>
      </c>
      <c r="C221" s="470">
        <v>1</v>
      </c>
      <c r="D221" s="470">
        <v>992228</v>
      </c>
      <c r="E221" s="470">
        <v>30000</v>
      </c>
      <c r="F221" s="470"/>
      <c r="G221" s="470">
        <f t="shared" si="37"/>
        <v>1022228</v>
      </c>
      <c r="H221" s="470">
        <f t="shared" si="33"/>
        <v>992228</v>
      </c>
      <c r="I221" s="470">
        <f t="shared" si="34"/>
        <v>30000</v>
      </c>
      <c r="J221" s="470">
        <f t="shared" si="35"/>
        <v>0</v>
      </c>
      <c r="K221" s="470">
        <f t="shared" si="36"/>
        <v>1022228</v>
      </c>
      <c r="L221" s="506"/>
    </row>
    <row r="222" spans="1:12">
      <c r="A222" s="468"/>
      <c r="B222" s="471" t="s">
        <v>390</v>
      </c>
      <c r="C222" s="470">
        <v>2</v>
      </c>
      <c r="D222" s="470">
        <v>1055475</v>
      </c>
      <c r="E222" s="470">
        <v>30000</v>
      </c>
      <c r="F222" s="470"/>
      <c r="G222" s="470">
        <f t="shared" si="37"/>
        <v>1085475</v>
      </c>
      <c r="H222" s="470">
        <f t="shared" si="33"/>
        <v>2110950</v>
      </c>
      <c r="I222" s="470">
        <f t="shared" si="34"/>
        <v>60000</v>
      </c>
      <c r="J222" s="470">
        <f t="shared" si="35"/>
        <v>0</v>
      </c>
      <c r="K222" s="470">
        <f t="shared" si="36"/>
        <v>2170950</v>
      </c>
      <c r="L222" s="506"/>
    </row>
    <row r="223" spans="1:12">
      <c r="A223" s="468"/>
      <c r="B223" s="471" t="s">
        <v>402</v>
      </c>
      <c r="C223" s="470">
        <v>1</v>
      </c>
      <c r="D223" s="470">
        <v>1094732</v>
      </c>
      <c r="E223" s="470">
        <v>30000</v>
      </c>
      <c r="F223" s="470"/>
      <c r="G223" s="470">
        <f t="shared" si="37"/>
        <v>1124732</v>
      </c>
      <c r="H223" s="470">
        <f t="shared" si="33"/>
        <v>1094732</v>
      </c>
      <c r="I223" s="470">
        <f t="shared" si="34"/>
        <v>30000</v>
      </c>
      <c r="J223" s="470">
        <f t="shared" si="35"/>
        <v>0</v>
      </c>
      <c r="K223" s="470">
        <f t="shared" si="36"/>
        <v>1124732</v>
      </c>
      <c r="L223" s="506"/>
    </row>
    <row r="224" spans="1:12" s="29" customFormat="1">
      <c r="A224" s="468"/>
      <c r="B224" s="471" t="s">
        <v>404</v>
      </c>
      <c r="C224" s="470">
        <v>1</v>
      </c>
      <c r="D224" s="470">
        <v>1162530</v>
      </c>
      <c r="E224" s="470">
        <v>30000</v>
      </c>
      <c r="F224" s="470"/>
      <c r="G224" s="470">
        <f>SUM(D224:F224)</f>
        <v>1192530</v>
      </c>
      <c r="H224" s="470">
        <f t="shared" si="33"/>
        <v>1162530</v>
      </c>
      <c r="I224" s="470">
        <f t="shared" si="34"/>
        <v>30000</v>
      </c>
      <c r="J224" s="470">
        <f t="shared" si="35"/>
        <v>0</v>
      </c>
      <c r="K224" s="470">
        <f t="shared" si="36"/>
        <v>1192530</v>
      </c>
      <c r="L224" s="506"/>
    </row>
    <row r="225" spans="1:12">
      <c r="A225" s="468"/>
      <c r="B225" s="471" t="s">
        <v>405</v>
      </c>
      <c r="C225" s="470">
        <v>1</v>
      </c>
      <c r="D225" s="470">
        <v>1196428</v>
      </c>
      <c r="E225" s="470">
        <v>30000</v>
      </c>
      <c r="F225" s="470"/>
      <c r="G225" s="470">
        <f t="shared" si="37"/>
        <v>1226428</v>
      </c>
      <c r="H225" s="470">
        <f t="shared" si="33"/>
        <v>1196428</v>
      </c>
      <c r="I225" s="470">
        <f t="shared" si="34"/>
        <v>30000</v>
      </c>
      <c r="J225" s="470">
        <f t="shared" si="35"/>
        <v>0</v>
      </c>
      <c r="K225" s="470">
        <f t="shared" si="36"/>
        <v>1226428</v>
      </c>
      <c r="L225" s="506"/>
    </row>
    <row r="226" spans="1:12">
      <c r="A226" s="468"/>
      <c r="B226" s="471" t="s">
        <v>412</v>
      </c>
      <c r="C226" s="470">
        <v>1</v>
      </c>
      <c r="D226" s="470">
        <v>1501518</v>
      </c>
      <c r="E226" s="470">
        <v>30000</v>
      </c>
      <c r="F226" s="470"/>
      <c r="G226" s="470">
        <f t="shared" si="37"/>
        <v>1531518</v>
      </c>
      <c r="H226" s="470">
        <f t="shared" si="33"/>
        <v>1501518</v>
      </c>
      <c r="I226" s="470">
        <f t="shared" si="34"/>
        <v>30000</v>
      </c>
      <c r="J226" s="470">
        <f t="shared" si="35"/>
        <v>0</v>
      </c>
      <c r="K226" s="470">
        <f t="shared" si="36"/>
        <v>1531518</v>
      </c>
      <c r="L226" s="506"/>
    </row>
    <row r="227" spans="1:12">
      <c r="A227" s="468"/>
      <c r="B227" s="471" t="s">
        <v>415</v>
      </c>
      <c r="C227" s="470">
        <v>1</v>
      </c>
      <c r="D227" s="470">
        <v>1274303</v>
      </c>
      <c r="E227" s="470">
        <v>30000</v>
      </c>
      <c r="F227" s="470"/>
      <c r="G227" s="470">
        <f t="shared" si="37"/>
        <v>1304303</v>
      </c>
      <c r="H227" s="470">
        <f t="shared" si="33"/>
        <v>1274303</v>
      </c>
      <c r="I227" s="470">
        <f t="shared" si="34"/>
        <v>30000</v>
      </c>
      <c r="J227" s="470">
        <f t="shared" si="35"/>
        <v>0</v>
      </c>
      <c r="K227" s="470">
        <f t="shared" si="36"/>
        <v>1304303</v>
      </c>
      <c r="L227" s="506"/>
    </row>
    <row r="228" spans="1:12">
      <c r="A228" s="468"/>
      <c r="B228" s="471" t="s">
        <v>416</v>
      </c>
      <c r="C228" s="472">
        <v>3</v>
      </c>
      <c r="D228" s="470">
        <v>1326884</v>
      </c>
      <c r="E228" s="470">
        <v>30000</v>
      </c>
      <c r="F228" s="470"/>
      <c r="G228" s="470">
        <f t="shared" si="37"/>
        <v>1356884</v>
      </c>
      <c r="H228" s="470">
        <f t="shared" si="33"/>
        <v>3980652</v>
      </c>
      <c r="I228" s="470">
        <f t="shared" si="34"/>
        <v>90000</v>
      </c>
      <c r="J228" s="470">
        <f t="shared" si="35"/>
        <v>0</v>
      </c>
      <c r="K228" s="470">
        <f t="shared" si="36"/>
        <v>4070652</v>
      </c>
      <c r="L228" s="506"/>
    </row>
    <row r="229" spans="1:12">
      <c r="A229" s="468"/>
      <c r="B229" s="471" t="s">
        <v>419</v>
      </c>
      <c r="C229" s="470">
        <v>1</v>
      </c>
      <c r="D229" s="470">
        <v>1484627</v>
      </c>
      <c r="E229" s="470">
        <v>30000</v>
      </c>
      <c r="F229" s="470"/>
      <c r="G229" s="470">
        <f t="shared" si="37"/>
        <v>1514627</v>
      </c>
      <c r="H229" s="470">
        <f t="shared" si="33"/>
        <v>1484627</v>
      </c>
      <c r="I229" s="470">
        <f t="shared" si="34"/>
        <v>30000</v>
      </c>
      <c r="J229" s="470">
        <f t="shared" si="35"/>
        <v>0</v>
      </c>
      <c r="K229" s="470">
        <f t="shared" si="36"/>
        <v>1514627</v>
      </c>
      <c r="L229" s="506"/>
    </row>
    <row r="230" spans="1:12">
      <c r="A230" s="468"/>
      <c r="B230" s="471" t="s">
        <v>1045</v>
      </c>
      <c r="C230" s="470">
        <v>1</v>
      </c>
      <c r="D230" s="470">
        <v>1584468</v>
      </c>
      <c r="E230" s="470">
        <v>30000</v>
      </c>
      <c r="F230" s="470"/>
      <c r="G230" s="470">
        <f t="shared" si="37"/>
        <v>1614468</v>
      </c>
      <c r="H230" s="470">
        <f t="shared" si="33"/>
        <v>1584468</v>
      </c>
      <c r="I230" s="470">
        <f t="shared" si="34"/>
        <v>30000</v>
      </c>
      <c r="J230" s="470">
        <f t="shared" si="35"/>
        <v>0</v>
      </c>
      <c r="K230" s="470">
        <f t="shared" si="36"/>
        <v>1614468</v>
      </c>
      <c r="L230" s="506"/>
    </row>
    <row r="231" spans="1:12">
      <c r="A231" s="468"/>
      <c r="B231" s="471" t="s">
        <v>546</v>
      </c>
      <c r="C231" s="470">
        <v>1</v>
      </c>
      <c r="D231" s="470">
        <v>1640057</v>
      </c>
      <c r="E231" s="470">
        <v>30000</v>
      </c>
      <c r="F231" s="470"/>
      <c r="G231" s="470">
        <f t="shared" si="37"/>
        <v>1670057</v>
      </c>
      <c r="H231" s="470">
        <f t="shared" si="33"/>
        <v>1640057</v>
      </c>
      <c r="I231" s="470">
        <f t="shared" si="34"/>
        <v>30000</v>
      </c>
      <c r="J231" s="470">
        <f t="shared" si="35"/>
        <v>0</v>
      </c>
      <c r="K231" s="470">
        <f t="shared" si="36"/>
        <v>1670057</v>
      </c>
      <c r="L231" s="506"/>
    </row>
    <row r="232" spans="1:12">
      <c r="A232" s="468"/>
      <c r="B232" s="471" t="s">
        <v>435</v>
      </c>
      <c r="C232" s="470">
        <v>1</v>
      </c>
      <c r="D232" s="470">
        <v>1918005</v>
      </c>
      <c r="E232" s="470">
        <v>30000</v>
      </c>
      <c r="F232" s="470"/>
      <c r="G232" s="470">
        <f t="shared" si="37"/>
        <v>1948005</v>
      </c>
      <c r="H232" s="470">
        <f t="shared" si="33"/>
        <v>1918005</v>
      </c>
      <c r="I232" s="470">
        <f t="shared" si="34"/>
        <v>30000</v>
      </c>
      <c r="J232" s="470">
        <f t="shared" si="35"/>
        <v>0</v>
      </c>
      <c r="K232" s="470">
        <f t="shared" si="36"/>
        <v>1948005</v>
      </c>
      <c r="L232" s="506"/>
    </row>
    <row r="233" spans="1:12">
      <c r="A233" s="468"/>
      <c r="B233" s="467" t="s">
        <v>548</v>
      </c>
      <c r="C233" s="470">
        <v>2</v>
      </c>
      <c r="D233" s="470">
        <v>1742530</v>
      </c>
      <c r="E233" s="470">
        <v>30000</v>
      </c>
      <c r="F233" s="470"/>
      <c r="G233" s="470">
        <f t="shared" ref="G233:G238" si="38">SUM(D233:F233)</f>
        <v>1772530</v>
      </c>
      <c r="H233" s="470">
        <f t="shared" si="33"/>
        <v>3485060</v>
      </c>
      <c r="I233" s="470">
        <f t="shared" si="34"/>
        <v>60000</v>
      </c>
      <c r="J233" s="470">
        <f t="shared" si="35"/>
        <v>0</v>
      </c>
      <c r="K233" s="470">
        <f t="shared" si="36"/>
        <v>3545060</v>
      </c>
      <c r="L233" s="506"/>
    </row>
    <row r="234" spans="1:12">
      <c r="A234" s="468"/>
      <c r="B234" s="467" t="s">
        <v>477</v>
      </c>
      <c r="C234" s="470">
        <v>1</v>
      </c>
      <c r="D234" s="470">
        <v>1981910</v>
      </c>
      <c r="E234" s="470">
        <v>30000</v>
      </c>
      <c r="F234" s="470"/>
      <c r="G234" s="470">
        <f t="shared" si="38"/>
        <v>2011910</v>
      </c>
      <c r="H234" s="470">
        <f t="shared" si="33"/>
        <v>1981910</v>
      </c>
      <c r="I234" s="470">
        <f t="shared" si="34"/>
        <v>30000</v>
      </c>
      <c r="J234" s="470">
        <f t="shared" si="35"/>
        <v>0</v>
      </c>
      <c r="K234" s="470">
        <f t="shared" si="36"/>
        <v>2011910</v>
      </c>
      <c r="L234" s="506"/>
    </row>
    <row r="235" spans="1:12" s="29" customFormat="1">
      <c r="A235" s="468"/>
      <c r="B235" s="467" t="s">
        <v>1018</v>
      </c>
      <c r="C235" s="470">
        <v>1</v>
      </c>
      <c r="D235" s="470">
        <v>2110917</v>
      </c>
      <c r="E235" s="470">
        <v>30000</v>
      </c>
      <c r="F235" s="470"/>
      <c r="G235" s="470">
        <f t="shared" si="38"/>
        <v>2140917</v>
      </c>
      <c r="H235" s="470">
        <f>C235*D235</f>
        <v>2110917</v>
      </c>
      <c r="I235" s="470">
        <f>C235*E235</f>
        <v>30000</v>
      </c>
      <c r="J235" s="470">
        <f>C235*F235</f>
        <v>0</v>
      </c>
      <c r="K235" s="470">
        <f>C235*G235</f>
        <v>2140917</v>
      </c>
      <c r="L235" s="506"/>
    </row>
    <row r="236" spans="1:12" s="29" customFormat="1">
      <c r="A236" s="468"/>
      <c r="B236" s="467" t="s">
        <v>637</v>
      </c>
      <c r="C236" s="470">
        <v>1</v>
      </c>
      <c r="D236" s="470">
        <v>2705563</v>
      </c>
      <c r="E236" s="470">
        <v>30000</v>
      </c>
      <c r="F236" s="470"/>
      <c r="G236" s="470">
        <f t="shared" si="38"/>
        <v>2735563</v>
      </c>
      <c r="H236" s="470">
        <f>C236*D236</f>
        <v>2705563</v>
      </c>
      <c r="I236" s="470">
        <f>C236*E236</f>
        <v>30000</v>
      </c>
      <c r="J236" s="470">
        <f>C236*F236</f>
        <v>0</v>
      </c>
      <c r="K236" s="470">
        <f>C236*G236</f>
        <v>2735563</v>
      </c>
      <c r="L236" s="506"/>
    </row>
    <row r="237" spans="1:12" s="29" customFormat="1">
      <c r="A237" s="468"/>
      <c r="B237" s="467" t="s">
        <v>449</v>
      </c>
      <c r="C237" s="470">
        <v>1</v>
      </c>
      <c r="D237" s="470">
        <v>3306197</v>
      </c>
      <c r="E237" s="470">
        <v>30000</v>
      </c>
      <c r="F237" s="470"/>
      <c r="G237" s="470">
        <f t="shared" si="38"/>
        <v>3336197</v>
      </c>
      <c r="H237" s="470">
        <f>C237*D237</f>
        <v>3306197</v>
      </c>
      <c r="I237" s="470">
        <f>C237*E237</f>
        <v>30000</v>
      </c>
      <c r="J237" s="470">
        <f>C237*F237</f>
        <v>0</v>
      </c>
      <c r="K237" s="470">
        <f>C237*G237</f>
        <v>3336197</v>
      </c>
      <c r="L237" s="506"/>
    </row>
    <row r="238" spans="1:12">
      <c r="A238" s="468"/>
      <c r="B238" s="471" t="s">
        <v>455</v>
      </c>
      <c r="C238" s="472">
        <f>SUM(C211:C237)</f>
        <v>63</v>
      </c>
      <c r="D238" s="472">
        <f>SUM(D211:D237)</f>
        <v>34221300</v>
      </c>
      <c r="E238" s="472">
        <f>SUM(E211:E237)</f>
        <v>810000</v>
      </c>
      <c r="F238" s="472">
        <f>SUM(F211:F236)</f>
        <v>0</v>
      </c>
      <c r="G238" s="470">
        <f t="shared" si="38"/>
        <v>35031300</v>
      </c>
      <c r="H238" s="472">
        <f>SUM(H211:H237)</f>
        <v>63893009</v>
      </c>
      <c r="I238" s="472">
        <f>SUM(I211:I237)</f>
        <v>1890000</v>
      </c>
      <c r="J238" s="472">
        <f>SUM(J211:J237)</f>
        <v>0</v>
      </c>
      <c r="K238" s="472">
        <f>SUM(K211:K237)</f>
        <v>65783009</v>
      </c>
      <c r="L238" s="506"/>
    </row>
    <row r="239" spans="1:12">
      <c r="A239" s="468"/>
      <c r="B239" s="468"/>
      <c r="C239" s="470"/>
      <c r="D239" s="470"/>
      <c r="E239" s="470"/>
      <c r="F239" s="470"/>
      <c r="G239" s="470"/>
      <c r="H239" s="470"/>
      <c r="I239" s="470"/>
      <c r="J239" s="470"/>
      <c r="K239" s="470"/>
      <c r="L239" s="506"/>
    </row>
    <row r="240" spans="1:12">
      <c r="A240" s="468"/>
      <c r="B240" s="473" t="s">
        <v>460</v>
      </c>
      <c r="C240" s="470">
        <v>1</v>
      </c>
      <c r="D240" s="474">
        <v>1247870</v>
      </c>
      <c r="E240" s="470">
        <v>374361</v>
      </c>
      <c r="F240" s="470">
        <v>7914876</v>
      </c>
      <c r="G240" s="470">
        <f>SUM(D240:F240)</f>
        <v>9537107</v>
      </c>
      <c r="H240" s="470">
        <f>C240*D240</f>
        <v>1247870</v>
      </c>
      <c r="I240" s="470">
        <f>C240*E240</f>
        <v>374361</v>
      </c>
      <c r="J240" s="470">
        <f>C240*F240</f>
        <v>7914876</v>
      </c>
      <c r="K240" s="470">
        <f>C240*G240</f>
        <v>9537107</v>
      </c>
      <c r="L240" s="506"/>
    </row>
    <row r="241" spans="1:12">
      <c r="A241" s="468"/>
      <c r="B241" s="473"/>
      <c r="C241" s="470"/>
      <c r="D241" s="470"/>
      <c r="E241" s="470"/>
      <c r="F241" s="470"/>
      <c r="G241" s="470">
        <f>SUM(D241:F241)</f>
        <v>0</v>
      </c>
      <c r="H241" s="470">
        <f>C241*D241</f>
        <v>0</v>
      </c>
      <c r="I241" s="470">
        <f>C241*E241</f>
        <v>0</v>
      </c>
      <c r="J241" s="470">
        <f>C241*F241</f>
        <v>0</v>
      </c>
      <c r="K241" s="470">
        <f>C241*G241</f>
        <v>0</v>
      </c>
      <c r="L241" s="506"/>
    </row>
    <row r="242" spans="1:12">
      <c r="A242" s="468"/>
      <c r="B242" s="473"/>
      <c r="C242" s="470">
        <f t="shared" ref="C242:J242" si="39">SUM(C240:C241)</f>
        <v>1</v>
      </c>
      <c r="D242" s="470">
        <v>9273943</v>
      </c>
      <c r="E242" s="470">
        <f t="shared" si="39"/>
        <v>374361</v>
      </c>
      <c r="F242" s="470">
        <v>7914876</v>
      </c>
      <c r="G242" s="470">
        <v>17563180</v>
      </c>
      <c r="H242" s="470">
        <v>9273943</v>
      </c>
      <c r="I242" s="470">
        <f t="shared" si="39"/>
        <v>374361</v>
      </c>
      <c r="J242" s="470">
        <f t="shared" si="39"/>
        <v>7914876</v>
      </c>
      <c r="K242" s="470">
        <v>17563180</v>
      </c>
      <c r="L242" s="506"/>
    </row>
    <row r="243" spans="1:12">
      <c r="A243" s="468"/>
      <c r="B243" s="473"/>
      <c r="C243" s="470"/>
      <c r="D243" s="470"/>
      <c r="E243" s="470"/>
      <c r="F243" s="470"/>
      <c r="G243" s="470"/>
      <c r="H243" s="470"/>
      <c r="I243" s="470"/>
      <c r="J243" s="470"/>
      <c r="K243" s="470"/>
      <c r="L243" s="506"/>
    </row>
    <row r="244" spans="1:12">
      <c r="A244" s="475" t="s">
        <v>468</v>
      </c>
      <c r="B244" s="468"/>
      <c r="C244" s="474">
        <f t="shared" ref="C244:K244" si="40">C238+C242</f>
        <v>64</v>
      </c>
      <c r="D244" s="474">
        <f t="shared" si="40"/>
        <v>43495243</v>
      </c>
      <c r="E244" s="474">
        <f t="shared" si="40"/>
        <v>1184361</v>
      </c>
      <c r="F244" s="474">
        <f t="shared" si="40"/>
        <v>7914876</v>
      </c>
      <c r="G244" s="474">
        <f t="shared" si="40"/>
        <v>52594480</v>
      </c>
      <c r="H244" s="474">
        <f t="shared" si="40"/>
        <v>73166952</v>
      </c>
      <c r="I244" s="474">
        <f t="shared" si="40"/>
        <v>2264361</v>
      </c>
      <c r="J244" s="474">
        <f t="shared" si="40"/>
        <v>7914876</v>
      </c>
      <c r="K244" s="474">
        <f t="shared" si="40"/>
        <v>83346189</v>
      </c>
      <c r="L244" s="506"/>
    </row>
    <row r="245" spans="1:12">
      <c r="A245" s="949"/>
      <c r="B245" s="949"/>
      <c r="C245" s="949"/>
      <c r="D245" s="949"/>
      <c r="E245" s="949"/>
      <c r="F245" s="949"/>
      <c r="G245" s="949"/>
      <c r="H245" s="949"/>
      <c r="I245" s="949"/>
      <c r="J245" s="949"/>
      <c r="K245" s="949"/>
      <c r="L245" s="506"/>
    </row>
    <row r="246" spans="1:12">
      <c r="A246" s="506"/>
      <c r="B246" s="506"/>
      <c r="C246" s="506"/>
      <c r="D246" s="506"/>
      <c r="E246" s="506"/>
      <c r="F246" s="506"/>
      <c r="G246" s="506"/>
      <c r="H246" s="506"/>
      <c r="I246" s="506"/>
      <c r="J246" s="506"/>
      <c r="K246" s="506"/>
      <c r="L246" s="506"/>
    </row>
    <row r="247" spans="1:12" ht="20.25">
      <c r="A247" s="1568" t="s">
        <v>0</v>
      </c>
      <c r="B247" s="1568"/>
      <c r="C247" s="1568"/>
      <c r="D247" s="1568"/>
      <c r="E247" s="1568"/>
      <c r="F247" s="1568"/>
      <c r="G247" s="1568"/>
      <c r="H247" s="1568"/>
      <c r="I247" s="1568"/>
      <c r="J247" s="1568"/>
      <c r="K247" s="1568"/>
      <c r="L247" s="506"/>
    </row>
    <row r="248" spans="1:12" ht="20.25">
      <c r="A248" s="1569" t="s">
        <v>289</v>
      </c>
      <c r="B248" s="1569"/>
      <c r="C248" s="1569"/>
      <c r="D248" s="1569"/>
      <c r="E248" s="1569"/>
      <c r="F248" s="1569"/>
      <c r="G248" s="1569"/>
      <c r="H248" s="1569"/>
      <c r="I248" s="1569"/>
      <c r="J248" s="1569"/>
      <c r="K248" s="1569"/>
      <c r="L248" s="506"/>
    </row>
    <row r="249" spans="1:12" ht="20.25">
      <c r="A249" s="1569" t="s">
        <v>290</v>
      </c>
      <c r="B249" s="1567"/>
      <c r="C249" s="1567"/>
      <c r="D249" s="1567"/>
      <c r="E249" s="1567"/>
      <c r="F249" s="1567"/>
      <c r="G249" s="1567"/>
      <c r="H249" s="1567"/>
      <c r="I249" s="1567"/>
      <c r="J249" s="1567"/>
      <c r="K249" s="1567"/>
      <c r="L249" s="506"/>
    </row>
    <row r="250" spans="1:12" ht="18">
      <c r="A250" s="1571" t="s">
        <v>495</v>
      </c>
      <c r="B250" s="1571"/>
      <c r="C250" s="1571"/>
      <c r="D250" s="1571"/>
      <c r="E250" s="1571"/>
      <c r="F250" s="1571"/>
      <c r="G250" s="1571"/>
      <c r="H250" s="1571"/>
      <c r="I250" s="1571"/>
      <c r="J250" s="1571"/>
      <c r="K250" s="1571"/>
      <c r="L250" s="506"/>
    </row>
    <row r="251" spans="1:12" ht="38.1" customHeight="1">
      <c r="A251" s="406"/>
      <c r="B251" s="406" t="s">
        <v>291</v>
      </c>
      <c r="C251" s="406" t="s">
        <v>1015</v>
      </c>
      <c r="D251" s="406" t="s">
        <v>292</v>
      </c>
      <c r="E251" s="406" t="s">
        <v>516</v>
      </c>
      <c r="F251" s="406" t="s">
        <v>293</v>
      </c>
      <c r="G251" s="406" t="s">
        <v>294</v>
      </c>
      <c r="H251" s="406" t="s">
        <v>295</v>
      </c>
      <c r="I251" s="406" t="s">
        <v>517</v>
      </c>
      <c r="J251" s="406" t="s">
        <v>296</v>
      </c>
      <c r="K251" s="1061" t="s">
        <v>1016</v>
      </c>
      <c r="L251" s="506"/>
    </row>
    <row r="252" spans="1:12">
      <c r="A252" s="408"/>
      <c r="B252" s="409"/>
      <c r="C252" s="409"/>
      <c r="D252" s="409"/>
      <c r="E252" s="409"/>
      <c r="F252" s="409"/>
      <c r="G252" s="409"/>
      <c r="H252" s="409"/>
      <c r="I252" s="409"/>
      <c r="J252" s="409"/>
      <c r="K252" s="1062" t="s">
        <v>297</v>
      </c>
      <c r="L252" s="506"/>
    </row>
    <row r="253" spans="1:12" s="29" customFormat="1">
      <c r="A253" s="409"/>
      <c r="B253" s="421" t="s">
        <v>318</v>
      </c>
      <c r="C253" s="410">
        <v>1</v>
      </c>
      <c r="D253" s="410">
        <v>466718</v>
      </c>
      <c r="E253" s="410">
        <v>30000</v>
      </c>
      <c r="F253" s="420"/>
      <c r="G253" s="410">
        <f>SUM(D253:F253)</f>
        <v>496718</v>
      </c>
      <c r="H253" s="410">
        <f>C253*D253</f>
        <v>466718</v>
      </c>
      <c r="I253" s="410">
        <f>C253*E253</f>
        <v>30000</v>
      </c>
      <c r="J253" s="410">
        <f>C253*F253</f>
        <v>0</v>
      </c>
      <c r="K253" s="410">
        <f>C253*G253</f>
        <v>496718</v>
      </c>
      <c r="L253" s="506"/>
    </row>
    <row r="254" spans="1:12" s="29" customFormat="1">
      <c r="A254" s="409"/>
      <c r="B254" s="421" t="s">
        <v>319</v>
      </c>
      <c r="C254" s="410">
        <v>2</v>
      </c>
      <c r="D254" s="410">
        <v>384823</v>
      </c>
      <c r="E254" s="410">
        <v>30000</v>
      </c>
      <c r="F254" s="420"/>
      <c r="G254" s="410">
        <f t="shared" ref="G254:G274" si="41">SUM(D254:F254)</f>
        <v>414823</v>
      </c>
      <c r="H254" s="410">
        <f t="shared" ref="H254:H274" si="42">C254*D254</f>
        <v>769646</v>
      </c>
      <c r="I254" s="410">
        <f t="shared" ref="I254:I274" si="43">C254*E254</f>
        <v>60000</v>
      </c>
      <c r="J254" s="410">
        <f t="shared" ref="J254:J274" si="44">C254*F254</f>
        <v>0</v>
      </c>
      <c r="K254" s="410">
        <f t="shared" ref="K254:K274" si="45">C254*G254</f>
        <v>829646</v>
      </c>
      <c r="L254" s="506"/>
    </row>
    <row r="255" spans="1:12" s="29" customFormat="1">
      <c r="A255" s="409"/>
      <c r="B255" s="421" t="s">
        <v>348</v>
      </c>
      <c r="C255" s="410">
        <v>1</v>
      </c>
      <c r="D255" s="410">
        <v>510524</v>
      </c>
      <c r="E255" s="410">
        <v>30000</v>
      </c>
      <c r="F255" s="420"/>
      <c r="G255" s="410">
        <f>SUM(D255:F255)</f>
        <v>540524</v>
      </c>
      <c r="H255" s="410">
        <f>C255*D255</f>
        <v>510524</v>
      </c>
      <c r="I255" s="410">
        <f>C255*E255</f>
        <v>30000</v>
      </c>
      <c r="J255" s="410">
        <f>C255*F255</f>
        <v>0</v>
      </c>
      <c r="K255" s="410">
        <f>C255*G255</f>
        <v>540524</v>
      </c>
      <c r="L255" s="506"/>
    </row>
    <row r="256" spans="1:12" s="29" customFormat="1">
      <c r="A256" s="409"/>
      <c r="B256" s="421" t="s">
        <v>359</v>
      </c>
      <c r="C256" s="410">
        <v>2</v>
      </c>
      <c r="D256" s="410">
        <v>684340</v>
      </c>
      <c r="E256" s="410">
        <v>30000</v>
      </c>
      <c r="F256" s="420"/>
      <c r="G256" s="410">
        <f t="shared" si="41"/>
        <v>714340</v>
      </c>
      <c r="H256" s="410">
        <f t="shared" si="42"/>
        <v>1368680</v>
      </c>
      <c r="I256" s="410">
        <f t="shared" si="43"/>
        <v>60000</v>
      </c>
      <c r="J256" s="410">
        <f t="shared" si="44"/>
        <v>0</v>
      </c>
      <c r="K256" s="410">
        <f t="shared" si="45"/>
        <v>1428680</v>
      </c>
      <c r="L256" s="506"/>
    </row>
    <row r="257" spans="1:13" s="29" customFormat="1">
      <c r="A257" s="409"/>
      <c r="B257" s="421" t="s">
        <v>362</v>
      </c>
      <c r="C257" s="410">
        <v>1</v>
      </c>
      <c r="D257" s="410">
        <v>753649</v>
      </c>
      <c r="E257" s="410">
        <v>30000</v>
      </c>
      <c r="F257" s="420"/>
      <c r="G257" s="410">
        <f t="shared" si="41"/>
        <v>783649</v>
      </c>
      <c r="H257" s="410">
        <f t="shared" si="42"/>
        <v>753649</v>
      </c>
      <c r="I257" s="410">
        <f t="shared" si="43"/>
        <v>30000</v>
      </c>
      <c r="J257" s="410">
        <f t="shared" si="44"/>
        <v>0</v>
      </c>
      <c r="K257" s="410">
        <f t="shared" si="45"/>
        <v>783649</v>
      </c>
      <c r="L257" s="506"/>
    </row>
    <row r="258" spans="1:13" s="29" customFormat="1">
      <c r="A258" s="409"/>
      <c r="B258" s="421" t="s">
        <v>364</v>
      </c>
      <c r="C258" s="410">
        <v>1</v>
      </c>
      <c r="D258" s="410">
        <v>799855</v>
      </c>
      <c r="E258" s="410">
        <v>30000</v>
      </c>
      <c r="F258" s="420"/>
      <c r="G258" s="410">
        <f t="shared" si="41"/>
        <v>829855</v>
      </c>
      <c r="H258" s="410">
        <f t="shared" si="42"/>
        <v>799855</v>
      </c>
      <c r="I258" s="410">
        <f t="shared" si="43"/>
        <v>30000</v>
      </c>
      <c r="J258" s="410">
        <f t="shared" si="44"/>
        <v>0</v>
      </c>
      <c r="K258" s="410">
        <f t="shared" si="45"/>
        <v>829855</v>
      </c>
      <c r="L258" s="506"/>
    </row>
    <row r="259" spans="1:13" s="29" customFormat="1">
      <c r="A259" s="409"/>
      <c r="B259" s="421" t="s">
        <v>366</v>
      </c>
      <c r="C259" s="410">
        <v>1</v>
      </c>
      <c r="D259" s="410">
        <v>846062</v>
      </c>
      <c r="E259" s="410">
        <v>30000</v>
      </c>
      <c r="F259" s="420"/>
      <c r="G259" s="410">
        <f t="shared" si="41"/>
        <v>876062</v>
      </c>
      <c r="H259" s="410">
        <f t="shared" si="42"/>
        <v>846062</v>
      </c>
      <c r="I259" s="410">
        <f t="shared" si="43"/>
        <v>30000</v>
      </c>
      <c r="J259" s="410">
        <f t="shared" si="44"/>
        <v>0</v>
      </c>
      <c r="K259" s="410">
        <f t="shared" si="45"/>
        <v>876062</v>
      </c>
      <c r="L259" s="506"/>
    </row>
    <row r="260" spans="1:13" s="29" customFormat="1">
      <c r="A260" s="409"/>
      <c r="B260" s="421" t="s">
        <v>372</v>
      </c>
      <c r="C260" s="410">
        <v>1</v>
      </c>
      <c r="D260" s="410">
        <v>799421</v>
      </c>
      <c r="E260" s="410">
        <v>30000</v>
      </c>
      <c r="F260" s="420"/>
      <c r="G260" s="410">
        <f t="shared" si="41"/>
        <v>829421</v>
      </c>
      <c r="H260" s="410">
        <f t="shared" si="42"/>
        <v>799421</v>
      </c>
      <c r="I260" s="410">
        <f t="shared" si="43"/>
        <v>30000</v>
      </c>
      <c r="J260" s="410">
        <f t="shared" si="44"/>
        <v>0</v>
      </c>
      <c r="K260" s="410">
        <f t="shared" si="45"/>
        <v>829421</v>
      </c>
      <c r="L260" s="506"/>
    </row>
    <row r="261" spans="1:13" s="29" customFormat="1">
      <c r="A261" s="409"/>
      <c r="B261" s="421" t="s">
        <v>373</v>
      </c>
      <c r="C261" s="410">
        <v>14</v>
      </c>
      <c r="D261" s="410">
        <v>826204</v>
      </c>
      <c r="E261" s="410">
        <v>30000</v>
      </c>
      <c r="F261" s="420"/>
      <c r="G261" s="410">
        <f t="shared" si="41"/>
        <v>856204</v>
      </c>
      <c r="H261" s="410">
        <f t="shared" si="42"/>
        <v>11566856</v>
      </c>
      <c r="I261" s="410">
        <f t="shared" si="43"/>
        <v>420000</v>
      </c>
      <c r="J261" s="410">
        <f t="shared" si="44"/>
        <v>0</v>
      </c>
      <c r="K261" s="410">
        <f t="shared" si="45"/>
        <v>11986856</v>
      </c>
      <c r="L261" s="506"/>
    </row>
    <row r="262" spans="1:13" s="29" customFormat="1">
      <c r="A262" s="409"/>
      <c r="B262" s="421" t="s">
        <v>374</v>
      </c>
      <c r="C262" s="410">
        <v>10</v>
      </c>
      <c r="D262" s="410">
        <v>857983</v>
      </c>
      <c r="E262" s="410">
        <v>30000</v>
      </c>
      <c r="F262" s="420"/>
      <c r="G262" s="410">
        <f t="shared" si="41"/>
        <v>887983</v>
      </c>
      <c r="H262" s="410">
        <f t="shared" si="42"/>
        <v>8579830</v>
      </c>
      <c r="I262" s="410">
        <f t="shared" si="43"/>
        <v>300000</v>
      </c>
      <c r="J262" s="410">
        <f t="shared" si="44"/>
        <v>0</v>
      </c>
      <c r="K262" s="410">
        <f t="shared" si="45"/>
        <v>8879830</v>
      </c>
      <c r="L262" s="506"/>
    </row>
    <row r="263" spans="1:13" s="29" customFormat="1">
      <c r="A263" s="409"/>
      <c r="B263" s="421" t="s">
        <v>386</v>
      </c>
      <c r="C263" s="410">
        <v>1</v>
      </c>
      <c r="D263" s="410">
        <v>928581</v>
      </c>
      <c r="E263" s="410">
        <v>30000</v>
      </c>
      <c r="F263" s="420"/>
      <c r="G263" s="410">
        <f t="shared" si="41"/>
        <v>958581</v>
      </c>
      <c r="H263" s="410">
        <f t="shared" si="42"/>
        <v>928581</v>
      </c>
      <c r="I263" s="410">
        <f t="shared" si="43"/>
        <v>30000</v>
      </c>
      <c r="J263" s="410">
        <f t="shared" si="44"/>
        <v>0</v>
      </c>
      <c r="K263" s="410">
        <f t="shared" si="45"/>
        <v>958581</v>
      </c>
      <c r="L263" s="506"/>
    </row>
    <row r="264" spans="1:13" s="29" customFormat="1">
      <c r="A264" s="409"/>
      <c r="B264" s="421" t="s">
        <v>388</v>
      </c>
      <c r="C264" s="410">
        <v>3</v>
      </c>
      <c r="D264" s="410">
        <v>992228</v>
      </c>
      <c r="E264" s="410">
        <v>30000</v>
      </c>
      <c r="F264" s="420"/>
      <c r="G264" s="410">
        <f t="shared" si="41"/>
        <v>1022228</v>
      </c>
      <c r="H264" s="410">
        <f t="shared" si="42"/>
        <v>2976684</v>
      </c>
      <c r="I264" s="410">
        <f t="shared" si="43"/>
        <v>90000</v>
      </c>
      <c r="J264" s="410">
        <f t="shared" si="44"/>
        <v>0</v>
      </c>
      <c r="K264" s="410">
        <f t="shared" si="45"/>
        <v>3066684</v>
      </c>
      <c r="L264" s="506"/>
    </row>
    <row r="265" spans="1:13" s="29" customFormat="1">
      <c r="A265" s="409"/>
      <c r="B265" s="421" t="s">
        <v>401</v>
      </c>
      <c r="C265" s="410">
        <v>2</v>
      </c>
      <c r="D265" s="410">
        <v>1060833</v>
      </c>
      <c r="E265" s="410">
        <v>30000</v>
      </c>
      <c r="F265" s="420"/>
      <c r="G265" s="410">
        <f t="shared" si="41"/>
        <v>1090833</v>
      </c>
      <c r="H265" s="410">
        <f t="shared" si="42"/>
        <v>2121666</v>
      </c>
      <c r="I265" s="410">
        <f t="shared" si="43"/>
        <v>60000</v>
      </c>
      <c r="J265" s="410">
        <f t="shared" si="44"/>
        <v>0</v>
      </c>
      <c r="K265" s="410">
        <f t="shared" si="45"/>
        <v>2181666</v>
      </c>
      <c r="L265" s="506"/>
      <c r="M265" s="277"/>
    </row>
    <row r="266" spans="1:13" s="29" customFormat="1">
      <c r="A266" s="409"/>
      <c r="B266" s="421" t="s">
        <v>402</v>
      </c>
      <c r="C266" s="410">
        <v>2</v>
      </c>
      <c r="D266" s="410">
        <v>1094732</v>
      </c>
      <c r="E266" s="410">
        <v>30000</v>
      </c>
      <c r="F266" s="420"/>
      <c r="G266" s="410">
        <f t="shared" si="41"/>
        <v>1124732</v>
      </c>
      <c r="H266" s="410">
        <f t="shared" si="42"/>
        <v>2189464</v>
      </c>
      <c r="I266" s="410">
        <f t="shared" si="43"/>
        <v>60000</v>
      </c>
      <c r="J266" s="410">
        <f t="shared" si="44"/>
        <v>0</v>
      </c>
      <c r="K266" s="410">
        <f t="shared" si="45"/>
        <v>2249464</v>
      </c>
      <c r="L266" s="506"/>
    </row>
    <row r="267" spans="1:13" s="29" customFormat="1">
      <c r="A267" s="409"/>
      <c r="B267" s="421" t="s">
        <v>405</v>
      </c>
      <c r="C267" s="410">
        <v>2</v>
      </c>
      <c r="D267" s="410">
        <v>1196428</v>
      </c>
      <c r="E267" s="410">
        <v>30000</v>
      </c>
      <c r="F267" s="420"/>
      <c r="G267" s="410">
        <f t="shared" si="41"/>
        <v>1226428</v>
      </c>
      <c r="H267" s="410">
        <f t="shared" si="42"/>
        <v>2392856</v>
      </c>
      <c r="I267" s="410">
        <f t="shared" si="43"/>
        <v>60000</v>
      </c>
      <c r="J267" s="410">
        <f t="shared" si="44"/>
        <v>0</v>
      </c>
      <c r="K267" s="410">
        <f t="shared" si="45"/>
        <v>2452856</v>
      </c>
      <c r="L267" s="506"/>
    </row>
    <row r="268" spans="1:13" s="29" customFormat="1">
      <c r="A268" s="409"/>
      <c r="B268" s="421" t="s">
        <v>419</v>
      </c>
      <c r="C268" s="410">
        <v>1</v>
      </c>
      <c r="D268" s="410">
        <v>1484627</v>
      </c>
      <c r="E268" s="410">
        <v>30000</v>
      </c>
      <c r="F268" s="420"/>
      <c r="G268" s="410">
        <f>SUM(D268:F268)</f>
        <v>1514627</v>
      </c>
      <c r="H268" s="410">
        <f>C268*D268</f>
        <v>1484627</v>
      </c>
      <c r="I268" s="410">
        <f>C268*E268</f>
        <v>30000</v>
      </c>
      <c r="J268" s="410">
        <f>C268*F268</f>
        <v>0</v>
      </c>
      <c r="K268" s="410">
        <f>C268*G268</f>
        <v>1514627</v>
      </c>
      <c r="L268" s="506"/>
    </row>
    <row r="269" spans="1:13">
      <c r="A269" s="409"/>
      <c r="B269" s="421" t="s">
        <v>428</v>
      </c>
      <c r="C269" s="410">
        <v>1</v>
      </c>
      <c r="D269" s="410">
        <v>1528878</v>
      </c>
      <c r="E269" s="410">
        <v>30000</v>
      </c>
      <c r="F269" s="420"/>
      <c r="G269" s="410">
        <f t="shared" si="41"/>
        <v>1558878</v>
      </c>
      <c r="H269" s="410">
        <f t="shared" si="42"/>
        <v>1528878</v>
      </c>
      <c r="I269" s="410">
        <f t="shared" si="43"/>
        <v>30000</v>
      </c>
      <c r="J269" s="410">
        <f t="shared" si="44"/>
        <v>0</v>
      </c>
      <c r="K269" s="410">
        <f t="shared" si="45"/>
        <v>1558878</v>
      </c>
      <c r="L269" s="506"/>
    </row>
    <row r="270" spans="1:13" s="29" customFormat="1">
      <c r="A270" s="409"/>
      <c r="B270" s="421" t="s">
        <v>548</v>
      </c>
      <c r="C270" s="410">
        <v>1</v>
      </c>
      <c r="D270" s="410">
        <v>1742530</v>
      </c>
      <c r="E270" s="410">
        <v>30000</v>
      </c>
      <c r="F270" s="420"/>
      <c r="G270" s="410">
        <f t="shared" si="41"/>
        <v>1772530</v>
      </c>
      <c r="H270" s="410">
        <f t="shared" si="42"/>
        <v>1742530</v>
      </c>
      <c r="I270" s="410">
        <f t="shared" si="43"/>
        <v>30000</v>
      </c>
      <c r="J270" s="410">
        <f t="shared" si="44"/>
        <v>0</v>
      </c>
      <c r="K270" s="410">
        <f t="shared" si="45"/>
        <v>1772530</v>
      </c>
      <c r="L270" s="506"/>
    </row>
    <row r="271" spans="1:13" s="29" customFormat="1">
      <c r="A271" s="409"/>
      <c r="B271" s="421" t="s">
        <v>872</v>
      </c>
      <c r="C271" s="410">
        <v>2</v>
      </c>
      <c r="D271" s="410">
        <v>1802375</v>
      </c>
      <c r="E271" s="410">
        <v>30000</v>
      </c>
      <c r="F271" s="420"/>
      <c r="G271" s="410">
        <f t="shared" si="41"/>
        <v>1832375</v>
      </c>
      <c r="H271" s="410">
        <f t="shared" si="42"/>
        <v>3604750</v>
      </c>
      <c r="I271" s="410">
        <f t="shared" si="43"/>
        <v>60000</v>
      </c>
      <c r="J271" s="410">
        <f t="shared" si="44"/>
        <v>0</v>
      </c>
      <c r="K271" s="410">
        <f t="shared" si="45"/>
        <v>3664750</v>
      </c>
      <c r="L271" s="506"/>
    </row>
    <row r="272" spans="1:13" s="29" customFormat="1">
      <c r="A272" s="409"/>
      <c r="B272" s="421" t="s">
        <v>1003</v>
      </c>
      <c r="C272" s="410">
        <v>2</v>
      </c>
      <c r="D272" s="410">
        <v>2027623</v>
      </c>
      <c r="E272" s="410">
        <v>30000</v>
      </c>
      <c r="F272" s="420"/>
      <c r="G272" s="410">
        <f>SUM(D272:F272)</f>
        <v>2057623</v>
      </c>
      <c r="H272" s="410">
        <f>C272*D272</f>
        <v>4055246</v>
      </c>
      <c r="I272" s="410">
        <f>C272*E272</f>
        <v>60000</v>
      </c>
      <c r="J272" s="410">
        <f>C272*F272</f>
        <v>0</v>
      </c>
      <c r="K272" s="410">
        <f>C272*G272</f>
        <v>4115246</v>
      </c>
      <c r="L272" s="506"/>
    </row>
    <row r="273" spans="1:12">
      <c r="A273" s="409"/>
      <c r="B273" s="421" t="s">
        <v>642</v>
      </c>
      <c r="C273" s="410">
        <v>1</v>
      </c>
      <c r="D273" s="410">
        <v>2505352</v>
      </c>
      <c r="E273" s="410">
        <v>30000</v>
      </c>
      <c r="F273" s="420"/>
      <c r="G273" s="410">
        <f t="shared" si="41"/>
        <v>2535352</v>
      </c>
      <c r="H273" s="410">
        <f t="shared" si="42"/>
        <v>2505352</v>
      </c>
      <c r="I273" s="410">
        <f t="shared" si="43"/>
        <v>30000</v>
      </c>
      <c r="J273" s="410">
        <f t="shared" si="44"/>
        <v>0</v>
      </c>
      <c r="K273" s="410">
        <f t="shared" si="45"/>
        <v>2535352</v>
      </c>
      <c r="L273" s="506"/>
    </row>
    <row r="274" spans="1:12" s="29" customFormat="1">
      <c r="A274" s="409"/>
      <c r="B274" s="421" t="s">
        <v>688</v>
      </c>
      <c r="C274" s="410">
        <v>1</v>
      </c>
      <c r="D274" s="410">
        <v>4183600</v>
      </c>
      <c r="E274" s="410">
        <v>30000</v>
      </c>
      <c r="F274" s="420"/>
      <c r="G274" s="410">
        <f t="shared" si="41"/>
        <v>4213600</v>
      </c>
      <c r="H274" s="410">
        <f t="shared" si="42"/>
        <v>4183600</v>
      </c>
      <c r="I274" s="410">
        <f t="shared" si="43"/>
        <v>30000</v>
      </c>
      <c r="J274" s="410">
        <f t="shared" si="44"/>
        <v>0</v>
      </c>
      <c r="K274" s="410">
        <f t="shared" si="45"/>
        <v>4213600</v>
      </c>
      <c r="L274" s="506"/>
    </row>
    <row r="275" spans="1:12">
      <c r="A275" s="409"/>
      <c r="B275" s="421" t="s">
        <v>455</v>
      </c>
      <c r="C275" s="1060">
        <f>SUM(C253:C274)</f>
        <v>53</v>
      </c>
      <c r="D275" s="1060">
        <f>SUM(D253:D274)</f>
        <v>27477366</v>
      </c>
      <c r="E275" s="1060">
        <f>SUM(E253:E274)</f>
        <v>660000</v>
      </c>
      <c r="F275" s="1060">
        <f>SUM(F253:F274)</f>
        <v>0</v>
      </c>
      <c r="G275" s="410">
        <f>SUM(D275:F275)</f>
        <v>28137366</v>
      </c>
      <c r="H275" s="1060">
        <f>SUM(H253:H274)</f>
        <v>56175475</v>
      </c>
      <c r="I275" s="1060">
        <f>SUM(I253:I274)</f>
        <v>1590000</v>
      </c>
      <c r="J275" s="1060">
        <f>SUM(J253:J274)</f>
        <v>0</v>
      </c>
      <c r="K275" s="1060">
        <f>SUM(K253:K274)</f>
        <v>57765475</v>
      </c>
      <c r="L275" s="506"/>
    </row>
    <row r="276" spans="1:12">
      <c r="A276" s="409"/>
      <c r="B276" s="409"/>
      <c r="C276" s="410"/>
      <c r="D276" s="410"/>
      <c r="E276" s="410"/>
      <c r="F276" s="410"/>
      <c r="G276" s="410"/>
      <c r="H276" s="410"/>
      <c r="I276" s="410"/>
      <c r="J276" s="410"/>
      <c r="K276" s="410"/>
      <c r="L276" s="506"/>
    </row>
    <row r="277" spans="1:12">
      <c r="A277" s="409"/>
      <c r="B277" s="422" t="s">
        <v>460</v>
      </c>
      <c r="C277" s="410"/>
      <c r="D277" s="416">
        <v>1247870</v>
      </c>
      <c r="E277" s="417"/>
      <c r="F277" s="423">
        <v>9650378</v>
      </c>
      <c r="G277" s="410">
        <f>SUM(D277:F277)</f>
        <v>10898248</v>
      </c>
      <c r="H277" s="410">
        <f>C277*D277</f>
        <v>0</v>
      </c>
      <c r="I277" s="410">
        <f>C277*E277</f>
        <v>0</v>
      </c>
      <c r="J277" s="410">
        <f>C277*F277</f>
        <v>0</v>
      </c>
      <c r="K277" s="410">
        <f>C277*G277</f>
        <v>0</v>
      </c>
      <c r="L277" s="506"/>
    </row>
    <row r="278" spans="1:12">
      <c r="A278" s="409"/>
      <c r="B278" s="422"/>
      <c r="C278" s="410">
        <f t="shared" ref="C278:K278" si="46">SUM(C277:C277)</f>
        <v>0</v>
      </c>
      <c r="D278" s="410">
        <f t="shared" si="46"/>
        <v>1247870</v>
      </c>
      <c r="E278" s="410">
        <f t="shared" si="46"/>
        <v>0</v>
      </c>
      <c r="F278" s="410">
        <f t="shared" si="46"/>
        <v>9650378</v>
      </c>
      <c r="G278" s="410">
        <f t="shared" si="46"/>
        <v>10898248</v>
      </c>
      <c r="H278" s="410">
        <f t="shared" si="46"/>
        <v>0</v>
      </c>
      <c r="I278" s="410">
        <f t="shared" si="46"/>
        <v>0</v>
      </c>
      <c r="J278" s="410">
        <f t="shared" si="46"/>
        <v>0</v>
      </c>
      <c r="K278" s="410">
        <f t="shared" si="46"/>
        <v>0</v>
      </c>
      <c r="L278" s="506"/>
    </row>
    <row r="279" spans="1:12">
      <c r="A279" s="409"/>
      <c r="B279" s="422"/>
      <c r="C279" s="410"/>
      <c r="D279" s="410"/>
      <c r="E279" s="410"/>
      <c r="F279" s="410"/>
      <c r="G279" s="410"/>
      <c r="H279" s="410"/>
      <c r="I279" s="410"/>
      <c r="J279" s="410"/>
      <c r="K279" s="410"/>
      <c r="L279" s="506"/>
    </row>
    <row r="280" spans="1:12">
      <c r="A280" s="407" t="s">
        <v>468</v>
      </c>
      <c r="B280" s="409"/>
      <c r="C280" s="412">
        <f t="shared" ref="C280:K280" si="47">C275+C278</f>
        <v>53</v>
      </c>
      <c r="D280" s="412">
        <f t="shared" si="47"/>
        <v>28725236</v>
      </c>
      <c r="E280" s="412">
        <f t="shared" si="47"/>
        <v>660000</v>
      </c>
      <c r="F280" s="412">
        <f t="shared" si="47"/>
        <v>9650378</v>
      </c>
      <c r="G280" s="412">
        <f t="shared" si="47"/>
        <v>39035614</v>
      </c>
      <c r="H280" s="412">
        <f t="shared" si="47"/>
        <v>56175475</v>
      </c>
      <c r="I280" s="412">
        <f t="shared" si="47"/>
        <v>1590000</v>
      </c>
      <c r="J280" s="412">
        <f t="shared" si="47"/>
        <v>0</v>
      </c>
      <c r="K280" s="412">
        <f t="shared" si="47"/>
        <v>57765475</v>
      </c>
      <c r="L280" s="506"/>
    </row>
    <row r="281" spans="1:12">
      <c r="A281" s="506"/>
      <c r="B281" s="506"/>
      <c r="C281" s="506"/>
      <c r="D281" s="506"/>
      <c r="E281" s="506"/>
      <c r="F281" s="506"/>
      <c r="G281" s="506"/>
      <c r="H281" s="506"/>
      <c r="I281" s="506"/>
      <c r="J281" s="506"/>
      <c r="K281" s="506"/>
      <c r="L281" s="506"/>
    </row>
    <row r="282" spans="1:12">
      <c r="A282" s="506"/>
      <c r="B282" s="506"/>
      <c r="C282" s="506"/>
      <c r="D282" s="506"/>
      <c r="E282" s="506"/>
      <c r="F282" s="506"/>
      <c r="G282" s="506"/>
      <c r="H282" s="506"/>
      <c r="I282" s="506"/>
      <c r="J282" s="506"/>
      <c r="K282" s="506"/>
      <c r="L282" s="506"/>
    </row>
    <row r="283" spans="1:12" ht="20.25">
      <c r="A283" s="1568" t="s">
        <v>288</v>
      </c>
      <c r="B283" s="1568"/>
      <c r="C283" s="1568"/>
      <c r="D283" s="1568"/>
      <c r="E283" s="1568"/>
      <c r="F283" s="1568"/>
      <c r="G283" s="1568"/>
      <c r="H283" s="1568"/>
      <c r="I283" s="1568"/>
      <c r="J283" s="1568"/>
      <c r="K283" s="1568"/>
      <c r="L283" s="506"/>
    </row>
    <row r="284" spans="1:12" ht="20.25">
      <c r="A284" s="1569" t="s">
        <v>289</v>
      </c>
      <c r="B284" s="1569"/>
      <c r="C284" s="1569"/>
      <c r="D284" s="1569"/>
      <c r="E284" s="1569"/>
      <c r="F284" s="1569"/>
      <c r="G284" s="1569"/>
      <c r="H284" s="1569"/>
      <c r="I284" s="1569"/>
      <c r="J284" s="1569"/>
      <c r="K284" s="1569"/>
      <c r="L284" s="506"/>
    </row>
    <row r="285" spans="1:12" ht="20.25">
      <c r="A285" s="1569" t="s">
        <v>290</v>
      </c>
      <c r="B285" s="1567"/>
      <c r="C285" s="1567"/>
      <c r="D285" s="1567"/>
      <c r="E285" s="1567"/>
      <c r="F285" s="1567"/>
      <c r="G285" s="1567"/>
      <c r="H285" s="1567"/>
      <c r="I285" s="1567"/>
      <c r="J285" s="1567"/>
      <c r="K285" s="1567"/>
      <c r="L285" s="506"/>
    </row>
    <row r="286" spans="1:12" ht="18">
      <c r="A286" s="1571" t="s">
        <v>496</v>
      </c>
      <c r="B286" s="1571"/>
      <c r="C286" s="1571"/>
      <c r="D286" s="1571"/>
      <c r="E286" s="1571"/>
      <c r="F286" s="1571"/>
      <c r="G286" s="1571"/>
      <c r="H286" s="1571"/>
      <c r="I286" s="1571"/>
      <c r="J286" s="1571"/>
      <c r="K286" s="1571"/>
      <c r="L286" s="506"/>
    </row>
    <row r="287" spans="1:12" ht="36.75">
      <c r="A287" s="406"/>
      <c r="B287" s="406" t="s">
        <v>291</v>
      </c>
      <c r="C287" s="406" t="s">
        <v>1015</v>
      </c>
      <c r="D287" s="406" t="s">
        <v>292</v>
      </c>
      <c r="E287" s="406" t="s">
        <v>516</v>
      </c>
      <c r="F287" s="406" t="s">
        <v>293</v>
      </c>
      <c r="G287" s="406" t="s">
        <v>294</v>
      </c>
      <c r="H287" s="406" t="s">
        <v>295</v>
      </c>
      <c r="I287" s="406" t="s">
        <v>517</v>
      </c>
      <c r="J287" s="406" t="s">
        <v>296</v>
      </c>
      <c r="K287" s="1061" t="s">
        <v>1016</v>
      </c>
      <c r="L287" s="506"/>
    </row>
    <row r="288" spans="1:12">
      <c r="A288" s="408"/>
      <c r="B288" s="409"/>
      <c r="C288" s="409"/>
      <c r="D288" s="409"/>
      <c r="E288" s="409"/>
      <c r="F288" s="409"/>
      <c r="G288" s="409"/>
      <c r="H288" s="409"/>
      <c r="I288" s="409"/>
      <c r="J288" s="409"/>
      <c r="K288" s="1062" t="s">
        <v>297</v>
      </c>
      <c r="L288" s="506"/>
    </row>
    <row r="289" spans="1:12" s="29" customFormat="1">
      <c r="A289" s="409"/>
      <c r="B289" s="421" t="s">
        <v>1025</v>
      </c>
      <c r="C289" s="410">
        <v>3</v>
      </c>
      <c r="D289" s="410">
        <v>369171</v>
      </c>
      <c r="E289" s="410">
        <v>30000</v>
      </c>
      <c r="F289" s="410"/>
      <c r="G289" s="410">
        <f>SUM(D289:F289)</f>
        <v>399171</v>
      </c>
      <c r="H289" s="410">
        <f>C289*D289</f>
        <v>1107513</v>
      </c>
      <c r="I289" s="410">
        <f>C289*E289</f>
        <v>90000</v>
      </c>
      <c r="J289" s="410">
        <f>C289*F289</f>
        <v>0</v>
      </c>
      <c r="K289" s="410">
        <f>C289*G289</f>
        <v>1197513</v>
      </c>
      <c r="L289" s="506"/>
    </row>
    <row r="290" spans="1:12" s="29" customFormat="1">
      <c r="A290" s="409"/>
      <c r="B290" s="421" t="s">
        <v>521</v>
      </c>
      <c r="C290" s="410">
        <v>1</v>
      </c>
      <c r="D290" s="410">
        <v>423626</v>
      </c>
      <c r="E290" s="410">
        <v>30000</v>
      </c>
      <c r="F290" s="410"/>
      <c r="G290" s="410">
        <f t="shared" ref="G290:G364" si="48">SUM(D290:F290)</f>
        <v>453626</v>
      </c>
      <c r="H290" s="410">
        <f t="shared" ref="H290:H364" si="49">C290*D290</f>
        <v>423626</v>
      </c>
      <c r="I290" s="410">
        <f t="shared" ref="I290:I364" si="50">C290*E290</f>
        <v>30000</v>
      </c>
      <c r="J290" s="410">
        <f t="shared" ref="J290:J364" si="51">C290*F290</f>
        <v>0</v>
      </c>
      <c r="K290" s="410">
        <f t="shared" ref="K290:K364" si="52">C290*G290</f>
        <v>453626</v>
      </c>
      <c r="L290" s="506"/>
    </row>
    <row r="291" spans="1:12" s="29" customFormat="1">
      <c r="A291" s="409"/>
      <c r="B291" s="421" t="s">
        <v>313</v>
      </c>
      <c r="C291" s="410">
        <v>1</v>
      </c>
      <c r="D291" s="410">
        <v>430808</v>
      </c>
      <c r="E291" s="410">
        <v>30000</v>
      </c>
      <c r="F291" s="410"/>
      <c r="G291" s="410">
        <f t="shared" si="48"/>
        <v>460808</v>
      </c>
      <c r="H291" s="410">
        <f t="shared" si="49"/>
        <v>430808</v>
      </c>
      <c r="I291" s="410">
        <f t="shared" si="50"/>
        <v>30000</v>
      </c>
      <c r="J291" s="410">
        <f t="shared" si="51"/>
        <v>0</v>
      </c>
      <c r="K291" s="410">
        <f t="shared" si="52"/>
        <v>460808</v>
      </c>
      <c r="L291" s="506"/>
    </row>
    <row r="292" spans="1:12" s="29" customFormat="1">
      <c r="A292" s="409"/>
      <c r="B292" s="421" t="s">
        <v>314</v>
      </c>
      <c r="C292" s="410">
        <v>2</v>
      </c>
      <c r="D292" s="410">
        <v>437990</v>
      </c>
      <c r="E292" s="410">
        <v>30000</v>
      </c>
      <c r="F292" s="410"/>
      <c r="G292" s="410">
        <f t="shared" si="48"/>
        <v>467990</v>
      </c>
      <c r="H292" s="410">
        <f t="shared" si="49"/>
        <v>875980</v>
      </c>
      <c r="I292" s="410">
        <f t="shared" si="50"/>
        <v>60000</v>
      </c>
      <c r="J292" s="410">
        <f t="shared" si="51"/>
        <v>0</v>
      </c>
      <c r="K292" s="410">
        <f t="shared" si="52"/>
        <v>935980</v>
      </c>
      <c r="L292" s="506"/>
    </row>
    <row r="293" spans="1:12" s="29" customFormat="1">
      <c r="A293" s="409"/>
      <c r="B293" s="421" t="s">
        <v>318</v>
      </c>
      <c r="C293" s="410">
        <v>4</v>
      </c>
      <c r="D293" s="410">
        <v>466718</v>
      </c>
      <c r="E293" s="410">
        <v>30000</v>
      </c>
      <c r="F293" s="410"/>
      <c r="G293" s="410">
        <f t="shared" si="48"/>
        <v>496718</v>
      </c>
      <c r="H293" s="410">
        <f t="shared" si="49"/>
        <v>1866872</v>
      </c>
      <c r="I293" s="410">
        <f t="shared" si="50"/>
        <v>120000</v>
      </c>
      <c r="J293" s="410">
        <f t="shared" si="51"/>
        <v>0</v>
      </c>
      <c r="K293" s="410">
        <f t="shared" si="52"/>
        <v>1986872</v>
      </c>
      <c r="L293" s="506"/>
    </row>
    <row r="294" spans="1:12" s="29" customFormat="1">
      <c r="A294" s="409"/>
      <c r="B294" s="421" t="s">
        <v>319</v>
      </c>
      <c r="C294" s="410">
        <v>3</v>
      </c>
      <c r="D294" s="410">
        <v>384823</v>
      </c>
      <c r="E294" s="410">
        <v>30000</v>
      </c>
      <c r="F294" s="410"/>
      <c r="G294" s="410">
        <f t="shared" si="48"/>
        <v>414823</v>
      </c>
      <c r="H294" s="410">
        <f t="shared" si="49"/>
        <v>1154469</v>
      </c>
      <c r="I294" s="410">
        <f t="shared" si="50"/>
        <v>90000</v>
      </c>
      <c r="J294" s="410">
        <f t="shared" si="51"/>
        <v>0</v>
      </c>
      <c r="K294" s="410">
        <f t="shared" si="52"/>
        <v>1244469</v>
      </c>
      <c r="L294" s="506"/>
    </row>
    <row r="295" spans="1:12" s="29" customFormat="1">
      <c r="A295" s="409"/>
      <c r="B295" s="421" t="s">
        <v>324</v>
      </c>
      <c r="C295" s="410">
        <v>1</v>
      </c>
      <c r="D295" s="410">
        <v>427968</v>
      </c>
      <c r="E295" s="410">
        <v>30000</v>
      </c>
      <c r="F295" s="410"/>
      <c r="G295" s="410">
        <f t="shared" si="48"/>
        <v>457968</v>
      </c>
      <c r="H295" s="410">
        <f t="shared" si="49"/>
        <v>427968</v>
      </c>
      <c r="I295" s="410">
        <f t="shared" si="50"/>
        <v>30000</v>
      </c>
      <c r="J295" s="410">
        <f t="shared" si="51"/>
        <v>0</v>
      </c>
      <c r="K295" s="410">
        <f t="shared" si="52"/>
        <v>457968</v>
      </c>
      <c r="L295" s="506"/>
    </row>
    <row r="296" spans="1:12" s="29" customFormat="1">
      <c r="A296" s="409"/>
      <c r="B296" s="421" t="s">
        <v>328</v>
      </c>
      <c r="C296" s="410">
        <v>1</v>
      </c>
      <c r="D296" s="410">
        <v>462484</v>
      </c>
      <c r="E296" s="410">
        <v>30000</v>
      </c>
      <c r="F296" s="410"/>
      <c r="G296" s="410">
        <f t="shared" si="48"/>
        <v>492484</v>
      </c>
      <c r="H296" s="410">
        <f t="shared" si="49"/>
        <v>462484</v>
      </c>
      <c r="I296" s="410">
        <f t="shared" si="50"/>
        <v>30000</v>
      </c>
      <c r="J296" s="410">
        <f t="shared" si="51"/>
        <v>0</v>
      </c>
      <c r="K296" s="410">
        <f t="shared" si="52"/>
        <v>492484</v>
      </c>
      <c r="L296" s="506"/>
    </row>
    <row r="297" spans="1:12" s="29" customFormat="1">
      <c r="A297" s="409"/>
      <c r="B297" s="421" t="s">
        <v>332</v>
      </c>
      <c r="C297" s="410">
        <v>1</v>
      </c>
      <c r="D297" s="410">
        <v>404522</v>
      </c>
      <c r="E297" s="410">
        <v>30000</v>
      </c>
      <c r="F297" s="410"/>
      <c r="G297" s="410">
        <f t="shared" si="48"/>
        <v>434522</v>
      </c>
      <c r="H297" s="410">
        <f t="shared" si="49"/>
        <v>404522</v>
      </c>
      <c r="I297" s="410">
        <f t="shared" si="50"/>
        <v>30000</v>
      </c>
      <c r="J297" s="410">
        <f t="shared" si="51"/>
        <v>0</v>
      </c>
      <c r="K297" s="410">
        <f t="shared" si="52"/>
        <v>434522</v>
      </c>
      <c r="L297" s="506"/>
    </row>
    <row r="298" spans="1:12" s="29" customFormat="1">
      <c r="A298" s="409"/>
      <c r="B298" s="421" t="s">
        <v>334</v>
      </c>
      <c r="C298" s="410">
        <v>1</v>
      </c>
      <c r="D298" s="410">
        <v>424570</v>
      </c>
      <c r="E298" s="410">
        <v>30000</v>
      </c>
      <c r="F298" s="410"/>
      <c r="G298" s="410">
        <f t="shared" si="48"/>
        <v>454570</v>
      </c>
      <c r="H298" s="410">
        <f t="shared" si="49"/>
        <v>424570</v>
      </c>
      <c r="I298" s="410">
        <f t="shared" si="50"/>
        <v>30000</v>
      </c>
      <c r="J298" s="410">
        <f t="shared" si="51"/>
        <v>0</v>
      </c>
      <c r="K298" s="410">
        <f t="shared" si="52"/>
        <v>454570</v>
      </c>
      <c r="L298" s="506"/>
    </row>
    <row r="299" spans="1:12" s="29" customFormat="1">
      <c r="A299" s="409"/>
      <c r="B299" s="421" t="s">
        <v>345</v>
      </c>
      <c r="C299" s="410">
        <v>5</v>
      </c>
      <c r="D299" s="410">
        <v>461648</v>
      </c>
      <c r="E299" s="410">
        <v>30000</v>
      </c>
      <c r="F299" s="410"/>
      <c r="G299" s="410">
        <f t="shared" si="48"/>
        <v>491648</v>
      </c>
      <c r="H299" s="410">
        <f t="shared" si="49"/>
        <v>2308240</v>
      </c>
      <c r="I299" s="410">
        <f t="shared" si="50"/>
        <v>150000</v>
      </c>
      <c r="J299" s="410">
        <f t="shared" si="51"/>
        <v>0</v>
      </c>
      <c r="K299" s="410">
        <f t="shared" si="52"/>
        <v>2458240</v>
      </c>
      <c r="L299" s="506"/>
    </row>
    <row r="300" spans="1:12" s="29" customFormat="1">
      <c r="A300" s="409"/>
      <c r="B300" s="421" t="s">
        <v>347</v>
      </c>
      <c r="C300" s="410">
        <v>1</v>
      </c>
      <c r="D300" s="410">
        <v>498305</v>
      </c>
      <c r="E300" s="410">
        <v>30000</v>
      </c>
      <c r="F300" s="410"/>
      <c r="G300" s="410">
        <f t="shared" si="48"/>
        <v>528305</v>
      </c>
      <c r="H300" s="410">
        <f t="shared" si="49"/>
        <v>498305</v>
      </c>
      <c r="I300" s="410">
        <f t="shared" si="50"/>
        <v>30000</v>
      </c>
      <c r="J300" s="410">
        <f t="shared" si="51"/>
        <v>0</v>
      </c>
      <c r="K300" s="410">
        <f t="shared" si="52"/>
        <v>528305</v>
      </c>
      <c r="L300" s="506"/>
    </row>
    <row r="301" spans="1:12" s="29" customFormat="1">
      <c r="A301" s="409"/>
      <c r="B301" s="421" t="s">
        <v>359</v>
      </c>
      <c r="C301" s="410">
        <v>2</v>
      </c>
      <c r="D301" s="410">
        <v>684340</v>
      </c>
      <c r="E301" s="410">
        <v>30000</v>
      </c>
      <c r="F301" s="410"/>
      <c r="G301" s="410">
        <f t="shared" si="48"/>
        <v>714340</v>
      </c>
      <c r="H301" s="410">
        <f t="shared" si="49"/>
        <v>1368680</v>
      </c>
      <c r="I301" s="410">
        <f t="shared" si="50"/>
        <v>60000</v>
      </c>
      <c r="J301" s="410">
        <f t="shared" si="51"/>
        <v>0</v>
      </c>
      <c r="K301" s="410">
        <f t="shared" si="52"/>
        <v>1428680</v>
      </c>
      <c r="L301" s="506"/>
    </row>
    <row r="302" spans="1:12" s="29" customFormat="1">
      <c r="A302" s="409"/>
      <c r="B302" s="421" t="s">
        <v>362</v>
      </c>
      <c r="C302" s="410">
        <v>1</v>
      </c>
      <c r="D302" s="410">
        <v>753649</v>
      </c>
      <c r="E302" s="410">
        <v>30000</v>
      </c>
      <c r="F302" s="410"/>
      <c r="G302" s="410">
        <f t="shared" si="48"/>
        <v>783649</v>
      </c>
      <c r="H302" s="410">
        <f t="shared" si="49"/>
        <v>753649</v>
      </c>
      <c r="I302" s="410">
        <f t="shared" si="50"/>
        <v>30000</v>
      </c>
      <c r="J302" s="410">
        <f t="shared" si="51"/>
        <v>0</v>
      </c>
      <c r="K302" s="410">
        <f t="shared" si="52"/>
        <v>783649</v>
      </c>
      <c r="L302" s="506"/>
    </row>
    <row r="303" spans="1:12" s="29" customFormat="1">
      <c r="A303" s="409"/>
      <c r="B303" s="421" t="s">
        <v>363</v>
      </c>
      <c r="C303" s="410">
        <v>2</v>
      </c>
      <c r="D303" s="410">
        <v>776752</v>
      </c>
      <c r="E303" s="410">
        <v>30000</v>
      </c>
      <c r="F303" s="410"/>
      <c r="G303" s="410">
        <f t="shared" si="48"/>
        <v>806752</v>
      </c>
      <c r="H303" s="410">
        <f t="shared" si="49"/>
        <v>1553504</v>
      </c>
      <c r="I303" s="410">
        <f t="shared" si="50"/>
        <v>60000</v>
      </c>
      <c r="J303" s="410">
        <f t="shared" si="51"/>
        <v>0</v>
      </c>
      <c r="K303" s="410">
        <f t="shared" si="52"/>
        <v>1613504</v>
      </c>
      <c r="L303" s="506"/>
    </row>
    <row r="304" spans="1:12" s="29" customFormat="1">
      <c r="A304" s="409"/>
      <c r="B304" s="421" t="s">
        <v>365</v>
      </c>
      <c r="C304" s="410">
        <v>1</v>
      </c>
      <c r="D304" s="410">
        <v>822959</v>
      </c>
      <c r="E304" s="410">
        <v>30000</v>
      </c>
      <c r="F304" s="410"/>
      <c r="G304" s="410">
        <f t="shared" si="48"/>
        <v>852959</v>
      </c>
      <c r="H304" s="410">
        <f t="shared" si="49"/>
        <v>822959</v>
      </c>
      <c r="I304" s="410">
        <f t="shared" si="50"/>
        <v>30000</v>
      </c>
      <c r="J304" s="410">
        <f t="shared" si="51"/>
        <v>0</v>
      </c>
      <c r="K304" s="410">
        <f t="shared" si="52"/>
        <v>852959</v>
      </c>
      <c r="L304" s="506"/>
    </row>
    <row r="305" spans="1:12" s="29" customFormat="1">
      <c r="A305" s="409"/>
      <c r="B305" s="421" t="s">
        <v>366</v>
      </c>
      <c r="C305" s="410">
        <v>1</v>
      </c>
      <c r="D305" s="410">
        <v>846062</v>
      </c>
      <c r="E305" s="410">
        <v>30000</v>
      </c>
      <c r="F305" s="410"/>
      <c r="G305" s="410">
        <f t="shared" si="48"/>
        <v>876062</v>
      </c>
      <c r="H305" s="410">
        <f t="shared" si="49"/>
        <v>846062</v>
      </c>
      <c r="I305" s="410">
        <f t="shared" si="50"/>
        <v>30000</v>
      </c>
      <c r="J305" s="410">
        <f t="shared" si="51"/>
        <v>0</v>
      </c>
      <c r="K305" s="410">
        <f t="shared" si="52"/>
        <v>876062</v>
      </c>
      <c r="L305" s="506"/>
    </row>
    <row r="306" spans="1:12" s="29" customFormat="1">
      <c r="A306" s="409"/>
      <c r="B306" s="421" t="s">
        <v>370</v>
      </c>
      <c r="C306" s="410">
        <v>1</v>
      </c>
      <c r="D306" s="410">
        <v>938474</v>
      </c>
      <c r="E306" s="410">
        <v>30000</v>
      </c>
      <c r="F306" s="410"/>
      <c r="G306" s="410">
        <f t="shared" si="48"/>
        <v>968474</v>
      </c>
      <c r="H306" s="410">
        <f t="shared" si="49"/>
        <v>938474</v>
      </c>
      <c r="I306" s="410">
        <f t="shared" si="50"/>
        <v>30000</v>
      </c>
      <c r="J306" s="410">
        <f t="shared" si="51"/>
        <v>0</v>
      </c>
      <c r="K306" s="410">
        <f t="shared" si="52"/>
        <v>968474</v>
      </c>
      <c r="L306" s="506"/>
    </row>
    <row r="307" spans="1:12" s="29" customFormat="1">
      <c r="A307" s="409"/>
      <c r="B307" s="421" t="s">
        <v>373</v>
      </c>
      <c r="C307" s="410">
        <v>72</v>
      </c>
      <c r="D307" s="410">
        <v>826204</v>
      </c>
      <c r="E307" s="410">
        <v>30000</v>
      </c>
      <c r="F307" s="410"/>
      <c r="G307" s="410">
        <f t="shared" si="48"/>
        <v>856204</v>
      </c>
      <c r="H307" s="410">
        <f t="shared" si="49"/>
        <v>59486688</v>
      </c>
      <c r="I307" s="410">
        <f t="shared" si="50"/>
        <v>2160000</v>
      </c>
      <c r="J307" s="410">
        <f t="shared" si="51"/>
        <v>0</v>
      </c>
      <c r="K307" s="410">
        <f t="shared" si="52"/>
        <v>61646688</v>
      </c>
      <c r="L307" s="506"/>
    </row>
    <row r="308" spans="1:12" s="29" customFormat="1">
      <c r="A308" s="409"/>
      <c r="B308" s="421" t="s">
        <v>374</v>
      </c>
      <c r="C308" s="410">
        <v>3</v>
      </c>
      <c r="D308" s="410">
        <v>857983</v>
      </c>
      <c r="E308" s="410">
        <v>30000</v>
      </c>
      <c r="F308" s="410"/>
      <c r="G308" s="410">
        <f t="shared" si="48"/>
        <v>887983</v>
      </c>
      <c r="H308" s="410">
        <f t="shared" si="49"/>
        <v>2573949</v>
      </c>
      <c r="I308" s="410">
        <f t="shared" si="50"/>
        <v>90000</v>
      </c>
      <c r="J308" s="410">
        <f t="shared" si="51"/>
        <v>0</v>
      </c>
      <c r="K308" s="410">
        <f t="shared" si="52"/>
        <v>2663949</v>
      </c>
      <c r="L308" s="506"/>
    </row>
    <row r="309" spans="1:12" s="29" customFormat="1">
      <c r="A309" s="409"/>
      <c r="B309" s="421" t="s">
        <v>375</v>
      </c>
      <c r="C309" s="410">
        <v>2</v>
      </c>
      <c r="D309" s="410">
        <v>879772</v>
      </c>
      <c r="E309" s="410">
        <v>30000</v>
      </c>
      <c r="F309" s="410"/>
      <c r="G309" s="410">
        <f t="shared" si="48"/>
        <v>909772</v>
      </c>
      <c r="H309" s="410">
        <f t="shared" si="49"/>
        <v>1759544</v>
      </c>
      <c r="I309" s="410">
        <f t="shared" si="50"/>
        <v>60000</v>
      </c>
      <c r="J309" s="410">
        <f t="shared" si="51"/>
        <v>0</v>
      </c>
      <c r="K309" s="410">
        <f t="shared" si="52"/>
        <v>1819544</v>
      </c>
      <c r="L309" s="506"/>
    </row>
    <row r="310" spans="1:12" s="29" customFormat="1">
      <c r="A310" s="409"/>
      <c r="B310" s="421" t="s">
        <v>376</v>
      </c>
      <c r="C310" s="410">
        <v>2</v>
      </c>
      <c r="D310" s="410">
        <v>906556</v>
      </c>
      <c r="E310" s="410">
        <v>30000</v>
      </c>
      <c r="F310" s="410"/>
      <c r="G310" s="410">
        <f t="shared" si="48"/>
        <v>936556</v>
      </c>
      <c r="H310" s="410">
        <f t="shared" si="49"/>
        <v>1813112</v>
      </c>
      <c r="I310" s="410">
        <f t="shared" si="50"/>
        <v>60000</v>
      </c>
      <c r="J310" s="410">
        <f t="shared" si="51"/>
        <v>0</v>
      </c>
      <c r="K310" s="410">
        <f t="shared" si="52"/>
        <v>1873112</v>
      </c>
      <c r="L310" s="506"/>
    </row>
    <row r="311" spans="1:12" s="29" customFormat="1">
      <c r="A311" s="409"/>
      <c r="B311" s="421" t="s">
        <v>379</v>
      </c>
      <c r="C311" s="410">
        <v>2</v>
      </c>
      <c r="D311" s="410">
        <v>986908</v>
      </c>
      <c r="E311" s="410">
        <v>30000</v>
      </c>
      <c r="F311" s="410"/>
      <c r="G311" s="410">
        <f t="shared" si="48"/>
        <v>1016908</v>
      </c>
      <c r="H311" s="410">
        <f t="shared" si="49"/>
        <v>1973816</v>
      </c>
      <c r="I311" s="410">
        <f t="shared" si="50"/>
        <v>60000</v>
      </c>
      <c r="J311" s="410">
        <f t="shared" si="51"/>
        <v>0</v>
      </c>
      <c r="K311" s="410">
        <f t="shared" si="52"/>
        <v>2033816</v>
      </c>
      <c r="L311" s="506"/>
    </row>
    <row r="312" spans="1:12" s="29" customFormat="1">
      <c r="A312" s="409"/>
      <c r="B312" s="421" t="s">
        <v>385</v>
      </c>
      <c r="C312" s="410">
        <v>1</v>
      </c>
      <c r="D312" s="410">
        <v>1174395</v>
      </c>
      <c r="E312" s="410">
        <v>30000</v>
      </c>
      <c r="F312" s="410"/>
      <c r="G312" s="410">
        <f t="shared" si="48"/>
        <v>1204395</v>
      </c>
      <c r="H312" s="410">
        <f t="shared" si="49"/>
        <v>1174395</v>
      </c>
      <c r="I312" s="410">
        <f t="shared" si="50"/>
        <v>30000</v>
      </c>
      <c r="J312" s="410">
        <f t="shared" si="51"/>
        <v>0</v>
      </c>
      <c r="K312" s="410">
        <f t="shared" si="52"/>
        <v>1204395</v>
      </c>
      <c r="L312" s="506"/>
    </row>
    <row r="313" spans="1:12" s="29" customFormat="1">
      <c r="A313" s="409"/>
      <c r="B313" s="421" t="s">
        <v>387</v>
      </c>
      <c r="C313" s="410">
        <v>4</v>
      </c>
      <c r="D313" s="410">
        <v>960604</v>
      </c>
      <c r="E313" s="410">
        <v>30000</v>
      </c>
      <c r="F313" s="410"/>
      <c r="G313" s="410">
        <f t="shared" si="48"/>
        <v>990604</v>
      </c>
      <c r="H313" s="410">
        <f t="shared" si="49"/>
        <v>3842416</v>
      </c>
      <c r="I313" s="410">
        <f t="shared" si="50"/>
        <v>120000</v>
      </c>
      <c r="J313" s="410">
        <f t="shared" si="51"/>
        <v>0</v>
      </c>
      <c r="K313" s="410">
        <f t="shared" si="52"/>
        <v>3962416</v>
      </c>
      <c r="L313" s="506"/>
    </row>
    <row r="314" spans="1:12" s="29" customFormat="1">
      <c r="A314" s="409"/>
      <c r="B314" s="421" t="s">
        <v>388</v>
      </c>
      <c r="C314" s="410">
        <v>4</v>
      </c>
      <c r="D314" s="410">
        <v>992228</v>
      </c>
      <c r="E314" s="410">
        <v>30000</v>
      </c>
      <c r="F314" s="410"/>
      <c r="G314" s="410">
        <f t="shared" si="48"/>
        <v>1022228</v>
      </c>
      <c r="H314" s="410">
        <f t="shared" si="49"/>
        <v>3968912</v>
      </c>
      <c r="I314" s="410">
        <f t="shared" si="50"/>
        <v>120000</v>
      </c>
      <c r="J314" s="410">
        <f t="shared" si="51"/>
        <v>0</v>
      </c>
      <c r="K314" s="410">
        <f t="shared" si="52"/>
        <v>4088912</v>
      </c>
      <c r="L314" s="506"/>
    </row>
    <row r="315" spans="1:12" s="29" customFormat="1">
      <c r="A315" s="409"/>
      <c r="B315" s="421" t="s">
        <v>389</v>
      </c>
      <c r="C315" s="410">
        <v>11</v>
      </c>
      <c r="D315" s="410">
        <v>1023851</v>
      </c>
      <c r="E315" s="410">
        <v>30000</v>
      </c>
      <c r="F315" s="410"/>
      <c r="G315" s="410">
        <f t="shared" si="48"/>
        <v>1053851</v>
      </c>
      <c r="H315" s="410">
        <f t="shared" si="49"/>
        <v>11262361</v>
      </c>
      <c r="I315" s="410">
        <f t="shared" si="50"/>
        <v>330000</v>
      </c>
      <c r="J315" s="410">
        <f t="shared" si="51"/>
        <v>0</v>
      </c>
      <c r="K315" s="410">
        <f t="shared" si="52"/>
        <v>11592361</v>
      </c>
      <c r="L315" s="506"/>
    </row>
    <row r="316" spans="1:12" s="29" customFormat="1">
      <c r="A316" s="409"/>
      <c r="B316" s="421" t="s">
        <v>391</v>
      </c>
      <c r="C316" s="410">
        <v>2</v>
      </c>
      <c r="D316" s="410">
        <v>1087099</v>
      </c>
      <c r="E316" s="410">
        <v>30000</v>
      </c>
      <c r="F316" s="410"/>
      <c r="G316" s="410">
        <f t="shared" si="48"/>
        <v>1117099</v>
      </c>
      <c r="H316" s="410">
        <f t="shared" si="49"/>
        <v>2174198</v>
      </c>
      <c r="I316" s="410">
        <f t="shared" si="50"/>
        <v>60000</v>
      </c>
      <c r="J316" s="410">
        <f t="shared" si="51"/>
        <v>0</v>
      </c>
      <c r="K316" s="410">
        <f t="shared" si="52"/>
        <v>2234198</v>
      </c>
      <c r="L316" s="506"/>
    </row>
    <row r="317" spans="1:12" s="29" customFormat="1">
      <c r="A317" s="409"/>
      <c r="B317" s="421" t="s">
        <v>393</v>
      </c>
      <c r="C317" s="410">
        <v>2</v>
      </c>
      <c r="D317" s="410">
        <v>1150346</v>
      </c>
      <c r="E317" s="410">
        <v>30000</v>
      </c>
      <c r="F317" s="410"/>
      <c r="G317" s="410">
        <f t="shared" si="48"/>
        <v>1180346</v>
      </c>
      <c r="H317" s="410">
        <f t="shared" si="49"/>
        <v>2300692</v>
      </c>
      <c r="I317" s="410">
        <f t="shared" si="50"/>
        <v>60000</v>
      </c>
      <c r="J317" s="410">
        <f t="shared" si="51"/>
        <v>0</v>
      </c>
      <c r="K317" s="410">
        <f t="shared" si="52"/>
        <v>2360692</v>
      </c>
      <c r="L317" s="506"/>
    </row>
    <row r="318" spans="1:12" s="29" customFormat="1">
      <c r="A318" s="409"/>
      <c r="B318" s="421" t="s">
        <v>394</v>
      </c>
      <c r="C318" s="410">
        <v>1</v>
      </c>
      <c r="D318" s="410">
        <v>1181969</v>
      </c>
      <c r="E318" s="410">
        <v>30000</v>
      </c>
      <c r="F318" s="410"/>
      <c r="G318" s="410">
        <f t="shared" si="48"/>
        <v>1211969</v>
      </c>
      <c r="H318" s="410">
        <f t="shared" si="49"/>
        <v>1181969</v>
      </c>
      <c r="I318" s="410">
        <f t="shared" si="50"/>
        <v>30000</v>
      </c>
      <c r="J318" s="410">
        <f t="shared" si="51"/>
        <v>0</v>
      </c>
      <c r="K318" s="410">
        <f t="shared" si="52"/>
        <v>1211969</v>
      </c>
      <c r="L318" s="506"/>
    </row>
    <row r="319" spans="1:12" s="29" customFormat="1">
      <c r="A319" s="409"/>
      <c r="B319" s="421" t="s">
        <v>396</v>
      </c>
      <c r="C319" s="410">
        <v>1</v>
      </c>
      <c r="D319" s="410">
        <v>1245216</v>
      </c>
      <c r="E319" s="410">
        <v>30000</v>
      </c>
      <c r="F319" s="410"/>
      <c r="G319" s="410">
        <f t="shared" si="48"/>
        <v>1275216</v>
      </c>
      <c r="H319" s="410">
        <f t="shared" si="49"/>
        <v>1245216</v>
      </c>
      <c r="I319" s="410">
        <f t="shared" si="50"/>
        <v>30000</v>
      </c>
      <c r="J319" s="410">
        <f t="shared" si="51"/>
        <v>0</v>
      </c>
      <c r="K319" s="410">
        <f t="shared" si="52"/>
        <v>1275216</v>
      </c>
      <c r="L319" s="506"/>
    </row>
    <row r="320" spans="1:12" s="29" customFormat="1">
      <c r="A320" s="409"/>
      <c r="B320" s="421" t="s">
        <v>397</v>
      </c>
      <c r="C320" s="410">
        <v>1</v>
      </c>
      <c r="D320" s="410">
        <v>1276640</v>
      </c>
      <c r="E320" s="410">
        <v>30000</v>
      </c>
      <c r="F320" s="410"/>
      <c r="G320" s="410">
        <f t="shared" si="48"/>
        <v>1306640</v>
      </c>
      <c r="H320" s="410">
        <f t="shared" si="49"/>
        <v>1276640</v>
      </c>
      <c r="I320" s="410">
        <f t="shared" si="50"/>
        <v>30000</v>
      </c>
      <c r="J320" s="410">
        <f t="shared" si="51"/>
        <v>0</v>
      </c>
      <c r="K320" s="410">
        <f t="shared" si="52"/>
        <v>1306640</v>
      </c>
      <c r="L320" s="506"/>
    </row>
    <row r="321" spans="1:12" s="29" customFormat="1">
      <c r="A321" s="409"/>
      <c r="B321" s="421" t="s">
        <v>399</v>
      </c>
      <c r="C321" s="410">
        <v>1</v>
      </c>
      <c r="D321" s="410">
        <v>1340087</v>
      </c>
      <c r="E321" s="410">
        <v>30000</v>
      </c>
      <c r="F321" s="410"/>
      <c r="G321" s="410">
        <f t="shared" si="48"/>
        <v>1370087</v>
      </c>
      <c r="H321" s="410">
        <f t="shared" si="49"/>
        <v>1340087</v>
      </c>
      <c r="I321" s="410">
        <f t="shared" si="50"/>
        <v>30000</v>
      </c>
      <c r="J321" s="410">
        <f t="shared" si="51"/>
        <v>0</v>
      </c>
      <c r="K321" s="410">
        <f t="shared" si="52"/>
        <v>1370087</v>
      </c>
      <c r="L321" s="506"/>
    </row>
    <row r="322" spans="1:12" s="29" customFormat="1">
      <c r="A322" s="409"/>
      <c r="B322" s="421" t="s">
        <v>400</v>
      </c>
      <c r="C322" s="410">
        <v>1</v>
      </c>
      <c r="D322" s="410">
        <v>1371711</v>
      </c>
      <c r="E322" s="410">
        <v>30000</v>
      </c>
      <c r="F322" s="410"/>
      <c r="G322" s="410">
        <f t="shared" si="48"/>
        <v>1401711</v>
      </c>
      <c r="H322" s="410">
        <f t="shared" si="49"/>
        <v>1371711</v>
      </c>
      <c r="I322" s="410">
        <f t="shared" si="50"/>
        <v>30000</v>
      </c>
      <c r="J322" s="410">
        <f t="shared" si="51"/>
        <v>0</v>
      </c>
      <c r="K322" s="410">
        <f t="shared" si="52"/>
        <v>1401711</v>
      </c>
      <c r="L322" s="506"/>
    </row>
    <row r="323" spans="1:12" s="29" customFormat="1">
      <c r="A323" s="409"/>
      <c r="B323" s="421" t="s">
        <v>402</v>
      </c>
      <c r="C323" s="410">
        <v>3</v>
      </c>
      <c r="D323" s="410">
        <v>1094732</v>
      </c>
      <c r="E323" s="410">
        <v>30000</v>
      </c>
      <c r="F323" s="410"/>
      <c r="G323" s="410">
        <f t="shared" si="48"/>
        <v>1124732</v>
      </c>
      <c r="H323" s="410">
        <f t="shared" si="49"/>
        <v>3284196</v>
      </c>
      <c r="I323" s="410">
        <f t="shared" si="50"/>
        <v>90000</v>
      </c>
      <c r="J323" s="410">
        <f t="shared" si="51"/>
        <v>0</v>
      </c>
      <c r="K323" s="410">
        <f t="shared" si="52"/>
        <v>3374196</v>
      </c>
      <c r="L323" s="506"/>
    </row>
    <row r="324" spans="1:12" s="29" customFormat="1">
      <c r="A324" s="409"/>
      <c r="B324" s="421" t="s">
        <v>403</v>
      </c>
      <c r="C324" s="410">
        <v>4</v>
      </c>
      <c r="D324" s="410">
        <v>1126631</v>
      </c>
      <c r="E324" s="410">
        <v>30000</v>
      </c>
      <c r="F324" s="410"/>
      <c r="G324" s="410">
        <f t="shared" si="48"/>
        <v>1156631</v>
      </c>
      <c r="H324" s="410">
        <f t="shared" si="49"/>
        <v>4506524</v>
      </c>
      <c r="I324" s="410">
        <f t="shared" si="50"/>
        <v>120000</v>
      </c>
      <c r="J324" s="410">
        <f t="shared" si="51"/>
        <v>0</v>
      </c>
      <c r="K324" s="410">
        <f t="shared" si="52"/>
        <v>4626524</v>
      </c>
      <c r="L324" s="506"/>
    </row>
    <row r="325" spans="1:12" s="29" customFormat="1">
      <c r="A325" s="409"/>
      <c r="B325" s="421" t="s">
        <v>405</v>
      </c>
      <c r="C325" s="410">
        <v>2</v>
      </c>
      <c r="D325" s="410">
        <v>1196428</v>
      </c>
      <c r="E325" s="410">
        <v>30000</v>
      </c>
      <c r="F325" s="410"/>
      <c r="G325" s="410">
        <f t="shared" si="48"/>
        <v>1226428</v>
      </c>
      <c r="H325" s="410">
        <f t="shared" si="49"/>
        <v>2392856</v>
      </c>
      <c r="I325" s="410">
        <f t="shared" si="50"/>
        <v>60000</v>
      </c>
      <c r="J325" s="410">
        <f t="shared" si="51"/>
        <v>0</v>
      </c>
      <c r="K325" s="410">
        <f t="shared" si="52"/>
        <v>2452856</v>
      </c>
      <c r="L325" s="506"/>
    </row>
    <row r="326" spans="1:12" s="29" customFormat="1">
      <c r="A326" s="409"/>
      <c r="B326" s="421" t="s">
        <v>406</v>
      </c>
      <c r="C326" s="410">
        <v>2</v>
      </c>
      <c r="D326" s="410">
        <v>1230327</v>
      </c>
      <c r="E326" s="410">
        <v>30000</v>
      </c>
      <c r="F326" s="410"/>
      <c r="G326" s="410">
        <f t="shared" si="48"/>
        <v>1260327</v>
      </c>
      <c r="H326" s="410">
        <f t="shared" si="49"/>
        <v>2460654</v>
      </c>
      <c r="I326" s="410">
        <f t="shared" si="50"/>
        <v>60000</v>
      </c>
      <c r="J326" s="410">
        <f t="shared" si="51"/>
        <v>0</v>
      </c>
      <c r="K326" s="410">
        <f t="shared" si="52"/>
        <v>2520654</v>
      </c>
      <c r="L326" s="506"/>
    </row>
    <row r="327" spans="1:12" s="29" customFormat="1">
      <c r="A327" s="409"/>
      <c r="B327" s="421" t="s">
        <v>407</v>
      </c>
      <c r="C327" s="410">
        <v>2</v>
      </c>
      <c r="D327" s="410">
        <v>1264226</v>
      </c>
      <c r="E327" s="410">
        <v>30000</v>
      </c>
      <c r="F327" s="410"/>
      <c r="G327" s="410">
        <f t="shared" si="48"/>
        <v>1294226</v>
      </c>
      <c r="H327" s="410">
        <f t="shared" si="49"/>
        <v>2528452</v>
      </c>
      <c r="I327" s="410">
        <f t="shared" si="50"/>
        <v>60000</v>
      </c>
      <c r="J327" s="410">
        <f t="shared" si="51"/>
        <v>0</v>
      </c>
      <c r="K327" s="410">
        <f t="shared" si="52"/>
        <v>2588452</v>
      </c>
      <c r="L327" s="506"/>
    </row>
    <row r="328" spans="1:12" s="29" customFormat="1">
      <c r="A328" s="409"/>
      <c r="B328" s="421" t="s">
        <v>408</v>
      </c>
      <c r="C328" s="410">
        <v>1</v>
      </c>
      <c r="D328" s="410">
        <v>1298125</v>
      </c>
      <c r="E328" s="410">
        <v>30000</v>
      </c>
      <c r="F328" s="410"/>
      <c r="G328" s="410">
        <f t="shared" si="48"/>
        <v>1328125</v>
      </c>
      <c r="H328" s="410">
        <f t="shared" si="49"/>
        <v>1298125</v>
      </c>
      <c r="I328" s="410">
        <f t="shared" si="50"/>
        <v>30000</v>
      </c>
      <c r="J328" s="410">
        <f t="shared" si="51"/>
        <v>0</v>
      </c>
      <c r="K328" s="410">
        <f t="shared" si="52"/>
        <v>1328125</v>
      </c>
      <c r="L328" s="506"/>
    </row>
    <row r="329" spans="1:12" s="29" customFormat="1">
      <c r="A329" s="409"/>
      <c r="B329" s="421" t="s">
        <v>409</v>
      </c>
      <c r="C329" s="410">
        <v>3</v>
      </c>
      <c r="D329" s="410">
        <v>1332024</v>
      </c>
      <c r="E329" s="410">
        <v>30000</v>
      </c>
      <c r="F329" s="410"/>
      <c r="G329" s="410">
        <f t="shared" si="48"/>
        <v>1362024</v>
      </c>
      <c r="H329" s="410">
        <f t="shared" si="49"/>
        <v>3996072</v>
      </c>
      <c r="I329" s="410">
        <f t="shared" si="50"/>
        <v>90000</v>
      </c>
      <c r="J329" s="410">
        <f t="shared" si="51"/>
        <v>0</v>
      </c>
      <c r="K329" s="410">
        <f t="shared" si="52"/>
        <v>4086072</v>
      </c>
      <c r="L329" s="506"/>
    </row>
    <row r="330" spans="1:12" s="29" customFormat="1">
      <c r="A330" s="409"/>
      <c r="B330" s="421" t="s">
        <v>415</v>
      </c>
      <c r="C330" s="410">
        <v>1</v>
      </c>
      <c r="D330" s="410">
        <v>1274303</v>
      </c>
      <c r="E330" s="410">
        <v>30000</v>
      </c>
      <c r="F330" s="410"/>
      <c r="G330" s="410">
        <f t="shared" si="48"/>
        <v>1304303</v>
      </c>
      <c r="H330" s="410">
        <f t="shared" si="49"/>
        <v>1274303</v>
      </c>
      <c r="I330" s="410">
        <f t="shared" si="50"/>
        <v>30000</v>
      </c>
      <c r="J330" s="410">
        <f t="shared" si="51"/>
        <v>0</v>
      </c>
      <c r="K330" s="410">
        <f t="shared" si="52"/>
        <v>1304303</v>
      </c>
      <c r="L330" s="506"/>
    </row>
    <row r="331" spans="1:12" s="29" customFormat="1">
      <c r="A331" s="409"/>
      <c r="B331" s="421" t="s">
        <v>416</v>
      </c>
      <c r="C331" s="410">
        <v>3</v>
      </c>
      <c r="D331" s="410">
        <v>1326884</v>
      </c>
      <c r="E331" s="410">
        <v>30000</v>
      </c>
      <c r="F331" s="410"/>
      <c r="G331" s="410">
        <f t="shared" si="48"/>
        <v>1356884</v>
      </c>
      <c r="H331" s="410">
        <f t="shared" si="49"/>
        <v>3980652</v>
      </c>
      <c r="I331" s="410">
        <f t="shared" si="50"/>
        <v>90000</v>
      </c>
      <c r="J331" s="410">
        <f t="shared" si="51"/>
        <v>0</v>
      </c>
      <c r="K331" s="410">
        <f t="shared" si="52"/>
        <v>4070652</v>
      </c>
      <c r="L331" s="506"/>
    </row>
    <row r="332" spans="1:12" s="29" customFormat="1">
      <c r="A332" s="409"/>
      <c r="B332" s="421" t="s">
        <v>1139</v>
      </c>
      <c r="C332" s="410">
        <v>5</v>
      </c>
      <c r="D332" s="410">
        <v>1379465</v>
      </c>
      <c r="E332" s="410">
        <v>30000</v>
      </c>
      <c r="F332" s="410"/>
      <c r="G332" s="410">
        <f t="shared" si="48"/>
        <v>1409465</v>
      </c>
      <c r="H332" s="410">
        <f t="shared" si="49"/>
        <v>6897325</v>
      </c>
      <c r="I332" s="410">
        <f t="shared" si="50"/>
        <v>150000</v>
      </c>
      <c r="J332" s="410">
        <f t="shared" si="51"/>
        <v>0</v>
      </c>
      <c r="K332" s="410">
        <f t="shared" si="52"/>
        <v>7047325</v>
      </c>
      <c r="L332" s="506"/>
    </row>
    <row r="333" spans="1:12" s="29" customFormat="1">
      <c r="A333" s="409"/>
      <c r="B333" s="421" t="s">
        <v>419</v>
      </c>
      <c r="C333" s="410">
        <v>2</v>
      </c>
      <c r="D333" s="410">
        <v>1484627</v>
      </c>
      <c r="E333" s="410">
        <v>30000</v>
      </c>
      <c r="F333" s="410"/>
      <c r="G333" s="410">
        <f t="shared" si="48"/>
        <v>1514627</v>
      </c>
      <c r="H333" s="410">
        <f t="shared" si="49"/>
        <v>2969254</v>
      </c>
      <c r="I333" s="410">
        <f t="shared" si="50"/>
        <v>60000</v>
      </c>
      <c r="J333" s="410">
        <f t="shared" si="51"/>
        <v>0</v>
      </c>
      <c r="K333" s="410">
        <f t="shared" si="52"/>
        <v>3029254</v>
      </c>
      <c r="L333" s="506"/>
    </row>
    <row r="334" spans="1:12" s="29" customFormat="1">
      <c r="A334" s="409"/>
      <c r="B334" s="421" t="s">
        <v>420</v>
      </c>
      <c r="C334" s="410">
        <v>2</v>
      </c>
      <c r="D334" s="410">
        <v>1597208</v>
      </c>
      <c r="E334" s="410">
        <v>30000</v>
      </c>
      <c r="F334" s="410"/>
      <c r="G334" s="410">
        <f t="shared" si="48"/>
        <v>1627208</v>
      </c>
      <c r="H334" s="410">
        <f t="shared" si="49"/>
        <v>3194416</v>
      </c>
      <c r="I334" s="410">
        <f t="shared" si="50"/>
        <v>60000</v>
      </c>
      <c r="J334" s="410">
        <f t="shared" si="51"/>
        <v>0</v>
      </c>
      <c r="K334" s="410">
        <f t="shared" si="52"/>
        <v>3254416</v>
      </c>
      <c r="L334" s="506"/>
    </row>
    <row r="335" spans="1:12" s="29" customFormat="1">
      <c r="A335" s="409"/>
      <c r="B335" s="421" t="s">
        <v>421</v>
      </c>
      <c r="C335" s="410">
        <v>1</v>
      </c>
      <c r="D335" s="410">
        <v>1589789</v>
      </c>
      <c r="E335" s="410">
        <v>30000</v>
      </c>
      <c r="F335" s="410"/>
      <c r="G335" s="410">
        <f t="shared" si="48"/>
        <v>1619789</v>
      </c>
      <c r="H335" s="410">
        <f t="shared" si="49"/>
        <v>1589789</v>
      </c>
      <c r="I335" s="410">
        <f t="shared" si="50"/>
        <v>30000</v>
      </c>
      <c r="J335" s="410">
        <f t="shared" si="51"/>
        <v>0</v>
      </c>
      <c r="K335" s="410">
        <f t="shared" si="52"/>
        <v>1619789</v>
      </c>
      <c r="L335" s="506"/>
    </row>
    <row r="336" spans="1:12" s="29" customFormat="1">
      <c r="A336" s="409"/>
      <c r="B336" s="421" t="s">
        <v>422</v>
      </c>
      <c r="C336" s="410">
        <v>2</v>
      </c>
      <c r="D336" s="410">
        <v>1642370</v>
      </c>
      <c r="E336" s="410">
        <v>30000</v>
      </c>
      <c r="F336" s="410"/>
      <c r="G336" s="410">
        <f t="shared" si="48"/>
        <v>1672370</v>
      </c>
      <c r="H336" s="410">
        <f t="shared" si="49"/>
        <v>3284740</v>
      </c>
      <c r="I336" s="410">
        <f t="shared" si="50"/>
        <v>60000</v>
      </c>
      <c r="J336" s="410">
        <f t="shared" si="51"/>
        <v>0</v>
      </c>
      <c r="K336" s="410">
        <f t="shared" si="52"/>
        <v>3344740</v>
      </c>
      <c r="L336" s="506"/>
    </row>
    <row r="337" spans="1:12" s="29" customFormat="1">
      <c r="A337" s="409"/>
      <c r="B337" s="421" t="s">
        <v>423</v>
      </c>
      <c r="C337" s="410">
        <v>2</v>
      </c>
      <c r="D337" s="410">
        <v>1694951</v>
      </c>
      <c r="E337" s="410">
        <v>30000</v>
      </c>
      <c r="F337" s="410"/>
      <c r="G337" s="410">
        <f t="shared" si="48"/>
        <v>1724951</v>
      </c>
      <c r="H337" s="410">
        <f t="shared" si="49"/>
        <v>3389902</v>
      </c>
      <c r="I337" s="410">
        <f t="shared" si="50"/>
        <v>60000</v>
      </c>
      <c r="J337" s="410">
        <f t="shared" si="51"/>
        <v>0</v>
      </c>
      <c r="K337" s="410">
        <f t="shared" si="52"/>
        <v>3449902</v>
      </c>
      <c r="L337" s="506"/>
    </row>
    <row r="338" spans="1:12" s="29" customFormat="1">
      <c r="A338" s="409"/>
      <c r="B338" s="421" t="s">
        <v>424</v>
      </c>
      <c r="C338" s="410">
        <v>1</v>
      </c>
      <c r="D338" s="410">
        <v>1747532</v>
      </c>
      <c r="E338" s="410">
        <v>30000</v>
      </c>
      <c r="F338" s="410"/>
      <c r="G338" s="410">
        <f t="shared" ref="G338:G361" si="53">SUM(D338:F338)</f>
        <v>1777532</v>
      </c>
      <c r="H338" s="410">
        <f t="shared" ref="H338:H361" si="54">C338*D338</f>
        <v>1747532</v>
      </c>
      <c r="I338" s="410">
        <f t="shared" ref="I338:I361" si="55">C338*E338</f>
        <v>30000</v>
      </c>
      <c r="J338" s="410">
        <f t="shared" ref="J338:J361" si="56">C338*F338</f>
        <v>0</v>
      </c>
      <c r="K338" s="410">
        <f t="shared" ref="K338:K361" si="57">C338*G338</f>
        <v>1777532</v>
      </c>
      <c r="L338" s="506"/>
    </row>
    <row r="339" spans="1:12" s="29" customFormat="1">
      <c r="A339" s="409"/>
      <c r="B339" s="421" t="s">
        <v>425</v>
      </c>
      <c r="C339" s="410">
        <v>1</v>
      </c>
      <c r="D339" s="410">
        <v>1362110</v>
      </c>
      <c r="E339" s="410">
        <v>30000</v>
      </c>
      <c r="F339" s="410"/>
      <c r="G339" s="410">
        <f t="shared" si="53"/>
        <v>1392110</v>
      </c>
      <c r="H339" s="410">
        <f t="shared" si="54"/>
        <v>1362110</v>
      </c>
      <c r="I339" s="410">
        <f t="shared" si="55"/>
        <v>30000</v>
      </c>
      <c r="J339" s="410">
        <f t="shared" si="56"/>
        <v>0</v>
      </c>
      <c r="K339" s="410">
        <f t="shared" si="57"/>
        <v>1392110</v>
      </c>
      <c r="L339" s="506"/>
    </row>
    <row r="340" spans="1:12" s="29" customFormat="1">
      <c r="A340" s="409"/>
      <c r="B340" s="421" t="s">
        <v>426</v>
      </c>
      <c r="C340" s="410">
        <v>3</v>
      </c>
      <c r="D340" s="410">
        <v>1417699</v>
      </c>
      <c r="E340" s="410">
        <v>30000</v>
      </c>
      <c r="F340" s="410"/>
      <c r="G340" s="410">
        <f t="shared" si="53"/>
        <v>1447699</v>
      </c>
      <c r="H340" s="410">
        <f t="shared" si="54"/>
        <v>4253097</v>
      </c>
      <c r="I340" s="410">
        <f t="shared" si="55"/>
        <v>90000</v>
      </c>
      <c r="J340" s="410">
        <f t="shared" si="56"/>
        <v>0</v>
      </c>
      <c r="K340" s="410">
        <f t="shared" si="57"/>
        <v>4343097</v>
      </c>
      <c r="L340" s="506"/>
    </row>
    <row r="341" spans="1:12" s="29" customFormat="1">
      <c r="A341" s="409"/>
      <c r="B341" s="421" t="s">
        <v>427</v>
      </c>
      <c r="C341" s="410">
        <v>2</v>
      </c>
      <c r="D341" s="410">
        <v>1473289</v>
      </c>
      <c r="E341" s="410">
        <v>30000</v>
      </c>
      <c r="F341" s="410"/>
      <c r="G341" s="410">
        <f t="shared" si="53"/>
        <v>1503289</v>
      </c>
      <c r="H341" s="410">
        <f t="shared" si="54"/>
        <v>2946578</v>
      </c>
      <c r="I341" s="410">
        <f t="shared" si="55"/>
        <v>60000</v>
      </c>
      <c r="J341" s="410">
        <f t="shared" si="56"/>
        <v>0</v>
      </c>
      <c r="K341" s="410">
        <f t="shared" si="57"/>
        <v>3006578</v>
      </c>
      <c r="L341" s="506"/>
    </row>
    <row r="342" spans="1:12" s="29" customFormat="1">
      <c r="A342" s="409"/>
      <c r="B342" s="421" t="s">
        <v>428</v>
      </c>
      <c r="C342" s="410">
        <v>1</v>
      </c>
      <c r="D342" s="410">
        <v>1528878</v>
      </c>
      <c r="E342" s="410">
        <v>30000</v>
      </c>
      <c r="F342" s="410"/>
      <c r="G342" s="410">
        <f t="shared" si="53"/>
        <v>1558878</v>
      </c>
      <c r="H342" s="410">
        <f t="shared" si="54"/>
        <v>1528878</v>
      </c>
      <c r="I342" s="410">
        <f t="shared" si="55"/>
        <v>30000</v>
      </c>
      <c r="J342" s="410">
        <f t="shared" si="56"/>
        <v>0</v>
      </c>
      <c r="K342" s="410">
        <f t="shared" si="57"/>
        <v>1558878</v>
      </c>
      <c r="L342" s="506"/>
    </row>
    <row r="343" spans="1:12" s="29" customFormat="1">
      <c r="A343" s="409"/>
      <c r="B343" s="421" t="s">
        <v>1045</v>
      </c>
      <c r="C343" s="410">
        <v>2</v>
      </c>
      <c r="D343" s="410">
        <v>1584468</v>
      </c>
      <c r="E343" s="410">
        <v>30000</v>
      </c>
      <c r="F343" s="410"/>
      <c r="G343" s="410">
        <f t="shared" si="53"/>
        <v>1614468</v>
      </c>
      <c r="H343" s="410">
        <f t="shared" si="54"/>
        <v>3168936</v>
      </c>
      <c r="I343" s="410">
        <f t="shared" si="55"/>
        <v>60000</v>
      </c>
      <c r="J343" s="410">
        <f t="shared" si="56"/>
        <v>0</v>
      </c>
      <c r="K343" s="410">
        <f t="shared" si="57"/>
        <v>3228936</v>
      </c>
      <c r="L343" s="506"/>
    </row>
    <row r="344" spans="1:12" s="29" customFormat="1">
      <c r="A344" s="409"/>
      <c r="B344" s="421" t="s">
        <v>546</v>
      </c>
      <c r="C344" s="410">
        <v>2</v>
      </c>
      <c r="D344" s="410">
        <v>1640057</v>
      </c>
      <c r="E344" s="410">
        <v>30000</v>
      </c>
      <c r="F344" s="410"/>
      <c r="G344" s="410">
        <f t="shared" si="53"/>
        <v>1670057</v>
      </c>
      <c r="H344" s="410">
        <f t="shared" si="54"/>
        <v>3280114</v>
      </c>
      <c r="I344" s="410">
        <f t="shared" si="55"/>
        <v>60000</v>
      </c>
      <c r="J344" s="410">
        <f t="shared" si="56"/>
        <v>0</v>
      </c>
      <c r="K344" s="410">
        <f t="shared" si="57"/>
        <v>3340114</v>
      </c>
      <c r="L344" s="506"/>
    </row>
    <row r="345" spans="1:12" s="29" customFormat="1">
      <c r="A345" s="409"/>
      <c r="B345" s="421" t="s">
        <v>636</v>
      </c>
      <c r="C345" s="410">
        <v>2</v>
      </c>
      <c r="D345" s="410">
        <v>1695647</v>
      </c>
      <c r="E345" s="410">
        <v>30000</v>
      </c>
      <c r="F345" s="410"/>
      <c r="G345" s="410">
        <f t="shared" si="53"/>
        <v>1725647</v>
      </c>
      <c r="H345" s="410">
        <f t="shared" si="54"/>
        <v>3391294</v>
      </c>
      <c r="I345" s="410">
        <f t="shared" si="55"/>
        <v>60000</v>
      </c>
      <c r="J345" s="410">
        <f t="shared" si="56"/>
        <v>0</v>
      </c>
      <c r="K345" s="410">
        <f t="shared" si="57"/>
        <v>3451294</v>
      </c>
      <c r="L345" s="506"/>
    </row>
    <row r="346" spans="1:12" s="29" customFormat="1">
      <c r="A346" s="409"/>
      <c r="B346" s="421" t="s">
        <v>805</v>
      </c>
      <c r="C346" s="410">
        <v>1</v>
      </c>
      <c r="D346" s="410">
        <v>1751236</v>
      </c>
      <c r="E346" s="410">
        <v>30000</v>
      </c>
      <c r="F346" s="410"/>
      <c r="G346" s="410">
        <f t="shared" si="53"/>
        <v>1781236</v>
      </c>
      <c r="H346" s="410">
        <f t="shared" si="54"/>
        <v>1751236</v>
      </c>
      <c r="I346" s="410">
        <f t="shared" si="55"/>
        <v>30000</v>
      </c>
      <c r="J346" s="410">
        <f t="shared" si="56"/>
        <v>0</v>
      </c>
      <c r="K346" s="410">
        <f t="shared" si="57"/>
        <v>1781236</v>
      </c>
      <c r="L346" s="506"/>
    </row>
    <row r="347" spans="1:12" s="29" customFormat="1">
      <c r="A347" s="409"/>
      <c r="B347" s="421" t="s">
        <v>471</v>
      </c>
      <c r="C347" s="410">
        <v>4</v>
      </c>
      <c r="D347" s="410">
        <v>1806826</v>
      </c>
      <c r="E347" s="410">
        <v>30000</v>
      </c>
      <c r="F347" s="410"/>
      <c r="G347" s="410">
        <f t="shared" si="53"/>
        <v>1836826</v>
      </c>
      <c r="H347" s="410">
        <f t="shared" si="54"/>
        <v>7227304</v>
      </c>
      <c r="I347" s="410">
        <f t="shared" si="55"/>
        <v>120000</v>
      </c>
      <c r="J347" s="410">
        <f t="shared" si="56"/>
        <v>0</v>
      </c>
      <c r="K347" s="410">
        <f t="shared" si="57"/>
        <v>7347304</v>
      </c>
      <c r="L347" s="506"/>
    </row>
    <row r="348" spans="1:12" s="29" customFormat="1">
      <c r="A348" s="409"/>
      <c r="B348" s="421" t="s">
        <v>435</v>
      </c>
      <c r="C348" s="410">
        <v>3</v>
      </c>
      <c r="D348" s="410">
        <v>1918005</v>
      </c>
      <c r="E348" s="410">
        <v>30000</v>
      </c>
      <c r="F348" s="410"/>
      <c r="G348" s="410">
        <f t="shared" si="53"/>
        <v>1948005</v>
      </c>
      <c r="H348" s="410">
        <f t="shared" si="54"/>
        <v>5754015</v>
      </c>
      <c r="I348" s="410">
        <f t="shared" si="55"/>
        <v>90000</v>
      </c>
      <c r="J348" s="410">
        <f t="shared" si="56"/>
        <v>0</v>
      </c>
      <c r="K348" s="410">
        <f t="shared" si="57"/>
        <v>5844015</v>
      </c>
      <c r="L348" s="506"/>
    </row>
    <row r="349" spans="1:12" s="29" customFormat="1">
      <c r="A349" s="409"/>
      <c r="B349" s="421" t="s">
        <v>547</v>
      </c>
      <c r="C349" s="410">
        <v>3</v>
      </c>
      <c r="D349" s="410">
        <v>1682684</v>
      </c>
      <c r="E349" s="410">
        <v>30000</v>
      </c>
      <c r="F349" s="410"/>
      <c r="G349" s="410">
        <f t="shared" si="53"/>
        <v>1712684</v>
      </c>
      <c r="H349" s="410">
        <f t="shared" si="54"/>
        <v>5048052</v>
      </c>
      <c r="I349" s="410">
        <f t="shared" si="55"/>
        <v>90000</v>
      </c>
      <c r="J349" s="410">
        <f t="shared" si="56"/>
        <v>0</v>
      </c>
      <c r="K349" s="410">
        <f t="shared" si="57"/>
        <v>5138052</v>
      </c>
      <c r="L349" s="506"/>
    </row>
    <row r="350" spans="1:12" s="29" customFormat="1">
      <c r="A350" s="409"/>
      <c r="B350" s="421" t="s">
        <v>1045</v>
      </c>
      <c r="C350" s="410">
        <v>7</v>
      </c>
      <c r="D350" s="410">
        <v>1742530</v>
      </c>
      <c r="E350" s="410">
        <v>30000</v>
      </c>
      <c r="F350" s="410"/>
      <c r="G350" s="410">
        <f t="shared" si="53"/>
        <v>1772530</v>
      </c>
      <c r="H350" s="410">
        <f t="shared" si="54"/>
        <v>12197710</v>
      </c>
      <c r="I350" s="410">
        <f t="shared" si="55"/>
        <v>210000</v>
      </c>
      <c r="J350" s="410">
        <f t="shared" si="56"/>
        <v>0</v>
      </c>
      <c r="K350" s="410">
        <f t="shared" si="57"/>
        <v>12407710</v>
      </c>
      <c r="L350" s="506"/>
    </row>
    <row r="351" spans="1:12" s="29" customFormat="1">
      <c r="A351" s="409"/>
      <c r="B351" s="421" t="s">
        <v>872</v>
      </c>
      <c r="C351" s="410">
        <v>9</v>
      </c>
      <c r="D351" s="410">
        <v>1802375</v>
      </c>
      <c r="E351" s="410">
        <v>30000</v>
      </c>
      <c r="F351" s="410"/>
      <c r="G351" s="410">
        <f t="shared" si="53"/>
        <v>1832375</v>
      </c>
      <c r="H351" s="410">
        <f t="shared" si="54"/>
        <v>16221375</v>
      </c>
      <c r="I351" s="410">
        <f t="shared" si="55"/>
        <v>270000</v>
      </c>
      <c r="J351" s="410">
        <f t="shared" si="56"/>
        <v>0</v>
      </c>
      <c r="K351" s="410">
        <f t="shared" si="57"/>
        <v>16491375</v>
      </c>
      <c r="L351" s="506"/>
    </row>
    <row r="352" spans="1:12" s="29" customFormat="1">
      <c r="A352" s="409"/>
      <c r="B352" s="421" t="s">
        <v>1084</v>
      </c>
      <c r="C352" s="410">
        <v>7</v>
      </c>
      <c r="D352" s="410">
        <v>1862220</v>
      </c>
      <c r="E352" s="410">
        <v>30000</v>
      </c>
      <c r="F352" s="410"/>
      <c r="G352" s="410">
        <f t="shared" si="53"/>
        <v>1892220</v>
      </c>
      <c r="H352" s="410">
        <f t="shared" si="54"/>
        <v>13035540</v>
      </c>
      <c r="I352" s="410">
        <f t="shared" si="55"/>
        <v>210000</v>
      </c>
      <c r="J352" s="410">
        <f t="shared" si="56"/>
        <v>0</v>
      </c>
      <c r="K352" s="410">
        <f t="shared" si="57"/>
        <v>13245540</v>
      </c>
      <c r="L352" s="506"/>
    </row>
    <row r="353" spans="1:12" s="29" customFormat="1">
      <c r="A353" s="409"/>
      <c r="B353" s="421" t="s">
        <v>1118</v>
      </c>
      <c r="C353" s="410">
        <v>2</v>
      </c>
      <c r="D353" s="410">
        <v>1922065</v>
      </c>
      <c r="E353" s="410">
        <v>30000</v>
      </c>
      <c r="F353" s="410"/>
      <c r="G353" s="410">
        <f t="shared" si="53"/>
        <v>1952065</v>
      </c>
      <c r="H353" s="410">
        <f t="shared" si="54"/>
        <v>3844130</v>
      </c>
      <c r="I353" s="410">
        <f t="shared" si="55"/>
        <v>60000</v>
      </c>
      <c r="J353" s="410">
        <f t="shared" si="56"/>
        <v>0</v>
      </c>
      <c r="K353" s="410">
        <f t="shared" si="57"/>
        <v>3904130</v>
      </c>
      <c r="L353" s="506"/>
    </row>
    <row r="354" spans="1:12" s="29" customFormat="1">
      <c r="A354" s="409"/>
      <c r="B354" s="421" t="s">
        <v>477</v>
      </c>
      <c r="C354" s="410">
        <v>2</v>
      </c>
      <c r="D354" s="410">
        <v>1981910</v>
      </c>
      <c r="E354" s="410">
        <v>30000</v>
      </c>
      <c r="F354" s="410"/>
      <c r="G354" s="410">
        <f t="shared" si="53"/>
        <v>2011910</v>
      </c>
      <c r="H354" s="410">
        <f t="shared" si="54"/>
        <v>3963820</v>
      </c>
      <c r="I354" s="410">
        <f t="shared" si="55"/>
        <v>60000</v>
      </c>
      <c r="J354" s="410">
        <f t="shared" si="56"/>
        <v>0</v>
      </c>
      <c r="K354" s="410">
        <f t="shared" si="57"/>
        <v>4023820</v>
      </c>
      <c r="L354" s="506"/>
    </row>
    <row r="355" spans="1:12" s="29" customFormat="1">
      <c r="A355" s="409"/>
      <c r="B355" s="421" t="s">
        <v>443</v>
      </c>
      <c r="C355" s="410">
        <v>2</v>
      </c>
      <c r="D355" s="410">
        <v>2101600</v>
      </c>
      <c r="E355" s="410">
        <v>30000</v>
      </c>
      <c r="F355" s="410"/>
      <c r="G355" s="410">
        <f t="shared" si="53"/>
        <v>2131600</v>
      </c>
      <c r="H355" s="410">
        <f t="shared" si="54"/>
        <v>4203200</v>
      </c>
      <c r="I355" s="410">
        <f t="shared" si="55"/>
        <v>60000</v>
      </c>
      <c r="J355" s="410">
        <f t="shared" si="56"/>
        <v>0</v>
      </c>
      <c r="K355" s="410">
        <f t="shared" si="57"/>
        <v>4263200</v>
      </c>
      <c r="L355" s="506"/>
    </row>
    <row r="356" spans="1:12" s="29" customFormat="1">
      <c r="A356" s="409"/>
      <c r="B356" s="421" t="s">
        <v>1018</v>
      </c>
      <c r="C356" s="410">
        <v>2</v>
      </c>
      <c r="D356" s="410">
        <v>2110917</v>
      </c>
      <c r="E356" s="410">
        <v>30000</v>
      </c>
      <c r="F356" s="410"/>
      <c r="G356" s="410">
        <f t="shared" si="53"/>
        <v>2140917</v>
      </c>
      <c r="H356" s="410">
        <f t="shared" si="54"/>
        <v>4221834</v>
      </c>
      <c r="I356" s="410">
        <f t="shared" si="55"/>
        <v>60000</v>
      </c>
      <c r="J356" s="410">
        <f t="shared" si="56"/>
        <v>0</v>
      </c>
      <c r="K356" s="410">
        <f t="shared" si="57"/>
        <v>4281834</v>
      </c>
      <c r="L356" s="506"/>
    </row>
    <row r="357" spans="1:12" s="29" customFormat="1">
      <c r="A357" s="409"/>
      <c r="B357" s="421" t="s">
        <v>549</v>
      </c>
      <c r="C357" s="410">
        <v>6</v>
      </c>
      <c r="D357" s="410">
        <v>2194212</v>
      </c>
      <c r="E357" s="410">
        <v>30000</v>
      </c>
      <c r="F357" s="410"/>
      <c r="G357" s="410">
        <f t="shared" si="53"/>
        <v>2224212</v>
      </c>
      <c r="H357" s="410">
        <f t="shared" si="54"/>
        <v>13165272</v>
      </c>
      <c r="I357" s="410">
        <f t="shared" si="55"/>
        <v>180000</v>
      </c>
      <c r="J357" s="410">
        <f t="shared" si="56"/>
        <v>0</v>
      </c>
      <c r="K357" s="410">
        <f t="shared" si="57"/>
        <v>13345272</v>
      </c>
      <c r="L357" s="506"/>
    </row>
    <row r="358" spans="1:12" s="29" customFormat="1">
      <c r="A358" s="409"/>
      <c r="B358" s="421" t="s">
        <v>550</v>
      </c>
      <c r="C358" s="410">
        <v>1</v>
      </c>
      <c r="D358" s="410">
        <v>2277506</v>
      </c>
      <c r="E358" s="410">
        <v>30000</v>
      </c>
      <c r="F358" s="410"/>
      <c r="G358" s="410">
        <f t="shared" si="53"/>
        <v>2307506</v>
      </c>
      <c r="H358" s="410">
        <f t="shared" si="54"/>
        <v>2277506</v>
      </c>
      <c r="I358" s="410">
        <f t="shared" si="55"/>
        <v>30000</v>
      </c>
      <c r="J358" s="410">
        <f t="shared" si="56"/>
        <v>0</v>
      </c>
      <c r="K358" s="410">
        <f t="shared" si="57"/>
        <v>2307506</v>
      </c>
      <c r="L358" s="506"/>
    </row>
    <row r="359" spans="1:12" s="29" customFormat="1">
      <c r="A359" s="409"/>
      <c r="B359" s="421" t="s">
        <v>1019</v>
      </c>
      <c r="C359" s="410">
        <v>2</v>
      </c>
      <c r="D359" s="410">
        <v>2610685</v>
      </c>
      <c r="E359" s="410">
        <v>30000</v>
      </c>
      <c r="F359" s="410"/>
      <c r="G359" s="410">
        <f t="shared" si="53"/>
        <v>2640685</v>
      </c>
      <c r="H359" s="410">
        <f t="shared" si="54"/>
        <v>5221370</v>
      </c>
      <c r="I359" s="410">
        <f t="shared" si="55"/>
        <v>60000</v>
      </c>
      <c r="J359" s="410">
        <f t="shared" si="56"/>
        <v>0</v>
      </c>
      <c r="K359" s="410">
        <f t="shared" si="57"/>
        <v>5281370</v>
      </c>
      <c r="L359" s="506"/>
    </row>
    <row r="360" spans="1:12" s="29" customFormat="1">
      <c r="A360" s="409"/>
      <c r="B360" s="421" t="s">
        <v>470</v>
      </c>
      <c r="C360" s="410">
        <v>1</v>
      </c>
      <c r="D360" s="410">
        <v>2693980</v>
      </c>
      <c r="E360" s="410">
        <v>30000</v>
      </c>
      <c r="F360" s="410"/>
      <c r="G360" s="410">
        <f t="shared" si="53"/>
        <v>2723980</v>
      </c>
      <c r="H360" s="410">
        <f t="shared" si="54"/>
        <v>2693980</v>
      </c>
      <c r="I360" s="410">
        <f t="shared" si="55"/>
        <v>30000</v>
      </c>
      <c r="J360" s="410">
        <f t="shared" si="56"/>
        <v>0</v>
      </c>
      <c r="K360" s="410">
        <f t="shared" si="57"/>
        <v>2723980</v>
      </c>
      <c r="L360" s="506"/>
    </row>
    <row r="361" spans="1:12" s="29" customFormat="1">
      <c r="A361" s="409"/>
      <c r="B361" s="421" t="s">
        <v>688</v>
      </c>
      <c r="C361" s="410">
        <v>2</v>
      </c>
      <c r="D361" s="410">
        <v>2605457</v>
      </c>
      <c r="E361" s="410">
        <v>30000</v>
      </c>
      <c r="F361" s="410"/>
      <c r="G361" s="410">
        <f t="shared" si="53"/>
        <v>2635457</v>
      </c>
      <c r="H361" s="410">
        <f t="shared" si="54"/>
        <v>5210914</v>
      </c>
      <c r="I361" s="410">
        <f t="shared" si="55"/>
        <v>60000</v>
      </c>
      <c r="J361" s="410">
        <f t="shared" si="56"/>
        <v>0</v>
      </c>
      <c r="K361" s="410">
        <f t="shared" si="57"/>
        <v>5270914</v>
      </c>
      <c r="L361" s="506"/>
    </row>
    <row r="362" spans="1:12" s="29" customFormat="1">
      <c r="A362" s="409"/>
      <c r="B362" s="421" t="s">
        <v>637</v>
      </c>
      <c r="C362" s="410">
        <v>2</v>
      </c>
      <c r="D362" s="410">
        <v>2705563</v>
      </c>
      <c r="E362" s="410">
        <v>30000</v>
      </c>
      <c r="F362" s="410"/>
      <c r="G362" s="410">
        <f t="shared" si="48"/>
        <v>2735563</v>
      </c>
      <c r="H362" s="410">
        <f t="shared" si="49"/>
        <v>5411126</v>
      </c>
      <c r="I362" s="410">
        <f t="shared" si="50"/>
        <v>60000</v>
      </c>
      <c r="J362" s="410">
        <f t="shared" si="51"/>
        <v>0</v>
      </c>
      <c r="K362" s="410">
        <f t="shared" si="52"/>
        <v>5471126</v>
      </c>
      <c r="L362" s="506"/>
    </row>
    <row r="363" spans="1:12" s="29" customFormat="1">
      <c r="A363" s="409"/>
      <c r="B363" s="408" t="s">
        <v>690</v>
      </c>
      <c r="C363" s="410">
        <v>3</v>
      </c>
      <c r="D363" s="410">
        <v>2805669</v>
      </c>
      <c r="E363" s="410">
        <v>30000</v>
      </c>
      <c r="F363" s="410"/>
      <c r="G363" s="410">
        <f t="shared" si="48"/>
        <v>2835669</v>
      </c>
      <c r="H363" s="410">
        <f t="shared" si="49"/>
        <v>8417007</v>
      </c>
      <c r="I363" s="410">
        <f t="shared" si="50"/>
        <v>90000</v>
      </c>
      <c r="J363" s="410">
        <f t="shared" si="51"/>
        <v>0</v>
      </c>
      <c r="K363" s="410">
        <f t="shared" si="52"/>
        <v>8507007</v>
      </c>
      <c r="L363" s="506"/>
    </row>
    <row r="364" spans="1:12" s="29" customFormat="1">
      <c r="A364" s="409"/>
      <c r="B364" s="408" t="s">
        <v>626</v>
      </c>
      <c r="C364" s="410">
        <v>6</v>
      </c>
      <c r="D364" s="410">
        <v>5311603</v>
      </c>
      <c r="E364" s="410">
        <v>30000</v>
      </c>
      <c r="F364" s="410"/>
      <c r="G364" s="410">
        <f t="shared" si="48"/>
        <v>5341603</v>
      </c>
      <c r="H364" s="410">
        <f t="shared" si="49"/>
        <v>31869618</v>
      </c>
      <c r="I364" s="410">
        <f t="shared" si="50"/>
        <v>180000</v>
      </c>
      <c r="J364" s="410">
        <f t="shared" si="51"/>
        <v>0</v>
      </c>
      <c r="K364" s="410">
        <f t="shared" si="52"/>
        <v>32049618</v>
      </c>
      <c r="L364" s="506"/>
    </row>
    <row r="365" spans="1:12" s="29" customFormat="1">
      <c r="A365" s="409"/>
      <c r="B365" s="421" t="s">
        <v>455</v>
      </c>
      <c r="C365" s="1060">
        <f>SUM(C289:C364)</f>
        <v>256</v>
      </c>
      <c r="D365" s="1060">
        <f>SUM(D332:D364)</f>
        <v>65725133</v>
      </c>
      <c r="E365" s="1060">
        <f>SUM(E332:E364)</f>
        <v>990000</v>
      </c>
      <c r="F365" s="1060"/>
      <c r="G365" s="1060">
        <f>SUM(G289:G364)</f>
        <v>106425251</v>
      </c>
      <c r="H365" s="1060">
        <f>SUM(H289:H364)</f>
        <v>335875199</v>
      </c>
      <c r="I365" s="1060">
        <f>SUM(I289:I364)</f>
        <v>7680000</v>
      </c>
      <c r="J365" s="1060">
        <f>SUM(J289:J364)</f>
        <v>0</v>
      </c>
      <c r="K365" s="1060">
        <f>SUM(K289:K364)</f>
        <v>343555199</v>
      </c>
      <c r="L365" s="506"/>
    </row>
    <row r="366" spans="1:12" s="29" customFormat="1">
      <c r="A366" s="409"/>
      <c r="B366" s="409"/>
      <c r="C366" s="410"/>
      <c r="D366" s="410"/>
      <c r="E366" s="410"/>
      <c r="F366" s="410"/>
      <c r="G366" s="410">
        <f>SUM(D366:F366)</f>
        <v>0</v>
      </c>
      <c r="H366" s="410"/>
      <c r="I366" s="410"/>
      <c r="J366" s="410"/>
      <c r="K366" s="410"/>
      <c r="L366" s="506"/>
    </row>
    <row r="367" spans="1:12" s="29" customFormat="1" ht="40.5" customHeight="1">
      <c r="A367" s="409"/>
      <c r="B367" s="832" t="s">
        <v>469</v>
      </c>
      <c r="C367" s="410">
        <v>1</v>
      </c>
      <c r="D367" s="418">
        <v>9273943</v>
      </c>
      <c r="E367" s="410">
        <v>374361</v>
      </c>
      <c r="F367" s="410">
        <v>7914876</v>
      </c>
      <c r="G367" s="410">
        <f>SUM(D367:F367)</f>
        <v>17563180</v>
      </c>
      <c r="H367" s="410">
        <f>C367*D367</f>
        <v>9273943</v>
      </c>
      <c r="I367" s="410">
        <f>C367*E367</f>
        <v>374361</v>
      </c>
      <c r="J367" s="410">
        <f>C367*F367</f>
        <v>7914876</v>
      </c>
      <c r="K367" s="410">
        <f>C367*G367</f>
        <v>17563180</v>
      </c>
      <c r="L367" s="506"/>
    </row>
    <row r="368" spans="1:12" s="29" customFormat="1">
      <c r="A368" s="409"/>
      <c r="B368" s="832"/>
      <c r="C368" s="418"/>
      <c r="D368" s="418"/>
      <c r="E368" s="418"/>
      <c r="F368" s="418"/>
      <c r="G368" s="410"/>
      <c r="H368" s="410"/>
      <c r="I368" s="410"/>
      <c r="J368" s="410"/>
      <c r="K368" s="410"/>
      <c r="L368" s="506"/>
    </row>
    <row r="369" spans="1:12" s="29" customFormat="1">
      <c r="A369" s="409"/>
      <c r="B369" s="422"/>
      <c r="C369" s="410">
        <f t="shared" ref="C369:K369" si="58">SUM(C367:C367)</f>
        <v>1</v>
      </c>
      <c r="D369" s="410">
        <f t="shared" si="58"/>
        <v>9273943</v>
      </c>
      <c r="E369" s="410">
        <f t="shared" si="58"/>
        <v>374361</v>
      </c>
      <c r="F369" s="410">
        <f t="shared" si="58"/>
        <v>7914876</v>
      </c>
      <c r="G369" s="410">
        <f t="shared" si="58"/>
        <v>17563180</v>
      </c>
      <c r="H369" s="410">
        <f t="shared" si="58"/>
        <v>9273943</v>
      </c>
      <c r="I369" s="410">
        <f t="shared" si="58"/>
        <v>374361</v>
      </c>
      <c r="J369" s="410">
        <f t="shared" si="58"/>
        <v>7914876</v>
      </c>
      <c r="K369" s="410">
        <f t="shared" si="58"/>
        <v>17563180</v>
      </c>
      <c r="L369" s="506"/>
    </row>
    <row r="370" spans="1:12" s="29" customFormat="1">
      <c r="A370" s="409"/>
      <c r="B370" s="422"/>
      <c r="C370" s="410"/>
      <c r="D370" s="410"/>
      <c r="E370" s="410"/>
      <c r="F370" s="410"/>
      <c r="G370" s="410"/>
      <c r="H370" s="410"/>
      <c r="I370" s="410"/>
      <c r="J370" s="410"/>
      <c r="K370" s="410"/>
      <c r="L370" s="506"/>
    </row>
    <row r="371" spans="1:12" s="29" customFormat="1">
      <c r="A371" s="407" t="s">
        <v>468</v>
      </c>
      <c r="B371" s="409"/>
      <c r="C371" s="418">
        <f>C365+C369</f>
        <v>257</v>
      </c>
      <c r="D371" s="418">
        <f>SUM(D367:D367)</f>
        <v>9273943</v>
      </c>
      <c r="E371" s="418">
        <f>SUM(E367:E367)</f>
        <v>374361</v>
      </c>
      <c r="F371" s="418">
        <f t="shared" ref="F371:K371" si="59">F365+F369</f>
        <v>7914876</v>
      </c>
      <c r="G371" s="418">
        <f t="shared" si="59"/>
        <v>123988431</v>
      </c>
      <c r="H371" s="418">
        <f t="shared" si="59"/>
        <v>345149142</v>
      </c>
      <c r="I371" s="418">
        <f t="shared" si="59"/>
        <v>8054361</v>
      </c>
      <c r="J371" s="418">
        <f t="shared" si="59"/>
        <v>7914876</v>
      </c>
      <c r="K371" s="418">
        <f t="shared" si="59"/>
        <v>361118379</v>
      </c>
      <c r="L371" s="506"/>
    </row>
    <row r="372" spans="1:12">
      <c r="A372" s="506"/>
      <c r="B372" s="506"/>
      <c r="C372" s="506"/>
      <c r="D372" s="506"/>
      <c r="E372" s="506"/>
      <c r="F372" s="506"/>
      <c r="G372" s="506"/>
      <c r="H372" s="506"/>
      <c r="I372" s="506"/>
      <c r="J372" s="506"/>
      <c r="K372" s="506"/>
      <c r="L372" s="506"/>
    </row>
    <row r="373" spans="1:12">
      <c r="A373" s="506"/>
      <c r="B373" s="506"/>
      <c r="C373" s="506"/>
      <c r="D373" s="506"/>
      <c r="E373" s="506"/>
      <c r="F373" s="506"/>
      <c r="G373" s="506"/>
      <c r="H373" s="506"/>
      <c r="I373" s="506"/>
      <c r="J373" s="506"/>
      <c r="K373" s="506"/>
      <c r="L373" s="506"/>
    </row>
    <row r="374" spans="1:12" s="29" customFormat="1">
      <c r="A374" s="1572" t="s">
        <v>0</v>
      </c>
      <c r="B374" s="1572"/>
      <c r="C374" s="1572"/>
      <c r="D374" s="1572"/>
      <c r="E374" s="1572"/>
      <c r="F374" s="1572"/>
      <c r="G374" s="1572"/>
      <c r="H374" s="1572"/>
      <c r="I374" s="1572"/>
      <c r="J374" s="1572"/>
      <c r="K374" s="1572"/>
      <c r="L374" s="506"/>
    </row>
    <row r="375" spans="1:12" s="29" customFormat="1">
      <c r="A375" s="1573" t="s">
        <v>289</v>
      </c>
      <c r="B375" s="1573"/>
      <c r="C375" s="1573"/>
      <c r="D375" s="1573"/>
      <c r="E375" s="1573"/>
      <c r="F375" s="1573"/>
      <c r="G375" s="1573"/>
      <c r="H375" s="1573"/>
      <c r="I375" s="1573"/>
      <c r="J375" s="1573"/>
      <c r="K375" s="1573"/>
      <c r="L375" s="506"/>
    </row>
    <row r="376" spans="1:12" s="29" customFormat="1">
      <c r="A376" s="1573" t="s">
        <v>290</v>
      </c>
      <c r="B376" s="1574"/>
      <c r="C376" s="1574"/>
      <c r="D376" s="1574"/>
      <c r="E376" s="1574"/>
      <c r="F376" s="1574"/>
      <c r="G376" s="1574"/>
      <c r="H376" s="1574"/>
      <c r="I376" s="1574"/>
      <c r="J376" s="1574"/>
      <c r="K376" s="1574"/>
      <c r="L376" s="506"/>
    </row>
    <row r="377" spans="1:12" s="29" customFormat="1">
      <c r="A377" s="1574" t="s">
        <v>640</v>
      </c>
      <c r="B377" s="1574"/>
      <c r="C377" s="1574"/>
      <c r="D377" s="1574"/>
      <c r="E377" s="1574"/>
      <c r="F377" s="1574"/>
      <c r="G377" s="1574"/>
      <c r="H377" s="1574"/>
      <c r="I377" s="1574"/>
      <c r="J377" s="1574"/>
      <c r="K377" s="1574"/>
      <c r="L377" s="506"/>
    </row>
    <row r="378" spans="1:12" s="29" customFormat="1" ht="36.75">
      <c r="A378" s="406"/>
      <c r="B378" s="406" t="s">
        <v>291</v>
      </c>
      <c r="C378" s="406" t="s">
        <v>1015</v>
      </c>
      <c r="D378" s="406" t="s">
        <v>292</v>
      </c>
      <c r="E378" s="406" t="s">
        <v>516</v>
      </c>
      <c r="F378" s="406" t="s">
        <v>293</v>
      </c>
      <c r="G378" s="406" t="s">
        <v>294</v>
      </c>
      <c r="H378" s="406" t="s">
        <v>295</v>
      </c>
      <c r="I378" s="406" t="s">
        <v>545</v>
      </c>
      <c r="J378" s="406" t="s">
        <v>296</v>
      </c>
      <c r="K378" s="1061" t="s">
        <v>1016</v>
      </c>
      <c r="L378" s="506"/>
    </row>
    <row r="379" spans="1:12" s="29" customFormat="1">
      <c r="A379" s="408"/>
      <c r="B379" s="409"/>
      <c r="C379" s="409"/>
      <c r="D379" s="409"/>
      <c r="E379" s="409"/>
      <c r="F379" s="409"/>
      <c r="G379" s="409"/>
      <c r="H379" s="409"/>
      <c r="I379" s="409"/>
      <c r="J379" s="409"/>
      <c r="K379" s="1062" t="s">
        <v>297</v>
      </c>
      <c r="L379" s="506"/>
    </row>
    <row r="380" spans="1:12" s="29" customFormat="1">
      <c r="A380" s="409"/>
      <c r="B380" s="421" t="s">
        <v>345</v>
      </c>
      <c r="C380" s="410">
        <v>1</v>
      </c>
      <c r="D380" s="410">
        <v>461648</v>
      </c>
      <c r="E380" s="410">
        <v>30000</v>
      </c>
      <c r="F380" s="410"/>
      <c r="G380" s="410">
        <f>SUM(D380:F380)</f>
        <v>491648</v>
      </c>
      <c r="H380" s="410">
        <f>C380*D380</f>
        <v>461648</v>
      </c>
      <c r="I380" s="410">
        <f>C380*E380</f>
        <v>30000</v>
      </c>
      <c r="J380" s="410">
        <f>C380*F380</f>
        <v>0</v>
      </c>
      <c r="K380" s="410">
        <f>C380*G380</f>
        <v>491648</v>
      </c>
      <c r="L380" s="506"/>
    </row>
    <row r="381" spans="1:12" s="29" customFormat="1">
      <c r="A381" s="409"/>
      <c r="B381" s="421" t="s">
        <v>373</v>
      </c>
      <c r="C381" s="410">
        <v>1</v>
      </c>
      <c r="D381" s="410">
        <v>826204</v>
      </c>
      <c r="E381" s="410">
        <v>30000</v>
      </c>
      <c r="F381" s="410"/>
      <c r="G381" s="410">
        <f>SUM(D381:F381)</f>
        <v>856204</v>
      </c>
      <c r="H381" s="410">
        <f>C381*D381</f>
        <v>826204</v>
      </c>
      <c r="I381" s="410">
        <f>C381*E381</f>
        <v>30000</v>
      </c>
      <c r="J381" s="410">
        <f>C381*F381</f>
        <v>0</v>
      </c>
      <c r="K381" s="410">
        <f>C381*G381</f>
        <v>856204</v>
      </c>
      <c r="L381" s="506"/>
    </row>
    <row r="382" spans="1:12" s="29" customFormat="1">
      <c r="A382" s="409"/>
      <c r="B382" s="421" t="s">
        <v>406</v>
      </c>
      <c r="C382" s="410">
        <v>1</v>
      </c>
      <c r="D382" s="410">
        <v>1230327</v>
      </c>
      <c r="E382" s="410">
        <v>30000</v>
      </c>
      <c r="F382" s="410"/>
      <c r="G382" s="410">
        <v>1260327</v>
      </c>
      <c r="H382" s="410">
        <v>1230327</v>
      </c>
      <c r="I382" s="410">
        <v>30000</v>
      </c>
      <c r="J382" s="410">
        <v>0</v>
      </c>
      <c r="K382" s="410">
        <v>1260327</v>
      </c>
      <c r="L382" s="506"/>
    </row>
    <row r="383" spans="1:12" s="29" customFormat="1">
      <c r="A383" s="409"/>
      <c r="B383" s="700" t="s">
        <v>547</v>
      </c>
      <c r="C383" s="410">
        <v>1</v>
      </c>
      <c r="D383" s="410">
        <v>1682684</v>
      </c>
      <c r="E383" s="410">
        <v>30000</v>
      </c>
      <c r="F383" s="410"/>
      <c r="G383" s="410">
        <f>SUM(D383:F383)</f>
        <v>1712684</v>
      </c>
      <c r="H383" s="410">
        <f>C383*D383</f>
        <v>1682684</v>
      </c>
      <c r="I383" s="410">
        <f>C383*E383</f>
        <v>30000</v>
      </c>
      <c r="J383" s="410">
        <f>C383*F383</f>
        <v>0</v>
      </c>
      <c r="K383" s="410">
        <f>C383*G383</f>
        <v>1712684</v>
      </c>
      <c r="L383" s="506"/>
    </row>
    <row r="384" spans="1:12" s="29" customFormat="1">
      <c r="A384" s="409"/>
      <c r="B384" s="700" t="s">
        <v>1018</v>
      </c>
      <c r="C384" s="410">
        <v>1</v>
      </c>
      <c r="D384" s="410">
        <v>2110917</v>
      </c>
      <c r="E384" s="410">
        <v>30000</v>
      </c>
      <c r="F384" s="410"/>
      <c r="G384" s="410">
        <v>2140917</v>
      </c>
      <c r="H384" s="410">
        <v>2110917</v>
      </c>
      <c r="I384" s="410">
        <v>30000</v>
      </c>
      <c r="J384" s="410">
        <v>0</v>
      </c>
      <c r="K384" s="410">
        <v>2140917</v>
      </c>
      <c r="L384" s="506"/>
    </row>
    <row r="385" spans="1:12" s="29" customFormat="1">
      <c r="A385" s="409"/>
      <c r="B385" s="421" t="s">
        <v>455</v>
      </c>
      <c r="C385" s="1060">
        <f>SUM(C380:C384)</f>
        <v>5</v>
      </c>
      <c r="D385" s="1060">
        <f>SUM(D380:D384)</f>
        <v>6311780</v>
      </c>
      <c r="E385" s="1060">
        <f>SUM(E380:E384)</f>
        <v>150000</v>
      </c>
      <c r="F385" s="1060"/>
      <c r="G385" s="1060">
        <f>SUM(G380:G383)</f>
        <v>4320863</v>
      </c>
      <c r="H385" s="1060">
        <f>SUM(H380:H383)</f>
        <v>4200863</v>
      </c>
      <c r="I385" s="1060">
        <f>SUM(I380:I383)</f>
        <v>120000</v>
      </c>
      <c r="J385" s="1060">
        <f>SUM(J380:J383)</f>
        <v>0</v>
      </c>
      <c r="K385" s="1060">
        <f>SUM(K380:K384)</f>
        <v>6461780</v>
      </c>
      <c r="L385" s="506"/>
    </row>
    <row r="386" spans="1:12" s="29" customFormat="1">
      <c r="A386" s="409"/>
      <c r="B386" s="409"/>
      <c r="C386" s="410"/>
      <c r="D386" s="410"/>
      <c r="E386" s="410"/>
      <c r="F386" s="410"/>
      <c r="G386" s="410"/>
      <c r="H386" s="410"/>
      <c r="I386" s="410"/>
      <c r="J386" s="410"/>
      <c r="K386" s="410"/>
      <c r="L386" s="506"/>
    </row>
    <row r="387" spans="1:12" s="29" customFormat="1">
      <c r="A387" s="409"/>
      <c r="B387" s="832" t="s">
        <v>457</v>
      </c>
      <c r="C387" s="418"/>
      <c r="D387" s="418">
        <v>1337225</v>
      </c>
      <c r="E387" s="418">
        <v>381109</v>
      </c>
      <c r="F387" s="418">
        <v>13099508</v>
      </c>
      <c r="G387" s="410">
        <f>SUM(D387:F387)</f>
        <v>14817842</v>
      </c>
      <c r="H387" s="410">
        <f>C387*D387</f>
        <v>0</v>
      </c>
      <c r="I387" s="410">
        <f>C387*E387</f>
        <v>0</v>
      </c>
      <c r="J387" s="410">
        <f>C387*F387</f>
        <v>0</v>
      </c>
      <c r="K387" s="410">
        <f>C387*G387</f>
        <v>0</v>
      </c>
      <c r="L387" s="506"/>
    </row>
    <row r="388" spans="1:12" s="29" customFormat="1" ht="36.75">
      <c r="A388" s="409"/>
      <c r="B388" s="832" t="s">
        <v>459</v>
      </c>
      <c r="C388" s="418"/>
      <c r="D388" s="418">
        <v>1337225</v>
      </c>
      <c r="E388" s="418">
        <v>401168</v>
      </c>
      <c r="F388" s="418">
        <v>10916790</v>
      </c>
      <c r="G388" s="410">
        <f>SUM(D388:F388)</f>
        <v>12655183</v>
      </c>
      <c r="H388" s="410">
        <f>C388*D388</f>
        <v>0</v>
      </c>
      <c r="I388" s="410">
        <f>C388*E388</f>
        <v>0</v>
      </c>
      <c r="J388" s="410">
        <f>C388*F388</f>
        <v>0</v>
      </c>
      <c r="K388" s="410">
        <f>C388*G388</f>
        <v>0</v>
      </c>
      <c r="L388" s="506"/>
    </row>
    <row r="389" spans="1:12" s="29" customFormat="1">
      <c r="A389" s="409"/>
      <c r="B389" s="422" t="s">
        <v>460</v>
      </c>
      <c r="C389" s="410"/>
      <c r="D389" s="418">
        <v>1247870</v>
      </c>
      <c r="E389" s="410">
        <v>374361</v>
      </c>
      <c r="F389" s="410">
        <v>7914876</v>
      </c>
      <c r="G389" s="410">
        <f>SUM(D389:F389)</f>
        <v>9537107</v>
      </c>
      <c r="H389" s="410">
        <f>C389*D389</f>
        <v>0</v>
      </c>
      <c r="I389" s="410">
        <f>C389*E389</f>
        <v>0</v>
      </c>
      <c r="J389" s="410">
        <f>C389*F389</f>
        <v>0</v>
      </c>
      <c r="K389" s="410">
        <f>C389*G389</f>
        <v>0</v>
      </c>
      <c r="L389" s="506"/>
    </row>
    <row r="390" spans="1:12" s="29" customFormat="1">
      <c r="A390" s="409"/>
      <c r="B390" s="422"/>
      <c r="C390" s="410">
        <f t="shared" ref="C390:K390" si="60">SUM(C387:C389)</f>
        <v>0</v>
      </c>
      <c r="D390" s="410">
        <f t="shared" si="60"/>
        <v>3922320</v>
      </c>
      <c r="E390" s="410">
        <f t="shared" si="60"/>
        <v>1156638</v>
      </c>
      <c r="F390" s="410">
        <f t="shared" si="60"/>
        <v>31931174</v>
      </c>
      <c r="G390" s="410">
        <f t="shared" si="60"/>
        <v>37010132</v>
      </c>
      <c r="H390" s="410">
        <f t="shared" si="60"/>
        <v>0</v>
      </c>
      <c r="I390" s="410">
        <f t="shared" si="60"/>
        <v>0</v>
      </c>
      <c r="J390" s="410">
        <f t="shared" si="60"/>
        <v>0</v>
      </c>
      <c r="K390" s="410">
        <f t="shared" si="60"/>
        <v>0</v>
      </c>
      <c r="L390" s="506"/>
    </row>
    <row r="391" spans="1:12" s="29" customFormat="1">
      <c r="A391" s="409"/>
      <c r="B391" s="422"/>
      <c r="C391" s="410"/>
      <c r="D391" s="410"/>
      <c r="E391" s="410"/>
      <c r="F391" s="410"/>
      <c r="G391" s="410"/>
      <c r="H391" s="410"/>
      <c r="I391" s="410"/>
      <c r="J391" s="410"/>
      <c r="K391" s="410"/>
      <c r="L391" s="506"/>
    </row>
    <row r="392" spans="1:12" s="29" customFormat="1">
      <c r="A392" s="407" t="s">
        <v>468</v>
      </c>
      <c r="B392" s="409"/>
      <c r="C392" s="418">
        <f>C385+C390</f>
        <v>5</v>
      </c>
      <c r="D392" s="418">
        <f>SUM(D387:D389)</f>
        <v>3922320</v>
      </c>
      <c r="E392" s="418">
        <f>SUM(E387:E389)</f>
        <v>1156638</v>
      </c>
      <c r="F392" s="418">
        <f t="shared" ref="F392:K392" si="61">F385+F390</f>
        <v>31931174</v>
      </c>
      <c r="G392" s="418">
        <f t="shared" si="61"/>
        <v>41330995</v>
      </c>
      <c r="H392" s="418">
        <f t="shared" si="61"/>
        <v>4200863</v>
      </c>
      <c r="I392" s="418">
        <f t="shared" si="61"/>
        <v>120000</v>
      </c>
      <c r="J392" s="418">
        <f t="shared" si="61"/>
        <v>0</v>
      </c>
      <c r="K392" s="418">
        <f t="shared" si="61"/>
        <v>6461780</v>
      </c>
      <c r="L392" s="506"/>
    </row>
    <row r="393" spans="1:12" s="29" customFormat="1">
      <c r="A393" s="506"/>
      <c r="B393" s="506"/>
      <c r="C393" s="506"/>
      <c r="D393" s="506"/>
      <c r="E393" s="506"/>
      <c r="F393" s="506"/>
      <c r="G393" s="506"/>
      <c r="H393" s="506"/>
      <c r="I393" s="506"/>
      <c r="J393" s="506"/>
      <c r="K393" s="506"/>
      <c r="L393" s="506"/>
    </row>
    <row r="394" spans="1:12" s="29" customFormat="1">
      <c r="A394" s="506"/>
      <c r="B394" s="506"/>
      <c r="C394" s="506"/>
      <c r="D394" s="506"/>
      <c r="E394" s="506"/>
      <c r="F394" s="506"/>
      <c r="G394" s="506"/>
      <c r="H394" s="506"/>
      <c r="I394" s="506"/>
      <c r="J394" s="506"/>
      <c r="K394" s="506"/>
      <c r="L394" s="506"/>
    </row>
    <row r="395" spans="1:12" ht="20.25">
      <c r="A395" s="1568" t="s">
        <v>1198</v>
      </c>
      <c r="B395" s="1568"/>
      <c r="C395" s="1568"/>
      <c r="D395" s="1568"/>
      <c r="E395" s="1568"/>
      <c r="F395" s="1568"/>
      <c r="G395" s="1568"/>
      <c r="H395" s="1568"/>
      <c r="I395" s="1568"/>
      <c r="J395" s="1568"/>
      <c r="K395" s="1568"/>
      <c r="L395" s="506"/>
    </row>
    <row r="396" spans="1:12" ht="20.25">
      <c r="A396" s="1569" t="s">
        <v>289</v>
      </c>
      <c r="B396" s="1569"/>
      <c r="C396" s="1569"/>
      <c r="D396" s="1569"/>
      <c r="E396" s="1569"/>
      <c r="F396" s="1569"/>
      <c r="G396" s="1569"/>
      <c r="H396" s="1569"/>
      <c r="I396" s="1569"/>
      <c r="J396" s="1569"/>
      <c r="K396" s="1569"/>
      <c r="L396" s="506"/>
    </row>
    <row r="397" spans="1:12" ht="20.25">
      <c r="A397" s="1569" t="s">
        <v>290</v>
      </c>
      <c r="B397" s="1567"/>
      <c r="C397" s="1567"/>
      <c r="D397" s="1567"/>
      <c r="E397" s="1567"/>
      <c r="F397" s="1567"/>
      <c r="G397" s="1567"/>
      <c r="H397" s="1567"/>
      <c r="I397" s="1567"/>
      <c r="J397" s="1567"/>
      <c r="K397" s="1567"/>
      <c r="L397" s="506"/>
    </row>
    <row r="398" spans="1:12" ht="18">
      <c r="A398" s="1571" t="s">
        <v>497</v>
      </c>
      <c r="B398" s="1571"/>
      <c r="C398" s="1571"/>
      <c r="D398" s="1571"/>
      <c r="E398" s="1571"/>
      <c r="F398" s="1571"/>
      <c r="G398" s="1571"/>
      <c r="H398" s="1571"/>
      <c r="I398" s="1571"/>
      <c r="J398" s="1571"/>
      <c r="K398" s="1571"/>
      <c r="L398" s="506"/>
    </row>
    <row r="399" spans="1:12" ht="36.75">
      <c r="A399" s="406"/>
      <c r="B399" s="406" t="s">
        <v>291</v>
      </c>
      <c r="C399" s="406" t="s">
        <v>1015</v>
      </c>
      <c r="D399" s="406" t="s">
        <v>292</v>
      </c>
      <c r="E399" s="406" t="s">
        <v>516</v>
      </c>
      <c r="F399" s="406" t="s">
        <v>293</v>
      </c>
      <c r="G399" s="406" t="s">
        <v>294</v>
      </c>
      <c r="H399" s="406" t="s">
        <v>295</v>
      </c>
      <c r="I399" s="406" t="s">
        <v>517</v>
      </c>
      <c r="J399" s="406" t="s">
        <v>296</v>
      </c>
      <c r="K399" s="1061" t="s">
        <v>1016</v>
      </c>
      <c r="L399" s="506"/>
    </row>
    <row r="400" spans="1:12">
      <c r="A400" s="408"/>
      <c r="B400" s="409"/>
      <c r="C400" s="409"/>
      <c r="D400" s="409"/>
      <c r="E400" s="409"/>
      <c r="F400" s="409"/>
      <c r="G400" s="409"/>
      <c r="H400" s="409"/>
      <c r="I400" s="409"/>
      <c r="J400" s="409"/>
      <c r="K400" s="1062" t="s">
        <v>297</v>
      </c>
      <c r="L400" s="506"/>
    </row>
    <row r="401" spans="1:12">
      <c r="A401" s="409"/>
      <c r="B401" s="421" t="s">
        <v>300</v>
      </c>
      <c r="C401" s="410">
        <v>1</v>
      </c>
      <c r="D401" s="410">
        <v>369171</v>
      </c>
      <c r="E401" s="410">
        <v>30000</v>
      </c>
      <c r="F401" s="410"/>
      <c r="G401" s="410">
        <f t="shared" ref="G401:G406" si="62">SUM(D401:F401)</f>
        <v>399171</v>
      </c>
      <c r="H401" s="410">
        <f t="shared" ref="H401:H436" si="63">C401*D401</f>
        <v>369171</v>
      </c>
      <c r="I401" s="410">
        <f t="shared" ref="I401:I436" si="64">C401*E401</f>
        <v>30000</v>
      </c>
      <c r="J401" s="410">
        <f t="shared" ref="J401:J436" si="65">C401*F401</f>
        <v>0</v>
      </c>
      <c r="K401" s="410">
        <f t="shared" ref="K401:K436" si="66">C401*G401</f>
        <v>399171</v>
      </c>
      <c r="L401" s="506"/>
    </row>
    <row r="402" spans="1:12">
      <c r="A402" s="409"/>
      <c r="B402" s="421" t="s">
        <v>305</v>
      </c>
      <c r="C402" s="410">
        <v>1</v>
      </c>
      <c r="D402" s="410">
        <v>445130</v>
      </c>
      <c r="E402" s="410">
        <v>30000</v>
      </c>
      <c r="F402" s="410"/>
      <c r="G402" s="410">
        <f t="shared" si="62"/>
        <v>475130</v>
      </c>
      <c r="H402" s="410">
        <f t="shared" si="63"/>
        <v>445130</v>
      </c>
      <c r="I402" s="410">
        <f t="shared" si="64"/>
        <v>30000</v>
      </c>
      <c r="J402" s="410">
        <f t="shared" si="65"/>
        <v>0</v>
      </c>
      <c r="K402" s="410">
        <f t="shared" si="66"/>
        <v>475130</v>
      </c>
      <c r="L402" s="506"/>
    </row>
    <row r="403" spans="1:12">
      <c r="A403" s="409"/>
      <c r="B403" s="421" t="s">
        <v>318</v>
      </c>
      <c r="C403" s="410">
        <v>1</v>
      </c>
      <c r="D403" s="410">
        <v>466718</v>
      </c>
      <c r="E403" s="410">
        <v>30000</v>
      </c>
      <c r="F403" s="410"/>
      <c r="G403" s="410">
        <f t="shared" si="62"/>
        <v>496718</v>
      </c>
      <c r="H403" s="410">
        <f t="shared" si="63"/>
        <v>466718</v>
      </c>
      <c r="I403" s="410">
        <f t="shared" si="64"/>
        <v>30000</v>
      </c>
      <c r="J403" s="410">
        <f t="shared" si="65"/>
        <v>0</v>
      </c>
      <c r="K403" s="410">
        <f t="shared" si="66"/>
        <v>496718</v>
      </c>
      <c r="L403" s="506"/>
    </row>
    <row r="404" spans="1:12" s="29" customFormat="1">
      <c r="A404" s="409"/>
      <c r="B404" s="421" t="s">
        <v>319</v>
      </c>
      <c r="C404" s="410">
        <v>6</v>
      </c>
      <c r="D404" s="410">
        <v>384823</v>
      </c>
      <c r="E404" s="410">
        <v>30000</v>
      </c>
      <c r="F404" s="410"/>
      <c r="G404" s="410">
        <f t="shared" si="62"/>
        <v>414823</v>
      </c>
      <c r="H404" s="410">
        <f t="shared" si="63"/>
        <v>2308938</v>
      </c>
      <c r="I404" s="410">
        <f t="shared" si="64"/>
        <v>180000</v>
      </c>
      <c r="J404" s="410">
        <f t="shared" si="65"/>
        <v>0</v>
      </c>
      <c r="K404" s="410">
        <f t="shared" si="66"/>
        <v>2488938</v>
      </c>
      <c r="L404" s="506"/>
    </row>
    <row r="405" spans="1:12" s="29" customFormat="1">
      <c r="A405" s="409"/>
      <c r="B405" s="421" t="s">
        <v>332</v>
      </c>
      <c r="C405" s="410">
        <v>8</v>
      </c>
      <c r="D405" s="410">
        <v>404522</v>
      </c>
      <c r="E405" s="410">
        <v>30000</v>
      </c>
      <c r="F405" s="410"/>
      <c r="G405" s="410">
        <f t="shared" si="62"/>
        <v>434522</v>
      </c>
      <c r="H405" s="410">
        <f t="shared" si="63"/>
        <v>3236176</v>
      </c>
      <c r="I405" s="410">
        <f t="shared" si="64"/>
        <v>240000</v>
      </c>
      <c r="J405" s="410">
        <f t="shared" si="65"/>
        <v>0</v>
      </c>
      <c r="K405" s="410">
        <f t="shared" si="66"/>
        <v>3476176</v>
      </c>
      <c r="L405" s="506"/>
    </row>
    <row r="406" spans="1:12" s="29" customFormat="1">
      <c r="A406" s="409"/>
      <c r="B406" s="421" t="s">
        <v>334</v>
      </c>
      <c r="C406" s="410">
        <v>1</v>
      </c>
      <c r="D406" s="410">
        <v>424570</v>
      </c>
      <c r="E406" s="410">
        <v>30000</v>
      </c>
      <c r="F406" s="410"/>
      <c r="G406" s="410">
        <f t="shared" si="62"/>
        <v>454570</v>
      </c>
      <c r="H406" s="410">
        <f t="shared" si="63"/>
        <v>424570</v>
      </c>
      <c r="I406" s="410">
        <f t="shared" si="64"/>
        <v>30000</v>
      </c>
      <c r="J406" s="410">
        <f t="shared" si="65"/>
        <v>0</v>
      </c>
      <c r="K406" s="410">
        <f t="shared" si="66"/>
        <v>454570</v>
      </c>
      <c r="L406" s="506"/>
    </row>
    <row r="407" spans="1:12" s="29" customFormat="1">
      <c r="A407" s="409"/>
      <c r="B407" s="421" t="s">
        <v>345</v>
      </c>
      <c r="C407" s="410">
        <v>2</v>
      </c>
      <c r="D407" s="410">
        <v>461648</v>
      </c>
      <c r="E407" s="410">
        <v>30000</v>
      </c>
      <c r="F407" s="410"/>
      <c r="G407" s="410">
        <f t="shared" ref="G407:G418" si="67">SUM(D407:F407)</f>
        <v>491648</v>
      </c>
      <c r="H407" s="410">
        <f t="shared" si="63"/>
        <v>923296</v>
      </c>
      <c r="I407" s="410">
        <f t="shared" si="64"/>
        <v>60000</v>
      </c>
      <c r="J407" s="410">
        <f t="shared" si="65"/>
        <v>0</v>
      </c>
      <c r="K407" s="410">
        <f t="shared" si="66"/>
        <v>983296</v>
      </c>
      <c r="L407" s="506"/>
    </row>
    <row r="408" spans="1:12" s="29" customFormat="1">
      <c r="A408" s="409"/>
      <c r="B408" s="421" t="s">
        <v>352</v>
      </c>
      <c r="C408" s="410">
        <v>1</v>
      </c>
      <c r="D408" s="410">
        <v>571619</v>
      </c>
      <c r="E408" s="410">
        <v>30000</v>
      </c>
      <c r="F408" s="410"/>
      <c r="G408" s="410">
        <f t="shared" si="67"/>
        <v>601619</v>
      </c>
      <c r="H408" s="410">
        <f t="shared" si="63"/>
        <v>571619</v>
      </c>
      <c r="I408" s="410">
        <f t="shared" si="64"/>
        <v>30000</v>
      </c>
      <c r="J408" s="410">
        <f t="shared" si="65"/>
        <v>0</v>
      </c>
      <c r="K408" s="410">
        <f t="shared" si="66"/>
        <v>601619</v>
      </c>
      <c r="L408" s="506"/>
    </row>
    <row r="409" spans="1:12" s="29" customFormat="1">
      <c r="A409" s="409"/>
      <c r="B409" s="421" t="s">
        <v>359</v>
      </c>
      <c r="C409" s="410">
        <v>1</v>
      </c>
      <c r="D409" s="410">
        <v>684340</v>
      </c>
      <c r="E409" s="410">
        <v>30000</v>
      </c>
      <c r="F409" s="410"/>
      <c r="G409" s="410">
        <f t="shared" si="67"/>
        <v>714340</v>
      </c>
      <c r="H409" s="410">
        <f t="shared" si="63"/>
        <v>684340</v>
      </c>
      <c r="I409" s="410">
        <f t="shared" si="64"/>
        <v>30000</v>
      </c>
      <c r="J409" s="410">
        <f t="shared" si="65"/>
        <v>0</v>
      </c>
      <c r="K409" s="410">
        <f t="shared" si="66"/>
        <v>714340</v>
      </c>
      <c r="L409" s="506"/>
    </row>
    <row r="410" spans="1:12" s="29" customFormat="1">
      <c r="A410" s="409"/>
      <c r="B410" s="421" t="s">
        <v>363</v>
      </c>
      <c r="C410" s="410">
        <v>1</v>
      </c>
      <c r="D410" s="410">
        <v>776752</v>
      </c>
      <c r="E410" s="410">
        <v>30000</v>
      </c>
      <c r="F410" s="410"/>
      <c r="G410" s="410">
        <f t="shared" si="67"/>
        <v>806752</v>
      </c>
      <c r="H410" s="410">
        <f t="shared" si="63"/>
        <v>776752</v>
      </c>
      <c r="I410" s="410">
        <f t="shared" si="64"/>
        <v>30000</v>
      </c>
      <c r="J410" s="410">
        <f t="shared" si="65"/>
        <v>0</v>
      </c>
      <c r="K410" s="410">
        <f t="shared" si="66"/>
        <v>806752</v>
      </c>
      <c r="L410" s="506"/>
    </row>
    <row r="411" spans="1:12" s="29" customFormat="1">
      <c r="A411" s="409"/>
      <c r="B411" s="421" t="s">
        <v>364</v>
      </c>
      <c r="C411" s="410">
        <v>1</v>
      </c>
      <c r="D411" s="410">
        <v>799855</v>
      </c>
      <c r="E411" s="410">
        <v>30000</v>
      </c>
      <c r="F411" s="410"/>
      <c r="G411" s="410">
        <f t="shared" si="67"/>
        <v>829855</v>
      </c>
      <c r="H411" s="410">
        <f t="shared" si="63"/>
        <v>799855</v>
      </c>
      <c r="I411" s="410">
        <f t="shared" si="64"/>
        <v>30000</v>
      </c>
      <c r="J411" s="410">
        <f t="shared" si="65"/>
        <v>0</v>
      </c>
      <c r="K411" s="410">
        <f t="shared" si="66"/>
        <v>829855</v>
      </c>
      <c r="L411" s="506"/>
    </row>
    <row r="412" spans="1:12" s="29" customFormat="1">
      <c r="A412" s="409"/>
      <c r="B412" s="421" t="s">
        <v>373</v>
      </c>
      <c r="C412" s="410">
        <v>7</v>
      </c>
      <c r="D412" s="410">
        <v>826204</v>
      </c>
      <c r="E412" s="410">
        <v>30000</v>
      </c>
      <c r="F412" s="410"/>
      <c r="G412" s="410">
        <f t="shared" si="67"/>
        <v>856204</v>
      </c>
      <c r="H412" s="410">
        <f t="shared" si="63"/>
        <v>5783428</v>
      </c>
      <c r="I412" s="410">
        <f t="shared" si="64"/>
        <v>210000</v>
      </c>
      <c r="J412" s="410">
        <f t="shared" si="65"/>
        <v>0</v>
      </c>
      <c r="K412" s="410">
        <f t="shared" si="66"/>
        <v>5993428</v>
      </c>
      <c r="L412" s="506"/>
    </row>
    <row r="413" spans="1:12" s="29" customFormat="1">
      <c r="A413" s="409"/>
      <c r="B413" s="421" t="s">
        <v>374</v>
      </c>
      <c r="C413" s="410">
        <v>10</v>
      </c>
      <c r="D413" s="410">
        <v>857983</v>
      </c>
      <c r="E413" s="410">
        <v>30000</v>
      </c>
      <c r="F413" s="410"/>
      <c r="G413" s="410">
        <f t="shared" si="67"/>
        <v>887983</v>
      </c>
      <c r="H413" s="410">
        <f t="shared" si="63"/>
        <v>8579830</v>
      </c>
      <c r="I413" s="410">
        <f t="shared" si="64"/>
        <v>300000</v>
      </c>
      <c r="J413" s="410">
        <f t="shared" si="65"/>
        <v>0</v>
      </c>
      <c r="K413" s="410">
        <f t="shared" si="66"/>
        <v>8879830</v>
      </c>
      <c r="L413" s="506"/>
    </row>
    <row r="414" spans="1:12" s="29" customFormat="1">
      <c r="A414" s="409"/>
      <c r="B414" s="421" t="s">
        <v>375</v>
      </c>
      <c r="C414" s="410">
        <v>2</v>
      </c>
      <c r="D414" s="410">
        <v>879772</v>
      </c>
      <c r="E414" s="410">
        <v>30000</v>
      </c>
      <c r="F414" s="410"/>
      <c r="G414" s="410">
        <f t="shared" si="67"/>
        <v>909772</v>
      </c>
      <c r="H414" s="410">
        <f t="shared" si="63"/>
        <v>1759544</v>
      </c>
      <c r="I414" s="410">
        <f t="shared" si="64"/>
        <v>60000</v>
      </c>
      <c r="J414" s="410">
        <f t="shared" si="65"/>
        <v>0</v>
      </c>
      <c r="K414" s="410">
        <f t="shared" si="66"/>
        <v>1819544</v>
      </c>
      <c r="L414" s="506"/>
    </row>
    <row r="415" spans="1:12" s="29" customFormat="1">
      <c r="A415" s="409"/>
      <c r="B415" s="421" t="s">
        <v>378</v>
      </c>
      <c r="C415" s="410">
        <v>1</v>
      </c>
      <c r="D415" s="410">
        <v>960124</v>
      </c>
      <c r="E415" s="410">
        <v>30000</v>
      </c>
      <c r="F415" s="410"/>
      <c r="G415" s="410">
        <f t="shared" si="67"/>
        <v>990124</v>
      </c>
      <c r="H415" s="410">
        <f t="shared" si="63"/>
        <v>960124</v>
      </c>
      <c r="I415" s="410">
        <f t="shared" si="64"/>
        <v>30000</v>
      </c>
      <c r="J415" s="410">
        <f t="shared" si="65"/>
        <v>0</v>
      </c>
      <c r="K415" s="410">
        <f t="shared" si="66"/>
        <v>990124</v>
      </c>
      <c r="L415" s="506"/>
    </row>
    <row r="416" spans="1:12" s="29" customFormat="1">
      <c r="A416" s="409"/>
      <c r="B416" s="421" t="s">
        <v>386</v>
      </c>
      <c r="C416" s="410">
        <v>1</v>
      </c>
      <c r="D416" s="410">
        <v>928581</v>
      </c>
      <c r="E416" s="410">
        <v>30000</v>
      </c>
      <c r="F416" s="410"/>
      <c r="G416" s="410">
        <f t="shared" si="67"/>
        <v>958581</v>
      </c>
      <c r="H416" s="410">
        <f t="shared" si="63"/>
        <v>928581</v>
      </c>
      <c r="I416" s="410">
        <f t="shared" si="64"/>
        <v>30000</v>
      </c>
      <c r="J416" s="410">
        <f t="shared" si="65"/>
        <v>0</v>
      </c>
      <c r="K416" s="410">
        <f t="shared" si="66"/>
        <v>958581</v>
      </c>
      <c r="L416" s="506"/>
    </row>
    <row r="417" spans="1:12" s="29" customFormat="1">
      <c r="A417" s="409"/>
      <c r="B417" s="421" t="s">
        <v>387</v>
      </c>
      <c r="C417" s="410">
        <v>5</v>
      </c>
      <c r="D417" s="410">
        <v>960604</v>
      </c>
      <c r="E417" s="410">
        <v>30000</v>
      </c>
      <c r="F417" s="410"/>
      <c r="G417" s="410">
        <f t="shared" si="67"/>
        <v>990604</v>
      </c>
      <c r="H417" s="410">
        <f t="shared" si="63"/>
        <v>4803020</v>
      </c>
      <c r="I417" s="410">
        <f t="shared" si="64"/>
        <v>150000</v>
      </c>
      <c r="J417" s="410">
        <f t="shared" si="65"/>
        <v>0</v>
      </c>
      <c r="K417" s="410">
        <f t="shared" si="66"/>
        <v>4953020</v>
      </c>
      <c r="L417" s="506"/>
    </row>
    <row r="418" spans="1:12" s="29" customFormat="1">
      <c r="A418" s="409"/>
      <c r="B418" s="421" t="s">
        <v>388</v>
      </c>
      <c r="C418" s="410">
        <v>4</v>
      </c>
      <c r="D418" s="410">
        <v>992228</v>
      </c>
      <c r="E418" s="410">
        <v>30000</v>
      </c>
      <c r="F418" s="410"/>
      <c r="G418" s="410">
        <f t="shared" si="67"/>
        <v>1022228</v>
      </c>
      <c r="H418" s="410">
        <f t="shared" si="63"/>
        <v>3968912</v>
      </c>
      <c r="I418" s="410">
        <f t="shared" si="64"/>
        <v>120000</v>
      </c>
      <c r="J418" s="410">
        <f t="shared" si="65"/>
        <v>0</v>
      </c>
      <c r="K418" s="410">
        <f t="shared" si="66"/>
        <v>4088912</v>
      </c>
      <c r="L418" s="506"/>
    </row>
    <row r="419" spans="1:12" s="29" customFormat="1">
      <c r="A419" s="409"/>
      <c r="B419" s="421" t="s">
        <v>401</v>
      </c>
      <c r="C419" s="410">
        <v>2</v>
      </c>
      <c r="D419" s="410">
        <v>1060833</v>
      </c>
      <c r="E419" s="410">
        <v>30000</v>
      </c>
      <c r="F419" s="410"/>
      <c r="G419" s="410">
        <f t="shared" ref="G419:G436" si="68">SUM(D419:F419)</f>
        <v>1090833</v>
      </c>
      <c r="H419" s="410">
        <f t="shared" si="63"/>
        <v>2121666</v>
      </c>
      <c r="I419" s="410">
        <f t="shared" si="64"/>
        <v>60000</v>
      </c>
      <c r="J419" s="410">
        <f t="shared" si="65"/>
        <v>0</v>
      </c>
      <c r="K419" s="410">
        <f t="shared" si="66"/>
        <v>2181666</v>
      </c>
      <c r="L419" s="506"/>
    </row>
    <row r="420" spans="1:12" s="29" customFormat="1">
      <c r="A420" s="409"/>
      <c r="B420" s="421" t="s">
        <v>402</v>
      </c>
      <c r="C420" s="410">
        <v>2</v>
      </c>
      <c r="D420" s="410">
        <v>1094732</v>
      </c>
      <c r="E420" s="410">
        <v>30000</v>
      </c>
      <c r="F420" s="410"/>
      <c r="G420" s="410">
        <f t="shared" si="68"/>
        <v>1124732</v>
      </c>
      <c r="H420" s="410">
        <f t="shared" si="63"/>
        <v>2189464</v>
      </c>
      <c r="I420" s="410">
        <f t="shared" si="64"/>
        <v>60000</v>
      </c>
      <c r="J420" s="410">
        <f t="shared" si="65"/>
        <v>0</v>
      </c>
      <c r="K420" s="410">
        <f t="shared" si="66"/>
        <v>2249464</v>
      </c>
      <c r="L420" s="506"/>
    </row>
    <row r="421" spans="1:12" s="29" customFormat="1">
      <c r="A421" s="409"/>
      <c r="B421" s="421" t="s">
        <v>403</v>
      </c>
      <c r="C421" s="410">
        <v>3</v>
      </c>
      <c r="D421" s="410">
        <v>1126631</v>
      </c>
      <c r="E421" s="410">
        <v>30000</v>
      </c>
      <c r="F421" s="410"/>
      <c r="G421" s="410">
        <f t="shared" si="68"/>
        <v>1156631</v>
      </c>
      <c r="H421" s="410">
        <f t="shared" si="63"/>
        <v>3379893</v>
      </c>
      <c r="I421" s="410">
        <f t="shared" si="64"/>
        <v>90000</v>
      </c>
      <c r="J421" s="410">
        <f t="shared" si="65"/>
        <v>0</v>
      </c>
      <c r="K421" s="410">
        <f t="shared" si="66"/>
        <v>3469893</v>
      </c>
      <c r="L421" s="506"/>
    </row>
    <row r="422" spans="1:12" s="29" customFormat="1">
      <c r="A422" s="409"/>
      <c r="B422" s="421" t="s">
        <v>404</v>
      </c>
      <c r="C422" s="410">
        <v>1</v>
      </c>
      <c r="D422" s="410">
        <v>1162530</v>
      </c>
      <c r="E422" s="410">
        <v>30000</v>
      </c>
      <c r="F422" s="410"/>
      <c r="G422" s="410">
        <f t="shared" si="68"/>
        <v>1192530</v>
      </c>
      <c r="H422" s="410">
        <f t="shared" si="63"/>
        <v>1162530</v>
      </c>
      <c r="I422" s="410">
        <f t="shared" si="64"/>
        <v>30000</v>
      </c>
      <c r="J422" s="410">
        <f t="shared" si="65"/>
        <v>0</v>
      </c>
      <c r="K422" s="410">
        <f t="shared" si="66"/>
        <v>1192530</v>
      </c>
      <c r="L422" s="506"/>
    </row>
    <row r="423" spans="1:12" s="29" customFormat="1">
      <c r="A423" s="409"/>
      <c r="B423" s="421" t="s">
        <v>409</v>
      </c>
      <c r="C423" s="410">
        <v>1</v>
      </c>
      <c r="D423" s="410">
        <v>1332024</v>
      </c>
      <c r="E423" s="410">
        <v>30000</v>
      </c>
      <c r="F423" s="410"/>
      <c r="G423" s="410">
        <f t="shared" si="68"/>
        <v>1362024</v>
      </c>
      <c r="H423" s="410">
        <f t="shared" si="63"/>
        <v>1332024</v>
      </c>
      <c r="I423" s="410">
        <f t="shared" si="64"/>
        <v>30000</v>
      </c>
      <c r="J423" s="410">
        <f t="shared" si="65"/>
        <v>0</v>
      </c>
      <c r="K423" s="410">
        <f t="shared" si="66"/>
        <v>1362024</v>
      </c>
      <c r="L423" s="506"/>
    </row>
    <row r="424" spans="1:12" s="29" customFormat="1">
      <c r="A424" s="409"/>
      <c r="B424" s="421" t="s">
        <v>414</v>
      </c>
      <c r="C424" s="410">
        <v>1</v>
      </c>
      <c r="D424" s="410">
        <v>1221722</v>
      </c>
      <c r="E424" s="410">
        <v>30000</v>
      </c>
      <c r="F424" s="410"/>
      <c r="G424" s="410">
        <f t="shared" si="68"/>
        <v>1251722</v>
      </c>
      <c r="H424" s="410">
        <f t="shared" si="63"/>
        <v>1221722</v>
      </c>
      <c r="I424" s="410">
        <f t="shared" si="64"/>
        <v>30000</v>
      </c>
      <c r="J424" s="410">
        <f t="shared" si="65"/>
        <v>0</v>
      </c>
      <c r="K424" s="410">
        <f t="shared" si="66"/>
        <v>1251722</v>
      </c>
      <c r="L424" s="506"/>
    </row>
    <row r="425" spans="1:12" s="29" customFormat="1">
      <c r="A425" s="409"/>
      <c r="B425" s="421" t="s">
        <v>415</v>
      </c>
      <c r="C425" s="410">
        <v>3</v>
      </c>
      <c r="D425" s="410">
        <v>1274303</v>
      </c>
      <c r="E425" s="410">
        <v>30000</v>
      </c>
      <c r="F425" s="410"/>
      <c r="G425" s="410">
        <f t="shared" si="68"/>
        <v>1304303</v>
      </c>
      <c r="H425" s="410">
        <f t="shared" si="63"/>
        <v>3822909</v>
      </c>
      <c r="I425" s="410">
        <f t="shared" si="64"/>
        <v>90000</v>
      </c>
      <c r="J425" s="410">
        <f t="shared" si="65"/>
        <v>0</v>
      </c>
      <c r="K425" s="410">
        <f t="shared" si="66"/>
        <v>3912909</v>
      </c>
      <c r="L425" s="506"/>
    </row>
    <row r="426" spans="1:12" s="29" customFormat="1">
      <c r="A426" s="409"/>
      <c r="B426" s="421" t="s">
        <v>416</v>
      </c>
      <c r="C426" s="410">
        <v>1</v>
      </c>
      <c r="D426" s="410">
        <v>1326884</v>
      </c>
      <c r="E426" s="410">
        <v>30000</v>
      </c>
      <c r="F426" s="410"/>
      <c r="G426" s="410">
        <f t="shared" si="68"/>
        <v>1356884</v>
      </c>
      <c r="H426" s="410">
        <f t="shared" si="63"/>
        <v>1326884</v>
      </c>
      <c r="I426" s="410">
        <f t="shared" si="64"/>
        <v>30000</v>
      </c>
      <c r="J426" s="410">
        <f t="shared" si="65"/>
        <v>0</v>
      </c>
      <c r="K426" s="410">
        <f t="shared" si="66"/>
        <v>1356884</v>
      </c>
      <c r="L426" s="506"/>
    </row>
    <row r="427" spans="1:12" s="29" customFormat="1">
      <c r="A427" s="409"/>
      <c r="B427" s="421" t="s">
        <v>417</v>
      </c>
      <c r="C427" s="410">
        <v>1</v>
      </c>
      <c r="D427" s="410">
        <v>1379465</v>
      </c>
      <c r="E427" s="410">
        <v>30000</v>
      </c>
      <c r="F427" s="410"/>
      <c r="G427" s="410">
        <f t="shared" si="68"/>
        <v>1409465</v>
      </c>
      <c r="H427" s="410">
        <f t="shared" si="63"/>
        <v>1379465</v>
      </c>
      <c r="I427" s="410">
        <f t="shared" si="64"/>
        <v>30000</v>
      </c>
      <c r="J427" s="410">
        <f t="shared" si="65"/>
        <v>0</v>
      </c>
      <c r="K427" s="410">
        <f t="shared" si="66"/>
        <v>1409465</v>
      </c>
      <c r="L427" s="506"/>
    </row>
    <row r="428" spans="1:12" s="29" customFormat="1">
      <c r="A428" s="409"/>
      <c r="B428" s="421" t="s">
        <v>426</v>
      </c>
      <c r="C428" s="1060">
        <v>1</v>
      </c>
      <c r="D428" s="410">
        <v>1417699</v>
      </c>
      <c r="E428" s="410">
        <v>30000</v>
      </c>
      <c r="F428" s="410"/>
      <c r="G428" s="410">
        <f t="shared" si="68"/>
        <v>1447699</v>
      </c>
      <c r="H428" s="410">
        <f t="shared" si="63"/>
        <v>1417699</v>
      </c>
      <c r="I428" s="410">
        <f t="shared" si="64"/>
        <v>30000</v>
      </c>
      <c r="J428" s="410">
        <f t="shared" si="65"/>
        <v>0</v>
      </c>
      <c r="K428" s="410">
        <f t="shared" si="66"/>
        <v>1447699</v>
      </c>
      <c r="L428" s="506"/>
    </row>
    <row r="429" spans="1:12" s="29" customFormat="1">
      <c r="A429" s="409"/>
      <c r="B429" s="421" t="s">
        <v>427</v>
      </c>
      <c r="C429" s="1060">
        <v>4</v>
      </c>
      <c r="D429" s="410">
        <v>1473289</v>
      </c>
      <c r="E429" s="410">
        <v>30000</v>
      </c>
      <c r="F429" s="410"/>
      <c r="G429" s="410">
        <f t="shared" si="68"/>
        <v>1503289</v>
      </c>
      <c r="H429" s="410">
        <f t="shared" si="63"/>
        <v>5893156</v>
      </c>
      <c r="I429" s="410">
        <f t="shared" si="64"/>
        <v>120000</v>
      </c>
      <c r="J429" s="410">
        <f t="shared" si="65"/>
        <v>0</v>
      </c>
      <c r="K429" s="410">
        <f t="shared" si="66"/>
        <v>6013156</v>
      </c>
      <c r="L429" s="506"/>
    </row>
    <row r="430" spans="1:12" s="29" customFormat="1">
      <c r="A430" s="409"/>
      <c r="B430" s="421" t="s">
        <v>428</v>
      </c>
      <c r="C430" s="410">
        <v>1</v>
      </c>
      <c r="D430" s="410">
        <v>1528878</v>
      </c>
      <c r="E430" s="410">
        <v>30000</v>
      </c>
      <c r="F430" s="410"/>
      <c r="G430" s="410">
        <f t="shared" si="68"/>
        <v>1558878</v>
      </c>
      <c r="H430" s="410">
        <f t="shared" si="63"/>
        <v>1528878</v>
      </c>
      <c r="I430" s="410">
        <f t="shared" si="64"/>
        <v>30000</v>
      </c>
      <c r="J430" s="410">
        <f t="shared" si="65"/>
        <v>0</v>
      </c>
      <c r="K430" s="410">
        <f t="shared" si="66"/>
        <v>1558878</v>
      </c>
      <c r="L430" s="506"/>
    </row>
    <row r="431" spans="1:12" s="29" customFormat="1">
      <c r="A431" s="409"/>
      <c r="B431" s="421" t="s">
        <v>430</v>
      </c>
      <c r="C431" s="410">
        <v>1</v>
      </c>
      <c r="D431" s="410">
        <v>1640057</v>
      </c>
      <c r="E431" s="410">
        <v>30000</v>
      </c>
      <c r="F431" s="410"/>
      <c r="G431" s="410">
        <f t="shared" si="68"/>
        <v>1670057</v>
      </c>
      <c r="H431" s="410">
        <f t="shared" si="63"/>
        <v>1640057</v>
      </c>
      <c r="I431" s="410">
        <f t="shared" si="64"/>
        <v>30000</v>
      </c>
      <c r="J431" s="410">
        <f t="shared" si="65"/>
        <v>0</v>
      </c>
      <c r="K431" s="410">
        <f t="shared" si="66"/>
        <v>1670057</v>
      </c>
      <c r="L431" s="506"/>
    </row>
    <row r="432" spans="1:12" s="29" customFormat="1">
      <c r="A432" s="409"/>
      <c r="B432" s="421" t="s">
        <v>436</v>
      </c>
      <c r="C432" s="410">
        <v>1</v>
      </c>
      <c r="D432" s="410">
        <v>1682684</v>
      </c>
      <c r="E432" s="410">
        <v>30000</v>
      </c>
      <c r="F432" s="410"/>
      <c r="G432" s="410">
        <f t="shared" si="68"/>
        <v>1712684</v>
      </c>
      <c r="H432" s="410">
        <f t="shared" si="63"/>
        <v>1682684</v>
      </c>
      <c r="I432" s="410">
        <f t="shared" si="64"/>
        <v>30000</v>
      </c>
      <c r="J432" s="410">
        <f t="shared" si="65"/>
        <v>0</v>
      </c>
      <c r="K432" s="410">
        <f t="shared" si="66"/>
        <v>1712684</v>
      </c>
      <c r="L432" s="506"/>
    </row>
    <row r="433" spans="1:12" s="29" customFormat="1">
      <c r="A433" s="409"/>
      <c r="B433" s="421" t="s">
        <v>438</v>
      </c>
      <c r="C433" s="410">
        <v>3</v>
      </c>
      <c r="D433" s="410">
        <v>1802375</v>
      </c>
      <c r="E433" s="410">
        <v>30000</v>
      </c>
      <c r="F433" s="410"/>
      <c r="G433" s="410">
        <f t="shared" si="68"/>
        <v>1832375</v>
      </c>
      <c r="H433" s="410">
        <f t="shared" si="63"/>
        <v>5407125</v>
      </c>
      <c r="I433" s="410">
        <f t="shared" si="64"/>
        <v>90000</v>
      </c>
      <c r="J433" s="410">
        <f t="shared" si="65"/>
        <v>0</v>
      </c>
      <c r="K433" s="410">
        <f t="shared" si="66"/>
        <v>5497125</v>
      </c>
      <c r="L433" s="506"/>
    </row>
    <row r="434" spans="1:12" s="29" customFormat="1">
      <c r="A434" s="409"/>
      <c r="B434" s="408" t="s">
        <v>444</v>
      </c>
      <c r="C434" s="410">
        <v>1</v>
      </c>
      <c r="D434" s="410">
        <v>2110917</v>
      </c>
      <c r="E434" s="410">
        <v>30000</v>
      </c>
      <c r="F434" s="410"/>
      <c r="G434" s="410">
        <f t="shared" si="68"/>
        <v>2140917</v>
      </c>
      <c r="H434" s="410">
        <f t="shared" si="63"/>
        <v>2110917</v>
      </c>
      <c r="I434" s="410">
        <f t="shared" si="64"/>
        <v>30000</v>
      </c>
      <c r="J434" s="410">
        <f t="shared" si="65"/>
        <v>0</v>
      </c>
      <c r="K434" s="410">
        <f t="shared" si="66"/>
        <v>2140917</v>
      </c>
      <c r="L434" s="506"/>
    </row>
    <row r="435" spans="1:12" s="29" customFormat="1">
      <c r="A435" s="409"/>
      <c r="B435" s="408" t="s">
        <v>445</v>
      </c>
      <c r="C435" s="410">
        <v>2</v>
      </c>
      <c r="D435" s="410">
        <v>2194212</v>
      </c>
      <c r="E435" s="410">
        <v>30000</v>
      </c>
      <c r="F435" s="410"/>
      <c r="G435" s="410">
        <f t="shared" si="68"/>
        <v>2224212</v>
      </c>
      <c r="H435" s="410">
        <f t="shared" si="63"/>
        <v>4388424</v>
      </c>
      <c r="I435" s="410">
        <f t="shared" si="64"/>
        <v>60000</v>
      </c>
      <c r="J435" s="410">
        <f t="shared" si="65"/>
        <v>0</v>
      </c>
      <c r="K435" s="410">
        <f t="shared" si="66"/>
        <v>4448424</v>
      </c>
      <c r="L435" s="506"/>
    </row>
    <row r="436" spans="1:12" s="29" customFormat="1">
      <c r="A436" s="409"/>
      <c r="B436" s="408" t="s">
        <v>625</v>
      </c>
      <c r="C436" s="410">
        <v>1</v>
      </c>
      <c r="D436" s="410">
        <v>5130837</v>
      </c>
      <c r="E436" s="410">
        <v>30000</v>
      </c>
      <c r="F436" s="410"/>
      <c r="G436" s="410">
        <f t="shared" si="68"/>
        <v>5160837</v>
      </c>
      <c r="H436" s="410">
        <f t="shared" si="63"/>
        <v>5130837</v>
      </c>
      <c r="I436" s="410">
        <f t="shared" si="64"/>
        <v>30000</v>
      </c>
      <c r="J436" s="410">
        <f t="shared" si="65"/>
        <v>0</v>
      </c>
      <c r="K436" s="410">
        <f t="shared" si="66"/>
        <v>5160837</v>
      </c>
      <c r="L436" s="506"/>
    </row>
    <row r="437" spans="1:12">
      <c r="A437" s="409"/>
      <c r="B437" s="421" t="s">
        <v>455</v>
      </c>
      <c r="C437" s="1060">
        <f>SUM(C401:C436)</f>
        <v>84</v>
      </c>
      <c r="D437" s="1060">
        <f>SUM(D401:D433)</f>
        <v>32718750</v>
      </c>
      <c r="E437" s="1060">
        <f>SUM(E401:E433)</f>
        <v>990000</v>
      </c>
      <c r="F437" s="1060">
        <f>SUM(F401:F433)</f>
        <v>0</v>
      </c>
      <c r="G437" s="410">
        <f>SUM(D437:F437)</f>
        <v>33708750</v>
      </c>
      <c r="H437" s="1060">
        <f>SUM(H401:H433)</f>
        <v>73296160</v>
      </c>
      <c r="I437" s="1060">
        <f>SUM(I401:I433)</f>
        <v>2400000</v>
      </c>
      <c r="J437" s="1060">
        <f>SUM(J401:J433)</f>
        <v>0</v>
      </c>
      <c r="K437" s="1060">
        <f>SUM(K401:K436)</f>
        <v>87446338</v>
      </c>
      <c r="L437" s="506"/>
    </row>
    <row r="438" spans="1:12">
      <c r="A438" s="409"/>
      <c r="B438" s="409"/>
      <c r="C438" s="410"/>
      <c r="D438" s="410"/>
      <c r="E438" s="410"/>
      <c r="F438" s="410"/>
      <c r="G438" s="410"/>
      <c r="H438" s="410"/>
      <c r="I438" s="410"/>
      <c r="J438" s="410"/>
      <c r="K438" s="410"/>
      <c r="L438" s="506"/>
    </row>
    <row r="439" spans="1:12">
      <c r="A439" s="409"/>
      <c r="B439" s="422" t="s">
        <v>460</v>
      </c>
      <c r="C439" s="410">
        <v>1</v>
      </c>
      <c r="D439" s="418">
        <v>9273942.8399999999</v>
      </c>
      <c r="E439" s="410">
        <v>374361</v>
      </c>
      <c r="F439" s="410">
        <v>7914876</v>
      </c>
      <c r="G439" s="410">
        <f>SUM(D439:F439)</f>
        <v>17563179.84</v>
      </c>
      <c r="H439" s="410">
        <f>C439*D439</f>
        <v>9273942.8399999999</v>
      </c>
      <c r="I439" s="410">
        <f>C439*E439</f>
        <v>374361</v>
      </c>
      <c r="J439" s="410">
        <f>C439*F439</f>
        <v>7914876</v>
      </c>
      <c r="K439" s="410">
        <f>C439*G439</f>
        <v>17563179.84</v>
      </c>
      <c r="L439" s="506"/>
    </row>
    <row r="440" spans="1:12">
      <c r="A440" s="409"/>
      <c r="B440" s="422"/>
      <c r="C440" s="410"/>
      <c r="D440" s="410"/>
      <c r="E440" s="410"/>
      <c r="F440" s="410"/>
      <c r="G440" s="410">
        <f>SUM(D440:F440)</f>
        <v>0</v>
      </c>
      <c r="H440" s="410">
        <f>C440*D440</f>
        <v>0</v>
      </c>
      <c r="I440" s="410">
        <f>C440*E440</f>
        <v>0</v>
      </c>
      <c r="J440" s="410">
        <f>C440*F440</f>
        <v>0</v>
      </c>
      <c r="K440" s="410">
        <f>C440*G440</f>
        <v>0</v>
      </c>
      <c r="L440" s="506"/>
    </row>
    <row r="441" spans="1:12">
      <c r="A441" s="409"/>
      <c r="B441" s="422"/>
      <c r="C441" s="410">
        <f t="shared" ref="C441:K441" si="69">SUM(C439:C440)</f>
        <v>1</v>
      </c>
      <c r="D441" s="410">
        <f t="shared" si="69"/>
        <v>9273942.8399999999</v>
      </c>
      <c r="E441" s="410">
        <f t="shared" si="69"/>
        <v>374361</v>
      </c>
      <c r="F441" s="410">
        <f t="shared" si="69"/>
        <v>7914876</v>
      </c>
      <c r="G441" s="410">
        <f t="shared" si="69"/>
        <v>17563179.84</v>
      </c>
      <c r="H441" s="410">
        <f t="shared" si="69"/>
        <v>9273942.8399999999</v>
      </c>
      <c r="I441" s="410">
        <f t="shared" si="69"/>
        <v>374361</v>
      </c>
      <c r="J441" s="410">
        <f t="shared" si="69"/>
        <v>7914876</v>
      </c>
      <c r="K441" s="410">
        <f t="shared" si="69"/>
        <v>17563179.84</v>
      </c>
      <c r="L441" s="506"/>
    </row>
    <row r="442" spans="1:12">
      <c r="A442" s="409"/>
      <c r="B442" s="422"/>
      <c r="C442" s="410"/>
      <c r="D442" s="410"/>
      <c r="E442" s="410"/>
      <c r="F442" s="410"/>
      <c r="G442" s="410"/>
      <c r="H442" s="410"/>
      <c r="I442" s="410"/>
      <c r="J442" s="410"/>
      <c r="K442" s="410"/>
      <c r="L442" s="506"/>
    </row>
    <row r="443" spans="1:12">
      <c r="A443" s="407" t="s">
        <v>468</v>
      </c>
      <c r="B443" s="409"/>
      <c r="C443" s="418">
        <f t="shared" ref="C443:K443" si="70">C437+C441</f>
        <v>85</v>
      </c>
      <c r="D443" s="418">
        <f t="shared" si="70"/>
        <v>41992692.840000004</v>
      </c>
      <c r="E443" s="418">
        <f t="shared" si="70"/>
        <v>1364361</v>
      </c>
      <c r="F443" s="418">
        <f t="shared" si="70"/>
        <v>7914876</v>
      </c>
      <c r="G443" s="412">
        <f t="shared" si="70"/>
        <v>51271929.840000004</v>
      </c>
      <c r="H443" s="412">
        <f t="shared" si="70"/>
        <v>82570102.840000004</v>
      </c>
      <c r="I443" s="412">
        <f t="shared" si="70"/>
        <v>2774361</v>
      </c>
      <c r="J443" s="412">
        <f t="shared" si="70"/>
        <v>7914876</v>
      </c>
      <c r="K443" s="412">
        <f t="shared" si="70"/>
        <v>105009517.84</v>
      </c>
      <c r="L443" s="506"/>
    </row>
    <row r="444" spans="1:12">
      <c r="A444" s="506"/>
      <c r="B444" s="506"/>
      <c r="C444" s="506"/>
      <c r="D444" s="506"/>
      <c r="E444" s="506"/>
      <c r="F444" s="506"/>
      <c r="G444" s="506"/>
      <c r="H444" s="506"/>
      <c r="I444" s="506"/>
      <c r="J444" s="506"/>
      <c r="K444" s="506"/>
      <c r="L444" s="506"/>
    </row>
    <row r="445" spans="1:12">
      <c r="A445" s="506"/>
      <c r="B445" s="506"/>
      <c r="C445" s="506"/>
      <c r="D445" s="506"/>
      <c r="E445" s="506"/>
      <c r="F445" s="506"/>
      <c r="G445" s="506"/>
      <c r="H445" s="506"/>
      <c r="I445" s="506"/>
      <c r="J445" s="506"/>
      <c r="K445" s="506"/>
      <c r="L445" s="506"/>
    </row>
    <row r="446" spans="1:12" ht="20.25">
      <c r="A446" s="1568" t="s">
        <v>1198</v>
      </c>
      <c r="B446" s="1568"/>
      <c r="C446" s="1568"/>
      <c r="D446" s="1568"/>
      <c r="E446" s="1568"/>
      <c r="F446" s="1568"/>
      <c r="G446" s="1568"/>
      <c r="H446" s="1568"/>
      <c r="I446" s="1568"/>
      <c r="J446" s="1568"/>
      <c r="K446" s="1568"/>
      <c r="L446" s="506"/>
    </row>
    <row r="447" spans="1:12" ht="20.25">
      <c r="A447" s="1569" t="s">
        <v>289</v>
      </c>
      <c r="B447" s="1569"/>
      <c r="C447" s="1569"/>
      <c r="D447" s="1569"/>
      <c r="E447" s="1569"/>
      <c r="F447" s="1569"/>
      <c r="G447" s="1569"/>
      <c r="H447" s="1569"/>
      <c r="I447" s="1569"/>
      <c r="J447" s="1569"/>
      <c r="K447" s="1569"/>
      <c r="L447" s="506"/>
    </row>
    <row r="448" spans="1:12" ht="20.25">
      <c r="A448" s="1569" t="s">
        <v>290</v>
      </c>
      <c r="B448" s="1567"/>
      <c r="C448" s="1567"/>
      <c r="D448" s="1567"/>
      <c r="E448" s="1567"/>
      <c r="F448" s="1567"/>
      <c r="G448" s="1567"/>
      <c r="H448" s="1567"/>
      <c r="I448" s="1567"/>
      <c r="J448" s="1567"/>
      <c r="K448" s="1567"/>
      <c r="L448" s="506"/>
    </row>
    <row r="449" spans="1:12" ht="15.75">
      <c r="A449" s="1579" t="s">
        <v>498</v>
      </c>
      <c r="B449" s="1579"/>
      <c r="C449" s="1579"/>
      <c r="D449" s="1579"/>
      <c r="E449" s="1579"/>
      <c r="F449" s="1579"/>
      <c r="G449" s="1579"/>
      <c r="H449" s="1579"/>
      <c r="I449" s="1579"/>
      <c r="J449" s="1579"/>
      <c r="K449" s="1579"/>
      <c r="L449" s="506"/>
    </row>
    <row r="450" spans="1:12" ht="36.75">
      <c r="A450" s="406"/>
      <c r="B450" s="406" t="s">
        <v>291</v>
      </c>
      <c r="C450" s="406" t="s">
        <v>1015</v>
      </c>
      <c r="D450" s="406" t="s">
        <v>292</v>
      </c>
      <c r="E450" s="406" t="s">
        <v>516</v>
      </c>
      <c r="F450" s="406" t="s">
        <v>293</v>
      </c>
      <c r="G450" s="406" t="s">
        <v>294</v>
      </c>
      <c r="H450" s="406" t="s">
        <v>295</v>
      </c>
      <c r="I450" s="406" t="s">
        <v>517</v>
      </c>
      <c r="J450" s="406" t="s">
        <v>296</v>
      </c>
      <c r="K450" s="1061" t="s">
        <v>1016</v>
      </c>
      <c r="L450" s="506"/>
    </row>
    <row r="451" spans="1:12">
      <c r="A451" s="408"/>
      <c r="B451" s="409"/>
      <c r="C451" s="409"/>
      <c r="D451" s="409"/>
      <c r="E451" s="409"/>
      <c r="F451" s="409"/>
      <c r="G451" s="409"/>
      <c r="H451" s="409"/>
      <c r="I451" s="409"/>
      <c r="J451" s="409"/>
      <c r="K451" s="1062" t="s">
        <v>297</v>
      </c>
      <c r="L451" s="506"/>
    </row>
    <row r="452" spans="1:12">
      <c r="A452" s="409"/>
      <c r="B452" s="421" t="s">
        <v>313</v>
      </c>
      <c r="C452" s="410">
        <v>1</v>
      </c>
      <c r="D452" s="410">
        <v>430808</v>
      </c>
      <c r="E452" s="410">
        <v>30000</v>
      </c>
      <c r="F452" s="410"/>
      <c r="G452" s="410">
        <f t="shared" ref="G452:G471" si="71">SUM(D452:F452)</f>
        <v>460808</v>
      </c>
      <c r="H452" s="410">
        <f t="shared" ref="H452:H472" si="72">C452*D452</f>
        <v>430808</v>
      </c>
      <c r="I452" s="410">
        <f t="shared" ref="I452:I472" si="73">C452*E452</f>
        <v>30000</v>
      </c>
      <c r="J452" s="410">
        <f t="shared" ref="J452:J472" si="74">C452*F452</f>
        <v>0</v>
      </c>
      <c r="K452" s="410">
        <f t="shared" ref="K452:K472" si="75">C452*G452</f>
        <v>460808</v>
      </c>
      <c r="L452" s="506"/>
    </row>
    <row r="453" spans="1:12">
      <c r="A453" s="409"/>
      <c r="B453" s="421" t="s">
        <v>314</v>
      </c>
      <c r="C453" s="410">
        <v>1</v>
      </c>
      <c r="D453" s="410">
        <v>437990</v>
      </c>
      <c r="E453" s="410">
        <v>30000</v>
      </c>
      <c r="F453" s="410"/>
      <c r="G453" s="410">
        <f t="shared" si="71"/>
        <v>467990</v>
      </c>
      <c r="H453" s="410">
        <f t="shared" si="72"/>
        <v>437990</v>
      </c>
      <c r="I453" s="410">
        <f t="shared" si="73"/>
        <v>30000</v>
      </c>
      <c r="J453" s="410">
        <f t="shared" si="74"/>
        <v>0</v>
      </c>
      <c r="K453" s="410">
        <f t="shared" si="75"/>
        <v>467990</v>
      </c>
      <c r="L453" s="506"/>
    </row>
    <row r="454" spans="1:12">
      <c r="A454" s="409"/>
      <c r="B454" s="421" t="s">
        <v>316</v>
      </c>
      <c r="C454" s="410">
        <v>1</v>
      </c>
      <c r="D454" s="410">
        <v>452354</v>
      </c>
      <c r="E454" s="410">
        <v>30000</v>
      </c>
      <c r="F454" s="410"/>
      <c r="G454" s="410">
        <f t="shared" si="71"/>
        <v>482354</v>
      </c>
      <c r="H454" s="410">
        <f t="shared" si="72"/>
        <v>452354</v>
      </c>
      <c r="I454" s="410">
        <f t="shared" si="73"/>
        <v>30000</v>
      </c>
      <c r="J454" s="410">
        <f t="shared" si="74"/>
        <v>0</v>
      </c>
      <c r="K454" s="410">
        <f t="shared" si="75"/>
        <v>482354</v>
      </c>
      <c r="L454" s="506"/>
    </row>
    <row r="455" spans="1:12" s="29" customFormat="1">
      <c r="A455" s="409"/>
      <c r="B455" s="421" t="s">
        <v>317</v>
      </c>
      <c r="C455" s="410">
        <v>2</v>
      </c>
      <c r="D455" s="410">
        <v>459536</v>
      </c>
      <c r="E455" s="410">
        <v>30000</v>
      </c>
      <c r="F455" s="410"/>
      <c r="G455" s="410">
        <f>SUM(D455:F455)</f>
        <v>489536</v>
      </c>
      <c r="H455" s="410">
        <f t="shared" si="72"/>
        <v>919072</v>
      </c>
      <c r="I455" s="410">
        <f t="shared" si="73"/>
        <v>60000</v>
      </c>
      <c r="J455" s="410">
        <f t="shared" si="74"/>
        <v>0</v>
      </c>
      <c r="K455" s="410">
        <f t="shared" si="75"/>
        <v>979072</v>
      </c>
      <c r="L455" s="506"/>
    </row>
    <row r="456" spans="1:12" s="29" customFormat="1">
      <c r="A456" s="409"/>
      <c r="B456" s="421" t="s">
        <v>318</v>
      </c>
      <c r="C456" s="410">
        <v>2</v>
      </c>
      <c r="D456" s="410">
        <v>466718</v>
      </c>
      <c r="E456" s="410">
        <v>30000</v>
      </c>
      <c r="F456" s="410"/>
      <c r="G456" s="410">
        <f>SUM(D456:F456)</f>
        <v>496718</v>
      </c>
      <c r="H456" s="410">
        <f t="shared" si="72"/>
        <v>933436</v>
      </c>
      <c r="I456" s="410">
        <f t="shared" si="73"/>
        <v>60000</v>
      </c>
      <c r="J456" s="410">
        <f t="shared" si="74"/>
        <v>0</v>
      </c>
      <c r="K456" s="410">
        <f t="shared" si="75"/>
        <v>993436</v>
      </c>
      <c r="L456" s="506"/>
    </row>
    <row r="457" spans="1:12">
      <c r="A457" s="409"/>
      <c r="B457" s="421" t="s">
        <v>319</v>
      </c>
      <c r="C457" s="410">
        <v>47</v>
      </c>
      <c r="D457" s="410">
        <v>384823</v>
      </c>
      <c r="E457" s="410">
        <v>30000</v>
      </c>
      <c r="F457" s="410"/>
      <c r="G457" s="410">
        <f t="shared" si="71"/>
        <v>414823</v>
      </c>
      <c r="H457" s="410">
        <f t="shared" si="72"/>
        <v>18086681</v>
      </c>
      <c r="I457" s="410">
        <f t="shared" si="73"/>
        <v>1410000</v>
      </c>
      <c r="J457" s="410">
        <f t="shared" si="74"/>
        <v>0</v>
      </c>
      <c r="K457" s="410">
        <f t="shared" si="75"/>
        <v>19496681</v>
      </c>
      <c r="L457" s="506"/>
    </row>
    <row r="458" spans="1:12">
      <c r="A458" s="409"/>
      <c r="B458" s="421" t="s">
        <v>340</v>
      </c>
      <c r="C458" s="410">
        <v>1</v>
      </c>
      <c r="D458" s="410">
        <v>494738</v>
      </c>
      <c r="E458" s="410">
        <v>30000</v>
      </c>
      <c r="F458" s="410"/>
      <c r="G458" s="410">
        <f t="shared" si="71"/>
        <v>524738</v>
      </c>
      <c r="H458" s="410">
        <f t="shared" si="72"/>
        <v>494738</v>
      </c>
      <c r="I458" s="410">
        <f t="shared" si="73"/>
        <v>30000</v>
      </c>
      <c r="J458" s="410">
        <f t="shared" si="74"/>
        <v>0</v>
      </c>
      <c r="K458" s="410">
        <f t="shared" si="75"/>
        <v>524738</v>
      </c>
      <c r="L458" s="506"/>
    </row>
    <row r="459" spans="1:12" s="29" customFormat="1">
      <c r="A459" s="409"/>
      <c r="B459" s="421" t="s">
        <v>345</v>
      </c>
      <c r="C459" s="410">
        <v>1</v>
      </c>
      <c r="D459" s="410">
        <v>461648</v>
      </c>
      <c r="E459" s="410">
        <v>30000</v>
      </c>
      <c r="F459" s="410"/>
      <c r="G459" s="410">
        <f>SUM(D459:F459)</f>
        <v>491648</v>
      </c>
      <c r="H459" s="410">
        <f t="shared" si="72"/>
        <v>461648</v>
      </c>
      <c r="I459" s="410">
        <f t="shared" si="73"/>
        <v>30000</v>
      </c>
      <c r="J459" s="410">
        <f t="shared" si="74"/>
        <v>0</v>
      </c>
      <c r="K459" s="410">
        <f t="shared" si="75"/>
        <v>491648</v>
      </c>
      <c r="L459" s="506"/>
    </row>
    <row r="460" spans="1:12" s="29" customFormat="1">
      <c r="A460" s="409"/>
      <c r="B460" s="421" t="s">
        <v>358</v>
      </c>
      <c r="C460" s="410">
        <v>2</v>
      </c>
      <c r="D460" s="410">
        <v>661237</v>
      </c>
      <c r="E460" s="410">
        <v>30000</v>
      </c>
      <c r="F460" s="410"/>
      <c r="G460" s="410">
        <f>SUM(D460:F460)</f>
        <v>691237</v>
      </c>
      <c r="H460" s="410">
        <f t="shared" si="72"/>
        <v>1322474</v>
      </c>
      <c r="I460" s="410">
        <f t="shared" si="73"/>
        <v>60000</v>
      </c>
      <c r="J460" s="410">
        <f t="shared" si="74"/>
        <v>0</v>
      </c>
      <c r="K460" s="410">
        <f t="shared" si="75"/>
        <v>1382474</v>
      </c>
      <c r="L460" s="506"/>
    </row>
    <row r="461" spans="1:12">
      <c r="A461" s="409"/>
      <c r="B461" s="421" t="s">
        <v>359</v>
      </c>
      <c r="C461" s="410">
        <v>2</v>
      </c>
      <c r="D461" s="410">
        <v>684340</v>
      </c>
      <c r="E461" s="410">
        <v>30000</v>
      </c>
      <c r="F461" s="410"/>
      <c r="G461" s="410">
        <f t="shared" si="71"/>
        <v>714340</v>
      </c>
      <c r="H461" s="410">
        <f t="shared" si="72"/>
        <v>1368680</v>
      </c>
      <c r="I461" s="410">
        <f t="shared" si="73"/>
        <v>60000</v>
      </c>
      <c r="J461" s="410">
        <f t="shared" si="74"/>
        <v>0</v>
      </c>
      <c r="K461" s="410">
        <f t="shared" si="75"/>
        <v>1428680</v>
      </c>
      <c r="L461" s="506"/>
    </row>
    <row r="462" spans="1:12">
      <c r="A462" s="409"/>
      <c r="B462" s="421" t="s">
        <v>364</v>
      </c>
      <c r="C462" s="410">
        <v>1</v>
      </c>
      <c r="D462" s="410">
        <v>799855</v>
      </c>
      <c r="E462" s="410">
        <v>30000</v>
      </c>
      <c r="F462" s="410"/>
      <c r="G462" s="410">
        <f t="shared" si="71"/>
        <v>829855</v>
      </c>
      <c r="H462" s="410">
        <f t="shared" si="72"/>
        <v>799855</v>
      </c>
      <c r="I462" s="410">
        <f t="shared" si="73"/>
        <v>30000</v>
      </c>
      <c r="J462" s="410">
        <f t="shared" si="74"/>
        <v>0</v>
      </c>
      <c r="K462" s="410">
        <f t="shared" si="75"/>
        <v>829855</v>
      </c>
      <c r="L462" s="506"/>
    </row>
    <row r="463" spans="1:12" s="29" customFormat="1">
      <c r="A463" s="409"/>
      <c r="B463" s="421" t="s">
        <v>365</v>
      </c>
      <c r="C463" s="410">
        <v>1</v>
      </c>
      <c r="D463" s="410">
        <v>822959</v>
      </c>
      <c r="E463" s="410">
        <v>30000</v>
      </c>
      <c r="F463" s="410"/>
      <c r="G463" s="410">
        <f>SUM(D463:F463)</f>
        <v>852959</v>
      </c>
      <c r="H463" s="410">
        <f t="shared" si="72"/>
        <v>822959</v>
      </c>
      <c r="I463" s="410">
        <f t="shared" si="73"/>
        <v>30000</v>
      </c>
      <c r="J463" s="410">
        <f t="shared" si="74"/>
        <v>0</v>
      </c>
      <c r="K463" s="410">
        <f t="shared" si="75"/>
        <v>852959</v>
      </c>
      <c r="L463" s="506"/>
    </row>
    <row r="464" spans="1:12" s="29" customFormat="1">
      <c r="A464" s="409"/>
      <c r="B464" s="421" t="s">
        <v>366</v>
      </c>
      <c r="C464" s="410">
        <v>3</v>
      </c>
      <c r="D464" s="410">
        <v>846062</v>
      </c>
      <c r="E464" s="410">
        <v>30000</v>
      </c>
      <c r="F464" s="410"/>
      <c r="G464" s="410">
        <f>SUM(D464:F464)</f>
        <v>876062</v>
      </c>
      <c r="H464" s="410">
        <f t="shared" si="72"/>
        <v>2538186</v>
      </c>
      <c r="I464" s="410">
        <f t="shared" si="73"/>
        <v>90000</v>
      </c>
      <c r="J464" s="410">
        <f t="shared" si="74"/>
        <v>0</v>
      </c>
      <c r="K464" s="410">
        <f t="shared" si="75"/>
        <v>2628186</v>
      </c>
      <c r="L464" s="506"/>
    </row>
    <row r="465" spans="1:12" s="29" customFormat="1">
      <c r="A465" s="409"/>
      <c r="B465" s="421" t="s">
        <v>367</v>
      </c>
      <c r="C465" s="410">
        <v>1</v>
      </c>
      <c r="D465" s="410">
        <v>869165</v>
      </c>
      <c r="E465" s="410">
        <v>30000</v>
      </c>
      <c r="F465" s="410"/>
      <c r="G465" s="410">
        <f>SUM(D465:F465)</f>
        <v>899165</v>
      </c>
      <c r="H465" s="410">
        <f t="shared" si="72"/>
        <v>869165</v>
      </c>
      <c r="I465" s="410">
        <f t="shared" si="73"/>
        <v>30000</v>
      </c>
      <c r="J465" s="410">
        <f t="shared" si="74"/>
        <v>0</v>
      </c>
      <c r="K465" s="410">
        <f t="shared" si="75"/>
        <v>899165</v>
      </c>
      <c r="L465" s="506"/>
    </row>
    <row r="466" spans="1:12">
      <c r="A466" s="409"/>
      <c r="B466" s="421" t="s">
        <v>368</v>
      </c>
      <c r="C466" s="410">
        <v>1</v>
      </c>
      <c r="D466" s="410">
        <v>892258</v>
      </c>
      <c r="E466" s="410">
        <v>30000</v>
      </c>
      <c r="F466" s="410"/>
      <c r="G466" s="410">
        <f t="shared" si="71"/>
        <v>922258</v>
      </c>
      <c r="H466" s="410">
        <f t="shared" si="72"/>
        <v>892258</v>
      </c>
      <c r="I466" s="410">
        <f t="shared" si="73"/>
        <v>30000</v>
      </c>
      <c r="J466" s="410">
        <f t="shared" si="74"/>
        <v>0</v>
      </c>
      <c r="K466" s="410">
        <f t="shared" si="75"/>
        <v>922258</v>
      </c>
      <c r="L466" s="506"/>
    </row>
    <row r="467" spans="1:12" s="29" customFormat="1">
      <c r="A467" s="409"/>
      <c r="B467" s="421" t="s">
        <v>373</v>
      </c>
      <c r="C467" s="410">
        <v>46</v>
      </c>
      <c r="D467" s="410">
        <v>826204</v>
      </c>
      <c r="E467" s="410">
        <v>30000</v>
      </c>
      <c r="F467" s="410"/>
      <c r="G467" s="410">
        <f>SUM(D467:F467)</f>
        <v>856204</v>
      </c>
      <c r="H467" s="410">
        <f t="shared" si="72"/>
        <v>38005384</v>
      </c>
      <c r="I467" s="410">
        <f t="shared" si="73"/>
        <v>1380000</v>
      </c>
      <c r="J467" s="410">
        <f t="shared" si="74"/>
        <v>0</v>
      </c>
      <c r="K467" s="410">
        <f t="shared" si="75"/>
        <v>39385384</v>
      </c>
      <c r="L467" s="506"/>
    </row>
    <row r="468" spans="1:12" s="29" customFormat="1">
      <c r="A468" s="409"/>
      <c r="B468" s="421" t="s">
        <v>374</v>
      </c>
      <c r="C468" s="410">
        <v>26</v>
      </c>
      <c r="D468" s="410">
        <v>857983</v>
      </c>
      <c r="E468" s="410">
        <v>30000</v>
      </c>
      <c r="F468" s="410"/>
      <c r="G468" s="410">
        <f>SUM(D468:F468)</f>
        <v>887983</v>
      </c>
      <c r="H468" s="410">
        <f t="shared" si="72"/>
        <v>22307558</v>
      </c>
      <c r="I468" s="410">
        <f t="shared" si="73"/>
        <v>780000</v>
      </c>
      <c r="J468" s="410">
        <f t="shared" si="74"/>
        <v>0</v>
      </c>
      <c r="K468" s="410">
        <f t="shared" si="75"/>
        <v>23087558</v>
      </c>
      <c r="L468" s="506"/>
    </row>
    <row r="469" spans="1:12" s="29" customFormat="1">
      <c r="A469" s="409"/>
      <c r="B469" s="421" t="s">
        <v>375</v>
      </c>
      <c r="C469" s="410">
        <v>1</v>
      </c>
      <c r="D469" s="410">
        <v>879772</v>
      </c>
      <c r="E469" s="410">
        <v>30000</v>
      </c>
      <c r="F469" s="410"/>
      <c r="G469" s="410">
        <f>SUM(D469:F469)</f>
        <v>909772</v>
      </c>
      <c r="H469" s="410">
        <f t="shared" si="72"/>
        <v>879772</v>
      </c>
      <c r="I469" s="410">
        <f t="shared" si="73"/>
        <v>30000</v>
      </c>
      <c r="J469" s="410">
        <f t="shared" si="74"/>
        <v>0</v>
      </c>
      <c r="K469" s="410">
        <f t="shared" si="75"/>
        <v>909772</v>
      </c>
      <c r="L469" s="506"/>
    </row>
    <row r="470" spans="1:12">
      <c r="A470" s="409"/>
      <c r="B470" s="421" t="s">
        <v>376</v>
      </c>
      <c r="C470" s="410">
        <v>2</v>
      </c>
      <c r="D470" s="410">
        <v>906556</v>
      </c>
      <c r="E470" s="410">
        <v>30000</v>
      </c>
      <c r="F470" s="410"/>
      <c r="G470" s="410">
        <f t="shared" si="71"/>
        <v>936556</v>
      </c>
      <c r="H470" s="410">
        <f t="shared" si="72"/>
        <v>1813112</v>
      </c>
      <c r="I470" s="410">
        <f t="shared" si="73"/>
        <v>60000</v>
      </c>
      <c r="J470" s="410">
        <f t="shared" si="74"/>
        <v>0</v>
      </c>
      <c r="K470" s="410">
        <f t="shared" si="75"/>
        <v>1873112</v>
      </c>
      <c r="L470" s="506"/>
    </row>
    <row r="471" spans="1:12" s="29" customFormat="1">
      <c r="A471" s="409"/>
      <c r="B471" s="421" t="s">
        <v>377</v>
      </c>
      <c r="C471" s="410">
        <v>1</v>
      </c>
      <c r="D471" s="410">
        <v>933340</v>
      </c>
      <c r="E471" s="410">
        <v>30000</v>
      </c>
      <c r="F471" s="410"/>
      <c r="G471" s="410">
        <f t="shared" si="71"/>
        <v>963340</v>
      </c>
      <c r="H471" s="410">
        <f t="shared" si="72"/>
        <v>933340</v>
      </c>
      <c r="I471" s="410">
        <f t="shared" si="73"/>
        <v>30000</v>
      </c>
      <c r="J471" s="410">
        <f t="shared" si="74"/>
        <v>0</v>
      </c>
      <c r="K471" s="410">
        <f t="shared" si="75"/>
        <v>963340</v>
      </c>
      <c r="L471" s="506"/>
    </row>
    <row r="472" spans="1:12" s="29" customFormat="1">
      <c r="A472" s="409"/>
      <c r="B472" s="421" t="s">
        <v>383</v>
      </c>
      <c r="C472" s="410">
        <v>1</v>
      </c>
      <c r="D472" s="410">
        <v>1094044</v>
      </c>
      <c r="E472" s="410">
        <v>30000</v>
      </c>
      <c r="F472" s="410"/>
      <c r="G472" s="410">
        <f>SUM(D472:F472)</f>
        <v>1124044</v>
      </c>
      <c r="H472" s="410">
        <f t="shared" si="72"/>
        <v>1094044</v>
      </c>
      <c r="I472" s="410">
        <f t="shared" si="73"/>
        <v>30000</v>
      </c>
      <c r="J472" s="410">
        <f t="shared" si="74"/>
        <v>0</v>
      </c>
      <c r="K472" s="410">
        <f t="shared" si="75"/>
        <v>1124044</v>
      </c>
      <c r="L472" s="506"/>
    </row>
    <row r="473" spans="1:12" s="29" customFormat="1">
      <c r="A473" s="409"/>
      <c r="B473" s="421" t="s">
        <v>384</v>
      </c>
      <c r="C473" s="410">
        <v>1</v>
      </c>
      <c r="D473" s="410">
        <v>1147612</v>
      </c>
      <c r="E473" s="410">
        <v>30000</v>
      </c>
      <c r="F473" s="410"/>
      <c r="G473" s="410">
        <f t="shared" ref="G473:G511" si="76">SUM(D473:F473)</f>
        <v>1177612</v>
      </c>
      <c r="H473" s="410">
        <f t="shared" ref="H473:H511" si="77">C473*D473</f>
        <v>1147612</v>
      </c>
      <c r="I473" s="410">
        <f t="shared" ref="I473:I511" si="78">C473*E473</f>
        <v>30000</v>
      </c>
      <c r="J473" s="410">
        <f t="shared" ref="J473:J511" si="79">C473*F473</f>
        <v>0</v>
      </c>
      <c r="K473" s="410">
        <f t="shared" ref="K473:K511" si="80">C473*G473</f>
        <v>1177612</v>
      </c>
      <c r="L473" s="506"/>
    </row>
    <row r="474" spans="1:12" s="29" customFormat="1">
      <c r="A474" s="409"/>
      <c r="B474" s="421" t="s">
        <v>387</v>
      </c>
      <c r="C474" s="410">
        <v>3</v>
      </c>
      <c r="D474" s="410">
        <v>960604</v>
      </c>
      <c r="E474" s="410">
        <v>30000</v>
      </c>
      <c r="F474" s="410"/>
      <c r="G474" s="410">
        <f t="shared" si="76"/>
        <v>990604</v>
      </c>
      <c r="H474" s="410">
        <f t="shared" si="77"/>
        <v>2881812</v>
      </c>
      <c r="I474" s="410">
        <f t="shared" si="78"/>
        <v>90000</v>
      </c>
      <c r="J474" s="410">
        <f t="shared" si="79"/>
        <v>0</v>
      </c>
      <c r="K474" s="410">
        <f t="shared" si="80"/>
        <v>2971812</v>
      </c>
      <c r="L474" s="506"/>
    </row>
    <row r="475" spans="1:12" s="29" customFormat="1">
      <c r="A475" s="409"/>
      <c r="B475" s="421" t="s">
        <v>388</v>
      </c>
      <c r="C475" s="410">
        <v>6</v>
      </c>
      <c r="D475" s="410">
        <v>992228</v>
      </c>
      <c r="E475" s="410">
        <v>30000</v>
      </c>
      <c r="F475" s="410"/>
      <c r="G475" s="410">
        <f t="shared" si="76"/>
        <v>1022228</v>
      </c>
      <c r="H475" s="410">
        <f t="shared" si="77"/>
        <v>5953368</v>
      </c>
      <c r="I475" s="410">
        <f t="shared" si="78"/>
        <v>180000</v>
      </c>
      <c r="J475" s="410">
        <f t="shared" si="79"/>
        <v>0</v>
      </c>
      <c r="K475" s="410">
        <f t="shared" si="80"/>
        <v>6133368</v>
      </c>
      <c r="L475" s="506"/>
    </row>
    <row r="476" spans="1:12" s="29" customFormat="1">
      <c r="A476" s="409"/>
      <c r="B476" s="421" t="s">
        <v>389</v>
      </c>
      <c r="C476" s="410">
        <v>9</v>
      </c>
      <c r="D476" s="410">
        <v>1023851</v>
      </c>
      <c r="E476" s="410">
        <v>30000</v>
      </c>
      <c r="F476" s="410"/>
      <c r="G476" s="410">
        <f t="shared" si="76"/>
        <v>1053851</v>
      </c>
      <c r="H476" s="410">
        <f t="shared" si="77"/>
        <v>9214659</v>
      </c>
      <c r="I476" s="410">
        <f t="shared" si="78"/>
        <v>270000</v>
      </c>
      <c r="J476" s="410">
        <f t="shared" si="79"/>
        <v>0</v>
      </c>
      <c r="K476" s="410">
        <f t="shared" si="80"/>
        <v>9484659</v>
      </c>
      <c r="L476" s="506"/>
    </row>
    <row r="477" spans="1:12" s="29" customFormat="1">
      <c r="A477" s="409"/>
      <c r="B477" s="421" t="s">
        <v>390</v>
      </c>
      <c r="C477" s="410">
        <v>1</v>
      </c>
      <c r="D477" s="410">
        <v>1055475</v>
      </c>
      <c r="E477" s="410">
        <v>30000</v>
      </c>
      <c r="F477" s="410"/>
      <c r="G477" s="410">
        <f t="shared" si="76"/>
        <v>1085475</v>
      </c>
      <c r="H477" s="410">
        <f t="shared" si="77"/>
        <v>1055475</v>
      </c>
      <c r="I477" s="410">
        <f t="shared" si="78"/>
        <v>30000</v>
      </c>
      <c r="J477" s="410">
        <f t="shared" si="79"/>
        <v>0</v>
      </c>
      <c r="K477" s="410">
        <f t="shared" si="80"/>
        <v>1085475</v>
      </c>
      <c r="L477" s="506"/>
    </row>
    <row r="478" spans="1:12" s="29" customFormat="1">
      <c r="A478" s="409"/>
      <c r="B478" s="421" t="s">
        <v>391</v>
      </c>
      <c r="C478" s="410">
        <v>3</v>
      </c>
      <c r="D478" s="410">
        <v>1087099</v>
      </c>
      <c r="E478" s="410">
        <v>30000</v>
      </c>
      <c r="F478" s="410"/>
      <c r="G478" s="410">
        <f t="shared" si="76"/>
        <v>1117099</v>
      </c>
      <c r="H478" s="410">
        <f t="shared" si="77"/>
        <v>3261297</v>
      </c>
      <c r="I478" s="410">
        <f t="shared" si="78"/>
        <v>90000</v>
      </c>
      <c r="J478" s="410">
        <f t="shared" si="79"/>
        <v>0</v>
      </c>
      <c r="K478" s="410">
        <f t="shared" si="80"/>
        <v>3351297</v>
      </c>
      <c r="L478" s="506"/>
    </row>
    <row r="479" spans="1:12" s="29" customFormat="1">
      <c r="A479" s="409"/>
      <c r="B479" s="421" t="s">
        <v>395</v>
      </c>
      <c r="C479" s="410">
        <v>1</v>
      </c>
      <c r="D479" s="410">
        <v>1213593</v>
      </c>
      <c r="E479" s="410">
        <v>30000</v>
      </c>
      <c r="F479" s="410"/>
      <c r="G479" s="410">
        <f t="shared" si="76"/>
        <v>1243593</v>
      </c>
      <c r="H479" s="410">
        <f t="shared" si="77"/>
        <v>1213593</v>
      </c>
      <c r="I479" s="410">
        <f t="shared" si="78"/>
        <v>30000</v>
      </c>
      <c r="J479" s="410">
        <f t="shared" si="79"/>
        <v>0</v>
      </c>
      <c r="K479" s="410">
        <f t="shared" si="80"/>
        <v>1243593</v>
      </c>
      <c r="L479" s="506"/>
    </row>
    <row r="480" spans="1:12" s="29" customFormat="1">
      <c r="A480" s="409"/>
      <c r="B480" s="421" t="s">
        <v>402</v>
      </c>
      <c r="C480" s="410">
        <v>8</v>
      </c>
      <c r="D480" s="410">
        <v>1094732</v>
      </c>
      <c r="E480" s="410">
        <v>30000</v>
      </c>
      <c r="F480" s="410"/>
      <c r="G480" s="410">
        <f t="shared" si="76"/>
        <v>1124732</v>
      </c>
      <c r="H480" s="410">
        <f t="shared" si="77"/>
        <v>8757856</v>
      </c>
      <c r="I480" s="410">
        <f t="shared" si="78"/>
        <v>240000</v>
      </c>
      <c r="J480" s="410">
        <f t="shared" si="79"/>
        <v>0</v>
      </c>
      <c r="K480" s="410">
        <f t="shared" si="80"/>
        <v>8997856</v>
      </c>
      <c r="L480" s="506"/>
    </row>
    <row r="481" spans="1:12" s="29" customFormat="1">
      <c r="A481" s="409"/>
      <c r="B481" s="421" t="s">
        <v>403</v>
      </c>
      <c r="C481" s="410">
        <v>4</v>
      </c>
      <c r="D481" s="410">
        <v>1126631</v>
      </c>
      <c r="E481" s="410">
        <v>30000</v>
      </c>
      <c r="F481" s="410"/>
      <c r="G481" s="410">
        <f t="shared" si="76"/>
        <v>1156631</v>
      </c>
      <c r="H481" s="410">
        <f t="shared" si="77"/>
        <v>4506524</v>
      </c>
      <c r="I481" s="410">
        <f t="shared" si="78"/>
        <v>120000</v>
      </c>
      <c r="J481" s="410">
        <f t="shared" si="79"/>
        <v>0</v>
      </c>
      <c r="K481" s="410">
        <f t="shared" si="80"/>
        <v>4626524</v>
      </c>
      <c r="L481" s="506"/>
    </row>
    <row r="482" spans="1:12" s="29" customFormat="1">
      <c r="A482" s="409"/>
      <c r="B482" s="421" t="s">
        <v>404</v>
      </c>
      <c r="C482" s="410">
        <v>1</v>
      </c>
      <c r="D482" s="410">
        <v>1162530</v>
      </c>
      <c r="E482" s="410">
        <v>30000</v>
      </c>
      <c r="F482" s="410"/>
      <c r="G482" s="410">
        <f t="shared" si="76"/>
        <v>1192530</v>
      </c>
      <c r="H482" s="410">
        <f t="shared" si="77"/>
        <v>1162530</v>
      </c>
      <c r="I482" s="410">
        <f t="shared" si="78"/>
        <v>30000</v>
      </c>
      <c r="J482" s="410">
        <f t="shared" si="79"/>
        <v>0</v>
      </c>
      <c r="K482" s="410">
        <f t="shared" si="80"/>
        <v>1192530</v>
      </c>
      <c r="L482" s="506"/>
    </row>
    <row r="483" spans="1:12" s="29" customFormat="1">
      <c r="A483" s="409"/>
      <c r="B483" s="421" t="s">
        <v>409</v>
      </c>
      <c r="C483" s="1060">
        <v>1</v>
      </c>
      <c r="D483" s="410">
        <v>1332024</v>
      </c>
      <c r="E483" s="410">
        <v>30000</v>
      </c>
      <c r="F483" s="410"/>
      <c r="G483" s="410">
        <f t="shared" si="76"/>
        <v>1362024</v>
      </c>
      <c r="H483" s="410">
        <f t="shared" si="77"/>
        <v>1332024</v>
      </c>
      <c r="I483" s="410">
        <f t="shared" si="78"/>
        <v>30000</v>
      </c>
      <c r="J483" s="410">
        <f t="shared" si="79"/>
        <v>0</v>
      </c>
      <c r="K483" s="410">
        <f t="shared" si="80"/>
        <v>1362024</v>
      </c>
      <c r="L483" s="506"/>
    </row>
    <row r="484" spans="1:12" s="29" customFormat="1">
      <c r="A484" s="409"/>
      <c r="B484" s="421" t="s">
        <v>415</v>
      </c>
      <c r="C484" s="1060">
        <v>1</v>
      </c>
      <c r="D484" s="410">
        <v>1274303</v>
      </c>
      <c r="E484" s="410">
        <v>30000</v>
      </c>
      <c r="F484" s="410"/>
      <c r="G484" s="410">
        <f t="shared" si="76"/>
        <v>1304303</v>
      </c>
      <c r="H484" s="410">
        <f t="shared" si="77"/>
        <v>1274303</v>
      </c>
      <c r="I484" s="410">
        <f t="shared" si="78"/>
        <v>30000</v>
      </c>
      <c r="J484" s="410">
        <f t="shared" si="79"/>
        <v>0</v>
      </c>
      <c r="K484" s="410">
        <f t="shared" si="80"/>
        <v>1304303</v>
      </c>
      <c r="L484" s="506"/>
    </row>
    <row r="485" spans="1:12" s="29" customFormat="1">
      <c r="A485" s="409"/>
      <c r="B485" s="421" t="s">
        <v>416</v>
      </c>
      <c r="C485" s="410">
        <v>3</v>
      </c>
      <c r="D485" s="410">
        <v>1326884</v>
      </c>
      <c r="E485" s="410">
        <v>30000</v>
      </c>
      <c r="F485" s="410"/>
      <c r="G485" s="410">
        <f t="shared" si="76"/>
        <v>1356884</v>
      </c>
      <c r="H485" s="410">
        <f t="shared" si="77"/>
        <v>3980652</v>
      </c>
      <c r="I485" s="410">
        <f t="shared" si="78"/>
        <v>90000</v>
      </c>
      <c r="J485" s="410">
        <f t="shared" si="79"/>
        <v>0</v>
      </c>
      <c r="K485" s="410">
        <f t="shared" si="80"/>
        <v>4070652</v>
      </c>
      <c r="L485" s="506"/>
    </row>
    <row r="486" spans="1:12" s="29" customFormat="1">
      <c r="A486" s="409"/>
      <c r="B486" s="421" t="s">
        <v>417</v>
      </c>
      <c r="C486" s="410">
        <v>6</v>
      </c>
      <c r="D486" s="410">
        <v>1379465</v>
      </c>
      <c r="E486" s="410">
        <v>30000</v>
      </c>
      <c r="F486" s="410"/>
      <c r="G486" s="410">
        <f t="shared" si="76"/>
        <v>1409465</v>
      </c>
      <c r="H486" s="410">
        <f t="shared" si="77"/>
        <v>8276790</v>
      </c>
      <c r="I486" s="410">
        <f t="shared" si="78"/>
        <v>180000</v>
      </c>
      <c r="J486" s="410">
        <f t="shared" si="79"/>
        <v>0</v>
      </c>
      <c r="K486" s="410">
        <f t="shared" si="80"/>
        <v>8456790</v>
      </c>
      <c r="L486" s="506"/>
    </row>
    <row r="487" spans="1:12" s="29" customFormat="1">
      <c r="A487" s="409"/>
      <c r="B487" s="421" t="s">
        <v>418</v>
      </c>
      <c r="C487" s="410">
        <v>1</v>
      </c>
      <c r="D487" s="410">
        <v>1432046</v>
      </c>
      <c r="E487" s="410">
        <v>30000</v>
      </c>
      <c r="F487" s="410"/>
      <c r="G487" s="410">
        <f t="shared" si="76"/>
        <v>1462046</v>
      </c>
      <c r="H487" s="410">
        <f t="shared" si="77"/>
        <v>1432046</v>
      </c>
      <c r="I487" s="410">
        <f t="shared" si="78"/>
        <v>30000</v>
      </c>
      <c r="J487" s="410">
        <f t="shared" si="79"/>
        <v>0</v>
      </c>
      <c r="K487" s="410">
        <f t="shared" si="80"/>
        <v>1462046</v>
      </c>
      <c r="L487" s="506"/>
    </row>
    <row r="488" spans="1:12" s="29" customFormat="1">
      <c r="A488" s="409"/>
      <c r="B488" s="421" t="s">
        <v>420</v>
      </c>
      <c r="C488" s="410">
        <v>1</v>
      </c>
      <c r="D488" s="410">
        <v>1597208</v>
      </c>
      <c r="E488" s="410">
        <v>30000</v>
      </c>
      <c r="F488" s="410"/>
      <c r="G488" s="410">
        <f t="shared" si="76"/>
        <v>1627208</v>
      </c>
      <c r="H488" s="410">
        <f t="shared" si="77"/>
        <v>1597208</v>
      </c>
      <c r="I488" s="410">
        <f t="shared" si="78"/>
        <v>30000</v>
      </c>
      <c r="J488" s="410">
        <f t="shared" si="79"/>
        <v>0</v>
      </c>
      <c r="K488" s="410">
        <f t="shared" si="80"/>
        <v>1627208</v>
      </c>
      <c r="L488" s="506"/>
    </row>
    <row r="489" spans="1:12" s="29" customFormat="1">
      <c r="A489" s="409"/>
      <c r="B489" s="421" t="s">
        <v>421</v>
      </c>
      <c r="C489" s="410">
        <v>2</v>
      </c>
      <c r="D489" s="410">
        <v>1589789</v>
      </c>
      <c r="E489" s="410">
        <v>30000</v>
      </c>
      <c r="F489" s="410"/>
      <c r="G489" s="410">
        <f t="shared" si="76"/>
        <v>1619789</v>
      </c>
      <c r="H489" s="410">
        <f t="shared" si="77"/>
        <v>3179578</v>
      </c>
      <c r="I489" s="410">
        <f t="shared" si="78"/>
        <v>60000</v>
      </c>
      <c r="J489" s="410">
        <f t="shared" si="79"/>
        <v>0</v>
      </c>
      <c r="K489" s="410">
        <f t="shared" si="80"/>
        <v>3239578</v>
      </c>
      <c r="L489" s="506"/>
    </row>
    <row r="490" spans="1:12" s="29" customFormat="1">
      <c r="A490" s="409"/>
      <c r="B490" s="421" t="s">
        <v>423</v>
      </c>
      <c r="C490" s="410">
        <v>1</v>
      </c>
      <c r="D490" s="410">
        <v>1694951</v>
      </c>
      <c r="E490" s="410">
        <v>30000</v>
      </c>
      <c r="F490" s="410"/>
      <c r="G490" s="410">
        <f t="shared" si="76"/>
        <v>1724951</v>
      </c>
      <c r="H490" s="410">
        <f t="shared" si="77"/>
        <v>1694951</v>
      </c>
      <c r="I490" s="410">
        <f t="shared" si="78"/>
        <v>30000</v>
      </c>
      <c r="J490" s="410">
        <f t="shared" si="79"/>
        <v>0</v>
      </c>
      <c r="K490" s="410">
        <f t="shared" si="80"/>
        <v>1724951</v>
      </c>
      <c r="L490" s="506"/>
    </row>
    <row r="491" spans="1:12" s="29" customFormat="1">
      <c r="A491" s="409"/>
      <c r="B491" s="700" t="s">
        <v>427</v>
      </c>
      <c r="C491" s="410">
        <v>2</v>
      </c>
      <c r="D491" s="410">
        <v>1473289</v>
      </c>
      <c r="E491" s="410">
        <v>30000</v>
      </c>
      <c r="F491" s="410"/>
      <c r="G491" s="410">
        <f t="shared" si="76"/>
        <v>1503289</v>
      </c>
      <c r="H491" s="410">
        <f t="shared" si="77"/>
        <v>2946578</v>
      </c>
      <c r="I491" s="410">
        <f t="shared" si="78"/>
        <v>60000</v>
      </c>
      <c r="J491" s="410">
        <f t="shared" si="79"/>
        <v>0</v>
      </c>
      <c r="K491" s="410">
        <f t="shared" si="80"/>
        <v>3006578</v>
      </c>
      <c r="L491" s="506"/>
    </row>
    <row r="492" spans="1:12" s="29" customFormat="1">
      <c r="A492" s="409"/>
      <c r="B492" s="408" t="s">
        <v>428</v>
      </c>
      <c r="C492" s="410">
        <v>4</v>
      </c>
      <c r="D492" s="410">
        <v>1528878</v>
      </c>
      <c r="E492" s="410">
        <v>30000</v>
      </c>
      <c r="F492" s="410"/>
      <c r="G492" s="410">
        <f t="shared" si="76"/>
        <v>1558878</v>
      </c>
      <c r="H492" s="410">
        <f t="shared" si="77"/>
        <v>6115512</v>
      </c>
      <c r="I492" s="410">
        <f t="shared" si="78"/>
        <v>120000</v>
      </c>
      <c r="J492" s="410">
        <f t="shared" si="79"/>
        <v>0</v>
      </c>
      <c r="K492" s="410">
        <f t="shared" si="80"/>
        <v>6235512</v>
      </c>
      <c r="L492" s="506"/>
    </row>
    <row r="493" spans="1:12" s="29" customFormat="1">
      <c r="A493" s="409"/>
      <c r="B493" s="408" t="s">
        <v>1045</v>
      </c>
      <c r="C493" s="410">
        <v>1</v>
      </c>
      <c r="D493" s="410">
        <v>1584468</v>
      </c>
      <c r="E493" s="410">
        <v>30000</v>
      </c>
      <c r="F493" s="410"/>
      <c r="G493" s="410">
        <f t="shared" si="76"/>
        <v>1614468</v>
      </c>
      <c r="H493" s="410">
        <f t="shared" si="77"/>
        <v>1584468</v>
      </c>
      <c r="I493" s="410">
        <f t="shared" si="78"/>
        <v>30000</v>
      </c>
      <c r="J493" s="410">
        <f t="shared" si="79"/>
        <v>0</v>
      </c>
      <c r="K493" s="410">
        <f t="shared" si="80"/>
        <v>1614468</v>
      </c>
      <c r="L493" s="506"/>
    </row>
    <row r="494" spans="1:12" s="29" customFormat="1">
      <c r="A494" s="409"/>
      <c r="B494" s="408" t="s">
        <v>546</v>
      </c>
      <c r="C494" s="410">
        <v>2</v>
      </c>
      <c r="D494" s="410">
        <v>1640057</v>
      </c>
      <c r="E494" s="410">
        <v>30000</v>
      </c>
      <c r="F494" s="410"/>
      <c r="G494" s="410">
        <f t="shared" si="76"/>
        <v>1670057</v>
      </c>
      <c r="H494" s="410">
        <f t="shared" si="77"/>
        <v>3280114</v>
      </c>
      <c r="I494" s="410">
        <f t="shared" si="78"/>
        <v>60000</v>
      </c>
      <c r="J494" s="410">
        <f t="shared" si="79"/>
        <v>0</v>
      </c>
      <c r="K494" s="410">
        <f t="shared" si="80"/>
        <v>3340114</v>
      </c>
      <c r="L494" s="506"/>
    </row>
    <row r="495" spans="1:12" s="29" customFormat="1">
      <c r="A495" s="409"/>
      <c r="B495" s="408" t="s">
        <v>471</v>
      </c>
      <c r="C495" s="410">
        <v>1</v>
      </c>
      <c r="D495" s="410">
        <v>1806826</v>
      </c>
      <c r="E495" s="410">
        <v>30000</v>
      </c>
      <c r="F495" s="410"/>
      <c r="G495" s="410">
        <f t="shared" si="76"/>
        <v>1836826</v>
      </c>
      <c r="H495" s="410">
        <f t="shared" si="77"/>
        <v>1806826</v>
      </c>
      <c r="I495" s="410">
        <f t="shared" si="78"/>
        <v>30000</v>
      </c>
      <c r="J495" s="410">
        <f t="shared" si="79"/>
        <v>0</v>
      </c>
      <c r="K495" s="410">
        <f t="shared" si="80"/>
        <v>1836826</v>
      </c>
      <c r="L495" s="506"/>
    </row>
    <row r="496" spans="1:12" s="29" customFormat="1">
      <c r="A496" s="409"/>
      <c r="B496" s="408" t="s">
        <v>434</v>
      </c>
      <c r="C496" s="410">
        <v>1</v>
      </c>
      <c r="D496" s="410">
        <v>1862415</v>
      </c>
      <c r="E496" s="410">
        <v>30000</v>
      </c>
      <c r="F496" s="410"/>
      <c r="G496" s="410">
        <f t="shared" si="76"/>
        <v>1892415</v>
      </c>
      <c r="H496" s="410">
        <f t="shared" si="77"/>
        <v>1862415</v>
      </c>
      <c r="I496" s="410">
        <f t="shared" si="78"/>
        <v>30000</v>
      </c>
      <c r="J496" s="410">
        <f t="shared" si="79"/>
        <v>0</v>
      </c>
      <c r="K496" s="410">
        <f t="shared" si="80"/>
        <v>1892415</v>
      </c>
      <c r="L496" s="506"/>
    </row>
    <row r="497" spans="1:12" s="29" customFormat="1">
      <c r="A497" s="409"/>
      <c r="B497" s="408" t="s">
        <v>435</v>
      </c>
      <c r="C497" s="410">
        <v>1</v>
      </c>
      <c r="D497" s="410">
        <v>1918005</v>
      </c>
      <c r="E497" s="410">
        <v>30000</v>
      </c>
      <c r="F497" s="410"/>
      <c r="G497" s="410">
        <f t="shared" si="76"/>
        <v>1948005</v>
      </c>
      <c r="H497" s="410">
        <f t="shared" si="77"/>
        <v>1918005</v>
      </c>
      <c r="I497" s="410">
        <f t="shared" si="78"/>
        <v>30000</v>
      </c>
      <c r="J497" s="410">
        <f t="shared" si="79"/>
        <v>0</v>
      </c>
      <c r="K497" s="410">
        <f t="shared" si="80"/>
        <v>1948005</v>
      </c>
      <c r="L497" s="506"/>
    </row>
    <row r="498" spans="1:12" s="29" customFormat="1">
      <c r="A498" s="409"/>
      <c r="B498" s="408" t="s">
        <v>1050</v>
      </c>
      <c r="C498" s="410">
        <v>1</v>
      </c>
      <c r="D498" s="410">
        <v>1622839</v>
      </c>
      <c r="E498" s="410">
        <v>30000</v>
      </c>
      <c r="F498" s="410"/>
      <c r="G498" s="410">
        <f t="shared" si="76"/>
        <v>1652839</v>
      </c>
      <c r="H498" s="410">
        <f t="shared" si="77"/>
        <v>1622839</v>
      </c>
      <c r="I498" s="410">
        <f t="shared" si="78"/>
        <v>30000</v>
      </c>
      <c r="J498" s="410">
        <f t="shared" si="79"/>
        <v>0</v>
      </c>
      <c r="K498" s="410">
        <f t="shared" si="80"/>
        <v>1652839</v>
      </c>
      <c r="L498" s="506"/>
    </row>
    <row r="499" spans="1:12" s="29" customFormat="1">
      <c r="A499" s="409"/>
      <c r="B499" s="408" t="s">
        <v>547</v>
      </c>
      <c r="C499" s="410">
        <v>1</v>
      </c>
      <c r="D499" s="410">
        <v>1682684</v>
      </c>
      <c r="E499" s="410">
        <v>30000</v>
      </c>
      <c r="F499" s="410"/>
      <c r="G499" s="410">
        <f t="shared" si="76"/>
        <v>1712684</v>
      </c>
      <c r="H499" s="410">
        <f t="shared" si="77"/>
        <v>1682684</v>
      </c>
      <c r="I499" s="410">
        <f t="shared" si="78"/>
        <v>30000</v>
      </c>
      <c r="J499" s="410">
        <f t="shared" si="79"/>
        <v>0</v>
      </c>
      <c r="K499" s="410">
        <f t="shared" si="80"/>
        <v>1712684</v>
      </c>
      <c r="L499" s="506"/>
    </row>
    <row r="500" spans="1:12" s="29" customFormat="1">
      <c r="A500" s="409"/>
      <c r="B500" s="408" t="s">
        <v>548</v>
      </c>
      <c r="C500" s="410">
        <v>2</v>
      </c>
      <c r="D500" s="410">
        <v>1742530</v>
      </c>
      <c r="E500" s="410">
        <v>30000</v>
      </c>
      <c r="F500" s="410"/>
      <c r="G500" s="410">
        <f t="shared" si="76"/>
        <v>1772530</v>
      </c>
      <c r="H500" s="410">
        <f t="shared" si="77"/>
        <v>3485060</v>
      </c>
      <c r="I500" s="410">
        <f t="shared" si="78"/>
        <v>60000</v>
      </c>
      <c r="J500" s="410">
        <f t="shared" si="79"/>
        <v>0</v>
      </c>
      <c r="K500" s="410">
        <f t="shared" si="80"/>
        <v>3545060</v>
      </c>
      <c r="L500" s="506"/>
    </row>
    <row r="501" spans="1:12" s="29" customFormat="1">
      <c r="A501" s="409"/>
      <c r="B501" s="408" t="s">
        <v>872</v>
      </c>
      <c r="C501" s="410">
        <v>3</v>
      </c>
      <c r="D501" s="410">
        <v>1802375</v>
      </c>
      <c r="E501" s="410">
        <v>30000</v>
      </c>
      <c r="F501" s="410"/>
      <c r="G501" s="410">
        <f t="shared" si="76"/>
        <v>1832375</v>
      </c>
      <c r="H501" s="410">
        <f t="shared" si="77"/>
        <v>5407125</v>
      </c>
      <c r="I501" s="410">
        <f t="shared" si="78"/>
        <v>90000</v>
      </c>
      <c r="J501" s="410">
        <f t="shared" si="79"/>
        <v>0</v>
      </c>
      <c r="K501" s="410">
        <f t="shared" si="80"/>
        <v>5497125</v>
      </c>
      <c r="L501" s="506"/>
    </row>
    <row r="502" spans="1:12" s="29" customFormat="1">
      <c r="A502" s="409"/>
      <c r="B502" s="408" t="s">
        <v>1084</v>
      </c>
      <c r="C502" s="410">
        <v>3</v>
      </c>
      <c r="D502" s="410">
        <v>1862220</v>
      </c>
      <c r="E502" s="410">
        <v>30000</v>
      </c>
      <c r="F502" s="410"/>
      <c r="G502" s="410">
        <f t="shared" si="76"/>
        <v>1892220</v>
      </c>
      <c r="H502" s="410">
        <f t="shared" si="77"/>
        <v>5586660</v>
      </c>
      <c r="I502" s="410">
        <f t="shared" si="78"/>
        <v>90000</v>
      </c>
      <c r="J502" s="410">
        <f t="shared" si="79"/>
        <v>0</v>
      </c>
      <c r="K502" s="410">
        <f t="shared" si="80"/>
        <v>5676660</v>
      </c>
      <c r="L502" s="506"/>
    </row>
    <row r="503" spans="1:12" s="29" customFormat="1">
      <c r="A503" s="409"/>
      <c r="B503" s="408" t="s">
        <v>1003</v>
      </c>
      <c r="C503" s="410">
        <v>2</v>
      </c>
      <c r="D503" s="410">
        <v>2027623</v>
      </c>
      <c r="E503" s="410">
        <v>30000</v>
      </c>
      <c r="F503" s="410"/>
      <c r="G503" s="410">
        <f t="shared" si="76"/>
        <v>2057623</v>
      </c>
      <c r="H503" s="410">
        <f t="shared" si="77"/>
        <v>4055246</v>
      </c>
      <c r="I503" s="410">
        <f t="shared" si="78"/>
        <v>60000</v>
      </c>
      <c r="J503" s="410">
        <f t="shared" si="79"/>
        <v>0</v>
      </c>
      <c r="K503" s="410">
        <f t="shared" si="80"/>
        <v>4115246</v>
      </c>
      <c r="L503" s="506"/>
    </row>
    <row r="504" spans="1:12" s="29" customFormat="1">
      <c r="A504" s="409"/>
      <c r="B504" s="408" t="s">
        <v>1018</v>
      </c>
      <c r="C504" s="410">
        <v>3</v>
      </c>
      <c r="D504" s="410">
        <v>2110917</v>
      </c>
      <c r="E504" s="410">
        <v>30000</v>
      </c>
      <c r="F504" s="410"/>
      <c r="G504" s="410">
        <f t="shared" si="76"/>
        <v>2140917</v>
      </c>
      <c r="H504" s="410">
        <f t="shared" si="77"/>
        <v>6332751</v>
      </c>
      <c r="I504" s="410">
        <f t="shared" si="78"/>
        <v>90000</v>
      </c>
      <c r="J504" s="410">
        <f t="shared" si="79"/>
        <v>0</v>
      </c>
      <c r="K504" s="410">
        <f t="shared" si="80"/>
        <v>6422751</v>
      </c>
      <c r="L504" s="506"/>
    </row>
    <row r="505" spans="1:12" s="29" customFormat="1">
      <c r="A505" s="409"/>
      <c r="B505" s="408" t="s">
        <v>549</v>
      </c>
      <c r="C505" s="410">
        <v>6</v>
      </c>
      <c r="D505" s="410">
        <v>2194212</v>
      </c>
      <c r="E505" s="410">
        <v>30000</v>
      </c>
      <c r="F505" s="410"/>
      <c r="G505" s="410">
        <f t="shared" si="76"/>
        <v>2224212</v>
      </c>
      <c r="H505" s="410">
        <f t="shared" si="77"/>
        <v>13165272</v>
      </c>
      <c r="I505" s="410">
        <f t="shared" si="78"/>
        <v>180000</v>
      </c>
      <c r="J505" s="410">
        <f t="shared" si="79"/>
        <v>0</v>
      </c>
      <c r="K505" s="410">
        <f t="shared" si="80"/>
        <v>13345272</v>
      </c>
      <c r="L505" s="506"/>
    </row>
    <row r="506" spans="1:12" s="29" customFormat="1">
      <c r="A506" s="409"/>
      <c r="B506" s="700" t="s">
        <v>642</v>
      </c>
      <c r="C506" s="410">
        <v>1</v>
      </c>
      <c r="D506" s="410">
        <v>2505352</v>
      </c>
      <c r="E506" s="410">
        <v>30000</v>
      </c>
      <c r="F506" s="410"/>
      <c r="G506" s="410">
        <f t="shared" si="76"/>
        <v>2535352</v>
      </c>
      <c r="H506" s="410">
        <f t="shared" si="77"/>
        <v>2505352</v>
      </c>
      <c r="I506" s="410">
        <f t="shared" si="78"/>
        <v>30000</v>
      </c>
      <c r="J506" s="410">
        <f t="shared" si="79"/>
        <v>0</v>
      </c>
      <c r="K506" s="410">
        <f t="shared" si="80"/>
        <v>2535352</v>
      </c>
      <c r="L506" s="506"/>
    </row>
    <row r="507" spans="1:12" s="29" customFormat="1">
      <c r="A507" s="409"/>
      <c r="B507" s="408" t="s">
        <v>688</v>
      </c>
      <c r="C507" s="410">
        <v>1</v>
      </c>
      <c r="D507" s="410">
        <v>2605457</v>
      </c>
      <c r="E507" s="410">
        <v>30000</v>
      </c>
      <c r="F507" s="410"/>
      <c r="G507" s="410">
        <f t="shared" si="76"/>
        <v>2635457</v>
      </c>
      <c r="H507" s="410">
        <f t="shared" si="77"/>
        <v>2605457</v>
      </c>
      <c r="I507" s="410">
        <f t="shared" si="78"/>
        <v>30000</v>
      </c>
      <c r="J507" s="410">
        <f t="shared" si="79"/>
        <v>0</v>
      </c>
      <c r="K507" s="410">
        <f t="shared" si="80"/>
        <v>2635457</v>
      </c>
      <c r="L507" s="506"/>
    </row>
    <row r="508" spans="1:12" s="29" customFormat="1">
      <c r="A508" s="409"/>
      <c r="B508" s="408" t="s">
        <v>679</v>
      </c>
      <c r="C508" s="410">
        <v>2</v>
      </c>
      <c r="D508" s="410">
        <v>2905774</v>
      </c>
      <c r="E508" s="410">
        <v>30000</v>
      </c>
      <c r="F508" s="410"/>
      <c r="G508" s="410">
        <f t="shared" si="76"/>
        <v>2935774</v>
      </c>
      <c r="H508" s="410">
        <f t="shared" si="77"/>
        <v>5811548</v>
      </c>
      <c r="I508" s="410">
        <f t="shared" si="78"/>
        <v>60000</v>
      </c>
      <c r="J508" s="410">
        <f t="shared" si="79"/>
        <v>0</v>
      </c>
      <c r="K508" s="410">
        <f t="shared" si="80"/>
        <v>5871548</v>
      </c>
      <c r="L508" s="506"/>
    </row>
    <row r="509" spans="1:12" s="29" customFormat="1">
      <c r="A509" s="409"/>
      <c r="B509" s="408" t="s">
        <v>451</v>
      </c>
      <c r="C509" s="410">
        <v>1</v>
      </c>
      <c r="D509" s="410">
        <v>5492370</v>
      </c>
      <c r="E509" s="410">
        <v>30000</v>
      </c>
      <c r="F509" s="410"/>
      <c r="G509" s="410">
        <f t="shared" si="76"/>
        <v>5522370</v>
      </c>
      <c r="H509" s="410">
        <f t="shared" si="77"/>
        <v>5492370</v>
      </c>
      <c r="I509" s="410">
        <f t="shared" si="78"/>
        <v>30000</v>
      </c>
      <c r="J509" s="410">
        <f t="shared" si="79"/>
        <v>0</v>
      </c>
      <c r="K509" s="410">
        <f t="shared" si="80"/>
        <v>5522370</v>
      </c>
      <c r="L509" s="506"/>
    </row>
    <row r="510" spans="1:12" s="29" customFormat="1">
      <c r="A510" s="409"/>
      <c r="B510" s="408" t="s">
        <v>623</v>
      </c>
      <c r="C510" s="410">
        <v>1</v>
      </c>
      <c r="D510" s="410">
        <v>5673136</v>
      </c>
      <c r="E510" s="410">
        <v>30000</v>
      </c>
      <c r="F510" s="410"/>
      <c r="G510" s="410">
        <f t="shared" si="76"/>
        <v>5703136</v>
      </c>
      <c r="H510" s="410">
        <f t="shared" si="77"/>
        <v>5673136</v>
      </c>
      <c r="I510" s="410">
        <f t="shared" si="78"/>
        <v>30000</v>
      </c>
      <c r="J510" s="410">
        <f t="shared" si="79"/>
        <v>0</v>
      </c>
      <c r="K510" s="410">
        <f t="shared" si="80"/>
        <v>5703136</v>
      </c>
      <c r="L510" s="506"/>
    </row>
    <row r="511" spans="1:12" s="29" customFormat="1">
      <c r="A511" s="409"/>
      <c r="B511" s="408" t="s">
        <v>452</v>
      </c>
      <c r="C511" s="410">
        <v>1</v>
      </c>
      <c r="D511" s="410">
        <v>5853902</v>
      </c>
      <c r="E511" s="410">
        <v>30000</v>
      </c>
      <c r="F511" s="410"/>
      <c r="G511" s="410">
        <f t="shared" si="76"/>
        <v>5883902</v>
      </c>
      <c r="H511" s="410">
        <f t="shared" si="77"/>
        <v>5853902</v>
      </c>
      <c r="I511" s="410">
        <f t="shared" si="78"/>
        <v>30000</v>
      </c>
      <c r="J511" s="410">
        <f t="shared" si="79"/>
        <v>0</v>
      </c>
      <c r="K511" s="410">
        <f t="shared" si="80"/>
        <v>5883902</v>
      </c>
      <c r="L511" s="506"/>
    </row>
    <row r="512" spans="1:12">
      <c r="A512" s="409"/>
      <c r="B512" s="421" t="s">
        <v>455</v>
      </c>
      <c r="C512" s="1060">
        <f>SUM(C452:C511)</f>
        <v>237</v>
      </c>
      <c r="D512" s="1060">
        <f>SUM(D452:D472)</f>
        <v>14662390</v>
      </c>
      <c r="E512" s="1060">
        <f>SUM(E452:E472)</f>
        <v>630000</v>
      </c>
      <c r="F512" s="1060">
        <f>SUM(F452:F472)</f>
        <v>0</v>
      </c>
      <c r="G512" s="410">
        <f>SUM(D512:F512)</f>
        <v>15292390</v>
      </c>
      <c r="H512" s="1060">
        <f>SUM(H452:H511)</f>
        <v>246579112</v>
      </c>
      <c r="I512" s="1060">
        <f>SUM(I452:I511)</f>
        <v>7110000</v>
      </c>
      <c r="J512" s="1060">
        <f>SUM(J452:J511)</f>
        <v>0</v>
      </c>
      <c r="K512" s="1060">
        <f>SUM(K452:K511)</f>
        <v>253689112</v>
      </c>
      <c r="L512" s="506"/>
    </row>
    <row r="513" spans="1:13">
      <c r="A513" s="409"/>
      <c r="B513" s="409"/>
      <c r="C513" s="410"/>
      <c r="D513" s="410"/>
      <c r="E513" s="410"/>
      <c r="F513" s="410"/>
      <c r="G513" s="410"/>
      <c r="H513" s="410"/>
      <c r="I513" s="410"/>
      <c r="J513" s="410"/>
      <c r="K513" s="410"/>
      <c r="L513" s="506"/>
    </row>
    <row r="514" spans="1:13">
      <c r="A514" s="409"/>
      <c r="B514" s="422" t="s">
        <v>460</v>
      </c>
      <c r="C514" s="410">
        <v>1</v>
      </c>
      <c r="D514" s="410">
        <v>9273943</v>
      </c>
      <c r="E514" s="410">
        <v>374361</v>
      </c>
      <c r="F514" s="410">
        <v>7914876</v>
      </c>
      <c r="G514" s="410">
        <f>SUM(D514:F514)</f>
        <v>17563180</v>
      </c>
      <c r="H514" s="410">
        <f>C514*D514</f>
        <v>9273943</v>
      </c>
      <c r="I514" s="410">
        <f>C514*E514</f>
        <v>374361</v>
      </c>
      <c r="J514" s="410">
        <f>C514*F514</f>
        <v>7914876</v>
      </c>
      <c r="K514" s="410">
        <f>C514*G514</f>
        <v>17563180</v>
      </c>
      <c r="L514" s="506"/>
    </row>
    <row r="515" spans="1:13">
      <c r="A515" s="409"/>
      <c r="B515" s="422"/>
      <c r="C515" s="410"/>
      <c r="D515" s="410"/>
      <c r="E515" s="410"/>
      <c r="F515" s="410"/>
      <c r="G515" s="410">
        <f>SUM(D515:F515)</f>
        <v>0</v>
      </c>
      <c r="H515" s="410">
        <f>C515*D515</f>
        <v>0</v>
      </c>
      <c r="I515" s="410">
        <f>C515*E515</f>
        <v>0</v>
      </c>
      <c r="J515" s="410">
        <f>C515*F515</f>
        <v>0</v>
      </c>
      <c r="K515" s="410">
        <f>C515*G515</f>
        <v>0</v>
      </c>
      <c r="L515" s="506"/>
    </row>
    <row r="516" spans="1:13">
      <c r="A516" s="409"/>
      <c r="B516" s="422"/>
      <c r="C516" s="410">
        <f t="shared" ref="C516:J516" si="81">SUM(C514:C515)</f>
        <v>1</v>
      </c>
      <c r="D516" s="410">
        <v>9273943</v>
      </c>
      <c r="E516" s="410">
        <f t="shared" si="81"/>
        <v>374361</v>
      </c>
      <c r="F516" s="410">
        <f t="shared" si="81"/>
        <v>7914876</v>
      </c>
      <c r="G516" s="410">
        <v>17563180</v>
      </c>
      <c r="H516" s="410">
        <v>9273943</v>
      </c>
      <c r="I516" s="410">
        <f t="shared" si="81"/>
        <v>374361</v>
      </c>
      <c r="J516" s="410">
        <f t="shared" si="81"/>
        <v>7914876</v>
      </c>
      <c r="K516" s="410">
        <v>17563180</v>
      </c>
      <c r="L516" s="506"/>
    </row>
    <row r="517" spans="1:13">
      <c r="A517" s="409"/>
      <c r="B517" s="422"/>
      <c r="C517" s="410"/>
      <c r="D517" s="410"/>
      <c r="E517" s="410"/>
      <c r="F517" s="410"/>
      <c r="G517" s="410"/>
      <c r="H517" s="410"/>
      <c r="I517" s="410"/>
      <c r="J517" s="410"/>
      <c r="K517" s="410"/>
      <c r="L517" s="506"/>
    </row>
    <row r="518" spans="1:13">
      <c r="A518" s="407" t="s">
        <v>468</v>
      </c>
      <c r="B518" s="409"/>
      <c r="C518" s="418">
        <f t="shared" ref="C518:K518" si="82">C512+C516</f>
        <v>238</v>
      </c>
      <c r="D518" s="418">
        <f t="shared" si="82"/>
        <v>23936333</v>
      </c>
      <c r="E518" s="418">
        <f t="shared" si="82"/>
        <v>1004361</v>
      </c>
      <c r="F518" s="418">
        <f t="shared" si="82"/>
        <v>7914876</v>
      </c>
      <c r="G518" s="412">
        <f t="shared" si="82"/>
        <v>32855570</v>
      </c>
      <c r="H518" s="412">
        <f t="shared" si="82"/>
        <v>255853055</v>
      </c>
      <c r="I518" s="412">
        <f t="shared" si="82"/>
        <v>7484361</v>
      </c>
      <c r="J518" s="412">
        <f t="shared" si="82"/>
        <v>7914876</v>
      </c>
      <c r="K518" s="412">
        <f t="shared" si="82"/>
        <v>271252292</v>
      </c>
      <c r="L518" s="506"/>
    </row>
    <row r="519" spans="1:13">
      <c r="A519" s="506"/>
      <c r="B519" s="506"/>
      <c r="C519" s="506"/>
      <c r="D519" s="506"/>
      <c r="E519" s="506"/>
      <c r="F519" s="506"/>
      <c r="G519" s="506"/>
      <c r="H519" s="506"/>
      <c r="I519" s="506"/>
      <c r="J519" s="506"/>
      <c r="K519" s="506"/>
      <c r="L519" s="506"/>
    </row>
    <row r="520" spans="1:13">
      <c r="A520" s="506"/>
      <c r="B520" s="506"/>
      <c r="C520" s="506"/>
      <c r="D520" s="506"/>
      <c r="E520" s="506"/>
      <c r="F520" s="506"/>
      <c r="G520" s="506"/>
      <c r="H520" s="506"/>
      <c r="I520" s="506"/>
      <c r="J520" s="506"/>
      <c r="K520" s="506"/>
      <c r="L520" s="506"/>
    </row>
    <row r="521" spans="1:13" s="29" customFormat="1">
      <c r="A521" s="1572" t="s">
        <v>1198</v>
      </c>
      <c r="B521" s="1572"/>
      <c r="C521" s="1572"/>
      <c r="D521" s="1572"/>
      <c r="E521" s="1572"/>
      <c r="F521" s="1572"/>
      <c r="G521" s="1572"/>
      <c r="H521" s="1572"/>
      <c r="I521" s="1572"/>
      <c r="J521" s="1572"/>
      <c r="K521" s="1572"/>
      <c r="L521" s="506"/>
    </row>
    <row r="522" spans="1:13" s="29" customFormat="1">
      <c r="A522" s="1573" t="s">
        <v>289</v>
      </c>
      <c r="B522" s="1573"/>
      <c r="C522" s="1573"/>
      <c r="D522" s="1573"/>
      <c r="E522" s="1573"/>
      <c r="F522" s="1573"/>
      <c r="G522" s="1573"/>
      <c r="H522" s="1573"/>
      <c r="I522" s="1573"/>
      <c r="J522" s="1573"/>
      <c r="K522" s="1573"/>
      <c r="L522" s="506"/>
    </row>
    <row r="523" spans="1:13" s="29" customFormat="1">
      <c r="A523" s="1573" t="s">
        <v>290</v>
      </c>
      <c r="B523" s="1574"/>
      <c r="C523" s="1574"/>
      <c r="D523" s="1574"/>
      <c r="E523" s="1574"/>
      <c r="F523" s="1574"/>
      <c r="G523" s="1574"/>
      <c r="H523" s="1574"/>
      <c r="I523" s="1574"/>
      <c r="J523" s="1574"/>
      <c r="K523" s="1574"/>
      <c r="L523" s="506"/>
    </row>
    <row r="524" spans="1:13" s="29" customFormat="1" ht="15.75">
      <c r="A524" s="1575" t="s">
        <v>671</v>
      </c>
      <c r="B524" s="1575"/>
      <c r="C524" s="1575"/>
      <c r="D524" s="1575"/>
      <c r="E524" s="1575"/>
      <c r="F524" s="1575"/>
      <c r="G524" s="1575"/>
      <c r="H524" s="1575"/>
      <c r="I524" s="1575"/>
      <c r="J524" s="1575"/>
      <c r="K524" s="1575"/>
      <c r="L524" s="1063"/>
      <c r="M524" s="274"/>
    </row>
    <row r="525" spans="1:13" s="29" customFormat="1" ht="36.75">
      <c r="A525" s="406"/>
      <c r="B525" s="406" t="s">
        <v>291</v>
      </c>
      <c r="C525" s="406" t="s">
        <v>1015</v>
      </c>
      <c r="D525" s="406" t="s">
        <v>292</v>
      </c>
      <c r="E525" s="406" t="s">
        <v>516</v>
      </c>
      <c r="F525" s="406" t="s">
        <v>293</v>
      </c>
      <c r="G525" s="406" t="s">
        <v>294</v>
      </c>
      <c r="H525" s="406" t="s">
        <v>295</v>
      </c>
      <c r="I525" s="406" t="s">
        <v>545</v>
      </c>
      <c r="J525" s="406" t="s">
        <v>296</v>
      </c>
      <c r="K525" s="1061" t="s">
        <v>1016</v>
      </c>
      <c r="L525" s="506"/>
    </row>
    <row r="526" spans="1:13" s="29" customFormat="1">
      <c r="A526" s="408"/>
      <c r="B526" s="409"/>
      <c r="C526" s="409"/>
      <c r="D526" s="409"/>
      <c r="E526" s="409"/>
      <c r="F526" s="409"/>
      <c r="G526" s="409"/>
      <c r="H526" s="409"/>
      <c r="I526" s="409"/>
      <c r="J526" s="409"/>
      <c r="K526" s="1062" t="s">
        <v>297</v>
      </c>
      <c r="L526" s="506"/>
    </row>
    <row r="527" spans="1:13" s="29" customFormat="1">
      <c r="A527" s="409"/>
      <c r="B527" s="421" t="s">
        <v>1051</v>
      </c>
      <c r="C527" s="410">
        <v>1</v>
      </c>
      <c r="D527" s="410">
        <v>368938</v>
      </c>
      <c r="E527" s="410">
        <v>30000</v>
      </c>
      <c r="F527" s="410"/>
      <c r="G527" s="410">
        <f t="shared" ref="G527:G536" si="83">SUM(D527:F527)</f>
        <v>398938</v>
      </c>
      <c r="H527" s="410">
        <f t="shared" ref="H527:H536" si="84">C527*D527</f>
        <v>368938</v>
      </c>
      <c r="I527" s="410">
        <f t="shared" ref="I527:I536" si="85">C527*E527</f>
        <v>30000</v>
      </c>
      <c r="J527" s="410">
        <f t="shared" ref="J527:J536" si="86">C527*F527</f>
        <v>0</v>
      </c>
      <c r="K527" s="410">
        <f t="shared" ref="K527:K536" si="87">C527*G527</f>
        <v>398938</v>
      </c>
      <c r="L527" s="506"/>
    </row>
    <row r="528" spans="1:13" s="29" customFormat="1">
      <c r="A528" s="409"/>
      <c r="B528" s="421" t="s">
        <v>319</v>
      </c>
      <c r="C528" s="410">
        <v>1</v>
      </c>
      <c r="D528" s="410">
        <v>384823</v>
      </c>
      <c r="E528" s="410">
        <v>30000</v>
      </c>
      <c r="F528" s="410"/>
      <c r="G528" s="410">
        <f t="shared" si="83"/>
        <v>414823</v>
      </c>
      <c r="H528" s="410">
        <f t="shared" si="84"/>
        <v>384823</v>
      </c>
      <c r="I528" s="410">
        <f t="shared" si="85"/>
        <v>30000</v>
      </c>
      <c r="J528" s="410">
        <f t="shared" si="86"/>
        <v>0</v>
      </c>
      <c r="K528" s="410">
        <f t="shared" si="87"/>
        <v>414823</v>
      </c>
      <c r="L528" s="506"/>
    </row>
    <row r="529" spans="1:12" s="29" customFormat="1">
      <c r="A529" s="409"/>
      <c r="B529" s="421" t="s">
        <v>320</v>
      </c>
      <c r="C529" s="410">
        <v>1</v>
      </c>
      <c r="D529" s="410">
        <v>393452</v>
      </c>
      <c r="E529" s="410">
        <v>30000</v>
      </c>
      <c r="F529" s="410"/>
      <c r="G529" s="410">
        <f t="shared" si="83"/>
        <v>423452</v>
      </c>
      <c r="H529" s="410">
        <f t="shared" si="84"/>
        <v>393452</v>
      </c>
      <c r="I529" s="410">
        <f t="shared" si="85"/>
        <v>30000</v>
      </c>
      <c r="J529" s="410">
        <f t="shared" si="86"/>
        <v>0</v>
      </c>
      <c r="K529" s="410">
        <f t="shared" si="87"/>
        <v>423452</v>
      </c>
      <c r="L529" s="506"/>
    </row>
    <row r="530" spans="1:12" s="29" customFormat="1">
      <c r="A530" s="409"/>
      <c r="B530" s="421" t="s">
        <v>374</v>
      </c>
      <c r="C530" s="410">
        <v>3</v>
      </c>
      <c r="D530" s="410">
        <v>857983</v>
      </c>
      <c r="E530" s="410">
        <v>30000</v>
      </c>
      <c r="F530" s="410"/>
      <c r="G530" s="410">
        <f t="shared" si="83"/>
        <v>887983</v>
      </c>
      <c r="H530" s="410">
        <f t="shared" si="84"/>
        <v>2573949</v>
      </c>
      <c r="I530" s="410">
        <f t="shared" si="85"/>
        <v>90000</v>
      </c>
      <c r="J530" s="410">
        <f t="shared" si="86"/>
        <v>0</v>
      </c>
      <c r="K530" s="410">
        <f t="shared" si="87"/>
        <v>2663949</v>
      </c>
      <c r="L530" s="506"/>
    </row>
    <row r="531" spans="1:12" s="29" customFormat="1">
      <c r="A531" s="409"/>
      <c r="B531" s="421" t="s">
        <v>403</v>
      </c>
      <c r="C531" s="410">
        <v>3</v>
      </c>
      <c r="D531" s="410">
        <v>1126631</v>
      </c>
      <c r="E531" s="410">
        <v>30000</v>
      </c>
      <c r="F531" s="410"/>
      <c r="G531" s="410">
        <f t="shared" si="83"/>
        <v>1156631</v>
      </c>
      <c r="H531" s="410">
        <f t="shared" si="84"/>
        <v>3379893</v>
      </c>
      <c r="I531" s="410">
        <f t="shared" si="85"/>
        <v>90000</v>
      </c>
      <c r="J531" s="410">
        <f t="shared" si="86"/>
        <v>0</v>
      </c>
      <c r="K531" s="410">
        <f t="shared" si="87"/>
        <v>3469893</v>
      </c>
      <c r="L531" s="506"/>
    </row>
    <row r="532" spans="1:12" s="29" customFormat="1">
      <c r="A532" s="409"/>
      <c r="B532" s="421" t="s">
        <v>404</v>
      </c>
      <c r="C532" s="410">
        <v>1</v>
      </c>
      <c r="D532" s="410">
        <v>1162530</v>
      </c>
      <c r="E532" s="410">
        <v>30000</v>
      </c>
      <c r="F532" s="410"/>
      <c r="G532" s="410">
        <f t="shared" si="83"/>
        <v>1192530</v>
      </c>
      <c r="H532" s="410">
        <f t="shared" si="84"/>
        <v>1162530</v>
      </c>
      <c r="I532" s="410">
        <f t="shared" si="85"/>
        <v>30000</v>
      </c>
      <c r="J532" s="410">
        <f t="shared" si="86"/>
        <v>0</v>
      </c>
      <c r="K532" s="410">
        <f t="shared" si="87"/>
        <v>1192530</v>
      </c>
      <c r="L532" s="506"/>
    </row>
    <row r="533" spans="1:12" s="29" customFormat="1">
      <c r="A533" s="409"/>
      <c r="B533" s="421" t="s">
        <v>419</v>
      </c>
      <c r="C533" s="410">
        <v>1</v>
      </c>
      <c r="D533" s="410">
        <v>1484627</v>
      </c>
      <c r="E533" s="410">
        <v>30000</v>
      </c>
      <c r="F533" s="410"/>
      <c r="G533" s="410">
        <f t="shared" si="83"/>
        <v>1514627</v>
      </c>
      <c r="H533" s="410">
        <f t="shared" si="84"/>
        <v>1484627</v>
      </c>
      <c r="I533" s="410">
        <f t="shared" si="85"/>
        <v>30000</v>
      </c>
      <c r="J533" s="410">
        <f t="shared" si="86"/>
        <v>0</v>
      </c>
      <c r="K533" s="410">
        <f t="shared" si="87"/>
        <v>1514627</v>
      </c>
      <c r="L533" s="506"/>
    </row>
    <row r="534" spans="1:12" s="29" customFormat="1">
      <c r="A534" s="409"/>
      <c r="B534" s="421" t="s">
        <v>547</v>
      </c>
      <c r="C534" s="410">
        <v>1</v>
      </c>
      <c r="D534" s="410">
        <v>1682684</v>
      </c>
      <c r="E534" s="410">
        <v>30000</v>
      </c>
      <c r="F534" s="410"/>
      <c r="G534" s="410">
        <f t="shared" si="83"/>
        <v>1712684</v>
      </c>
      <c r="H534" s="410">
        <f t="shared" si="84"/>
        <v>1682684</v>
      </c>
      <c r="I534" s="410">
        <f t="shared" si="85"/>
        <v>30000</v>
      </c>
      <c r="J534" s="410">
        <f t="shared" si="86"/>
        <v>0</v>
      </c>
      <c r="K534" s="410">
        <f t="shared" si="87"/>
        <v>1712684</v>
      </c>
      <c r="L534" s="506"/>
    </row>
    <row r="535" spans="1:12" s="29" customFormat="1">
      <c r="A535" s="409"/>
      <c r="B535" s="421" t="s">
        <v>548</v>
      </c>
      <c r="C535" s="410">
        <v>1</v>
      </c>
      <c r="D535" s="410">
        <v>1742530</v>
      </c>
      <c r="E535" s="410">
        <v>30000</v>
      </c>
      <c r="F535" s="410"/>
      <c r="G535" s="410">
        <f t="shared" si="83"/>
        <v>1772530</v>
      </c>
      <c r="H535" s="410">
        <f t="shared" si="84"/>
        <v>1742530</v>
      </c>
      <c r="I535" s="410">
        <f t="shared" si="85"/>
        <v>30000</v>
      </c>
      <c r="J535" s="410">
        <f t="shared" si="86"/>
        <v>0</v>
      </c>
      <c r="K535" s="410">
        <f t="shared" si="87"/>
        <v>1772530</v>
      </c>
      <c r="L535" s="506"/>
    </row>
    <row r="536" spans="1:12" s="29" customFormat="1">
      <c r="A536" s="409"/>
      <c r="B536" s="421" t="s">
        <v>1003</v>
      </c>
      <c r="C536" s="410">
        <v>1</v>
      </c>
      <c r="D536" s="410">
        <v>2027623</v>
      </c>
      <c r="E536" s="410">
        <v>30000</v>
      </c>
      <c r="F536" s="410"/>
      <c r="G536" s="410">
        <f t="shared" si="83"/>
        <v>2057623</v>
      </c>
      <c r="H536" s="410">
        <f t="shared" si="84"/>
        <v>2027623</v>
      </c>
      <c r="I536" s="410">
        <f t="shared" si="85"/>
        <v>30000</v>
      </c>
      <c r="J536" s="410">
        <f t="shared" si="86"/>
        <v>0</v>
      </c>
      <c r="K536" s="410">
        <f t="shared" si="87"/>
        <v>2057623</v>
      </c>
      <c r="L536" s="506"/>
    </row>
    <row r="537" spans="1:12" s="29" customFormat="1">
      <c r="A537" s="409"/>
      <c r="B537" s="421" t="s">
        <v>455</v>
      </c>
      <c r="C537" s="1060">
        <f>SUM(C527:C536)</f>
        <v>14</v>
      </c>
      <c r="D537" s="1060">
        <f>SUM(D530:D532)</f>
        <v>3147144</v>
      </c>
      <c r="E537" s="1060">
        <f>SUM(E530:E532)</f>
        <v>90000</v>
      </c>
      <c r="F537" s="1060"/>
      <c r="G537" s="1060">
        <f>SUM(G527:G536)</f>
        <v>11531821</v>
      </c>
      <c r="H537" s="1060">
        <f>SUM(H527:H536)</f>
        <v>15201049</v>
      </c>
      <c r="I537" s="1060">
        <f>SUM(I527:I536)</f>
        <v>420000</v>
      </c>
      <c r="J537" s="1060">
        <f>SUM(J527:J536)</f>
        <v>0</v>
      </c>
      <c r="K537" s="1060">
        <f>SUM(K527:K536)</f>
        <v>15621049</v>
      </c>
      <c r="L537" s="506"/>
    </row>
    <row r="538" spans="1:12" s="29" customFormat="1">
      <c r="A538" s="506"/>
      <c r="B538" s="506"/>
      <c r="C538" s="506"/>
      <c r="D538" s="506"/>
      <c r="E538" s="506"/>
      <c r="F538" s="506"/>
      <c r="G538" s="506"/>
      <c r="H538" s="506"/>
      <c r="I538" s="506"/>
      <c r="J538" s="506"/>
      <c r="K538" s="506"/>
      <c r="L538" s="506"/>
    </row>
    <row r="539" spans="1:12" s="29" customFormat="1">
      <c r="A539" s="409"/>
      <c r="B539" s="422" t="s">
        <v>460</v>
      </c>
      <c r="C539" s="410">
        <v>1</v>
      </c>
      <c r="D539" s="418">
        <v>9273943</v>
      </c>
      <c r="E539" s="410">
        <v>374361</v>
      </c>
      <c r="F539" s="410">
        <v>7914876</v>
      </c>
      <c r="G539" s="410">
        <f>SUM(D539:F539)</f>
        <v>17563180</v>
      </c>
      <c r="H539" s="410">
        <f>C539*D539</f>
        <v>9273943</v>
      </c>
      <c r="I539" s="410">
        <f>C539*E539</f>
        <v>374361</v>
      </c>
      <c r="J539" s="410">
        <f>C539*F539</f>
        <v>7914876</v>
      </c>
      <c r="K539" s="410">
        <f>C539*G539</f>
        <v>17563180</v>
      </c>
      <c r="L539" s="506"/>
    </row>
    <row r="540" spans="1:12" s="29" customFormat="1">
      <c r="A540" s="409"/>
      <c r="B540" s="422"/>
      <c r="C540" s="410"/>
      <c r="D540" s="410"/>
      <c r="E540" s="410"/>
      <c r="F540" s="410"/>
      <c r="G540" s="410">
        <f>SUM(D540:F540)</f>
        <v>0</v>
      </c>
      <c r="H540" s="410">
        <f>C540*D540</f>
        <v>0</v>
      </c>
      <c r="I540" s="410">
        <f>C540*E540</f>
        <v>0</v>
      </c>
      <c r="J540" s="410">
        <f>C540*F540</f>
        <v>0</v>
      </c>
      <c r="K540" s="410">
        <f>C540*G540</f>
        <v>0</v>
      </c>
      <c r="L540" s="506"/>
    </row>
    <row r="541" spans="1:12" s="29" customFormat="1">
      <c r="A541" s="409"/>
      <c r="B541" s="422"/>
      <c r="C541" s="410">
        <f t="shared" ref="C541:K541" si="88">SUM(C539:C540)</f>
        <v>1</v>
      </c>
      <c r="D541" s="410">
        <f t="shared" si="88"/>
        <v>9273943</v>
      </c>
      <c r="E541" s="410">
        <f t="shared" si="88"/>
        <v>374361</v>
      </c>
      <c r="F541" s="410">
        <f t="shared" si="88"/>
        <v>7914876</v>
      </c>
      <c r="G541" s="410">
        <f t="shared" si="88"/>
        <v>17563180</v>
      </c>
      <c r="H541" s="410">
        <f t="shared" si="88"/>
        <v>9273943</v>
      </c>
      <c r="I541" s="410">
        <f t="shared" si="88"/>
        <v>374361</v>
      </c>
      <c r="J541" s="410">
        <f t="shared" si="88"/>
        <v>7914876</v>
      </c>
      <c r="K541" s="410">
        <f t="shared" si="88"/>
        <v>17563180</v>
      </c>
      <c r="L541" s="506"/>
    </row>
    <row r="542" spans="1:12" s="29" customFormat="1">
      <c r="A542" s="409"/>
      <c r="B542" s="422"/>
      <c r="C542" s="410"/>
      <c r="D542" s="410"/>
      <c r="E542" s="410"/>
      <c r="F542" s="410"/>
      <c r="G542" s="410"/>
      <c r="H542" s="410"/>
      <c r="I542" s="410"/>
      <c r="J542" s="410"/>
      <c r="K542" s="410"/>
      <c r="L542" s="506"/>
    </row>
    <row r="543" spans="1:12" s="9" customFormat="1">
      <c r="A543" s="407" t="s">
        <v>468</v>
      </c>
      <c r="B543" s="409"/>
      <c r="C543" s="418">
        <f t="shared" ref="C543:K543" si="89">C537+C541</f>
        <v>15</v>
      </c>
      <c r="D543" s="418">
        <f t="shared" si="89"/>
        <v>12421087</v>
      </c>
      <c r="E543" s="418">
        <f t="shared" si="89"/>
        <v>464361</v>
      </c>
      <c r="F543" s="418">
        <f t="shared" si="89"/>
        <v>7914876</v>
      </c>
      <c r="G543" s="412">
        <f t="shared" si="89"/>
        <v>29095001</v>
      </c>
      <c r="H543" s="412">
        <f t="shared" si="89"/>
        <v>24474992</v>
      </c>
      <c r="I543" s="412">
        <f t="shared" si="89"/>
        <v>794361</v>
      </c>
      <c r="J543" s="412">
        <f t="shared" si="89"/>
        <v>7914876</v>
      </c>
      <c r="K543" s="412">
        <f t="shared" si="89"/>
        <v>33184229</v>
      </c>
      <c r="L543" s="506"/>
    </row>
    <row r="544" spans="1:12" s="29" customFormat="1">
      <c r="A544" s="407"/>
      <c r="B544" s="409"/>
      <c r="C544" s="418"/>
      <c r="D544" s="418"/>
      <c r="E544" s="418"/>
      <c r="F544" s="418"/>
      <c r="G544" s="412"/>
      <c r="H544" s="412"/>
      <c r="I544" s="412"/>
      <c r="J544" s="412"/>
      <c r="K544" s="412"/>
      <c r="L544" s="506"/>
    </row>
    <row r="545" spans="1:12" s="29" customFormat="1" ht="20.25">
      <c r="A545" s="1568" t="s">
        <v>0</v>
      </c>
      <c r="B545" s="1568"/>
      <c r="C545" s="1568"/>
      <c r="D545" s="1568"/>
      <c r="E545" s="1568"/>
      <c r="F545" s="1568"/>
      <c r="G545" s="1568"/>
      <c r="H545" s="1568"/>
      <c r="I545" s="1568"/>
      <c r="J545" s="1568"/>
      <c r="K545" s="1568"/>
      <c r="L545" s="506"/>
    </row>
    <row r="546" spans="1:12" s="9" customFormat="1" ht="20.25">
      <c r="A546" s="1569" t="s">
        <v>289</v>
      </c>
      <c r="B546" s="1569"/>
      <c r="C546" s="1569"/>
      <c r="D546" s="1569"/>
      <c r="E546" s="1569"/>
      <c r="F546" s="1569"/>
      <c r="G546" s="1569"/>
      <c r="H546" s="1569"/>
      <c r="I546" s="1569"/>
      <c r="J546" s="1569"/>
      <c r="K546" s="1569"/>
      <c r="L546" s="506"/>
    </row>
    <row r="547" spans="1:12" s="9" customFormat="1" ht="20.25">
      <c r="A547" s="1569" t="s">
        <v>290</v>
      </c>
      <c r="B547" s="1567"/>
      <c r="C547" s="1567"/>
      <c r="D547" s="1567"/>
      <c r="E547" s="1567"/>
      <c r="F547" s="1567"/>
      <c r="G547" s="1567"/>
      <c r="H547" s="1567"/>
      <c r="I547" s="1567"/>
      <c r="J547" s="1567"/>
      <c r="K547" s="1567"/>
      <c r="L547" s="506"/>
    </row>
    <row r="548" spans="1:12" s="9" customFormat="1" ht="15.75">
      <c r="A548" s="1579" t="s">
        <v>499</v>
      </c>
      <c r="B548" s="1579"/>
      <c r="C548" s="1579"/>
      <c r="D548" s="1579"/>
      <c r="E548" s="1579"/>
      <c r="F548" s="1579"/>
      <c r="G548" s="1579"/>
      <c r="H548" s="1579"/>
      <c r="I548" s="1579"/>
      <c r="J548" s="1579"/>
      <c r="K548" s="1579"/>
      <c r="L548" s="506"/>
    </row>
    <row r="549" spans="1:12" s="9" customFormat="1">
      <c r="A549" s="406"/>
      <c r="B549" s="406"/>
      <c r="C549" s="406"/>
      <c r="D549" s="406"/>
      <c r="E549" s="406"/>
      <c r="F549" s="406"/>
      <c r="G549" s="406"/>
      <c r="H549" s="406"/>
      <c r="I549" s="406"/>
      <c r="J549" s="406"/>
      <c r="K549" s="1061"/>
      <c r="L549" s="506"/>
    </row>
    <row r="550" spans="1:12" s="9" customFormat="1">
      <c r="A550" s="409"/>
      <c r="B550" s="421" t="s">
        <v>319</v>
      </c>
      <c r="C550" s="410">
        <v>2</v>
      </c>
      <c r="D550" s="410">
        <v>384823</v>
      </c>
      <c r="E550" s="410">
        <v>30000</v>
      </c>
      <c r="F550" s="410"/>
      <c r="G550" s="410">
        <f t="shared" ref="G550:G559" si="90">SUM(D550:F550)</f>
        <v>414823</v>
      </c>
      <c r="H550" s="410">
        <f t="shared" ref="H550:H559" si="91">C550*D550</f>
        <v>769646</v>
      </c>
      <c r="I550" s="410">
        <f t="shared" ref="I550:I559" si="92">C550*E550</f>
        <v>60000</v>
      </c>
      <c r="J550" s="410">
        <f t="shared" ref="J550:J559" si="93">C550*F550</f>
        <v>0</v>
      </c>
      <c r="K550" s="410">
        <f t="shared" ref="K550:K559" si="94">C550*G550</f>
        <v>829646</v>
      </c>
      <c r="L550" s="506"/>
    </row>
    <row r="551" spans="1:12" s="9" customFormat="1">
      <c r="A551" s="409"/>
      <c r="B551" s="421" t="s">
        <v>361</v>
      </c>
      <c r="C551" s="410">
        <v>1</v>
      </c>
      <c r="D551" s="410">
        <v>730546</v>
      </c>
      <c r="E551" s="410">
        <v>30000</v>
      </c>
      <c r="F551" s="410"/>
      <c r="G551" s="410">
        <f t="shared" si="90"/>
        <v>760546</v>
      </c>
      <c r="H551" s="410">
        <f t="shared" si="91"/>
        <v>730546</v>
      </c>
      <c r="I551" s="410">
        <f t="shared" si="92"/>
        <v>30000</v>
      </c>
      <c r="J551" s="410">
        <f t="shared" si="93"/>
        <v>0</v>
      </c>
      <c r="K551" s="410">
        <f t="shared" si="94"/>
        <v>760546</v>
      </c>
      <c r="L551" s="506"/>
    </row>
    <row r="552" spans="1:12" s="29" customFormat="1">
      <c r="A552" s="409"/>
      <c r="B552" s="421" t="s">
        <v>373</v>
      </c>
      <c r="C552" s="410">
        <v>1</v>
      </c>
      <c r="D552" s="410">
        <v>826204</v>
      </c>
      <c r="E552" s="410">
        <v>30000</v>
      </c>
      <c r="F552" s="410"/>
      <c r="G552" s="410">
        <f t="shared" si="90"/>
        <v>856204</v>
      </c>
      <c r="H552" s="410">
        <f t="shared" si="91"/>
        <v>826204</v>
      </c>
      <c r="I552" s="410">
        <f t="shared" si="92"/>
        <v>30000</v>
      </c>
      <c r="J552" s="410">
        <f t="shared" si="93"/>
        <v>0</v>
      </c>
      <c r="K552" s="410">
        <f t="shared" si="94"/>
        <v>856204</v>
      </c>
      <c r="L552" s="506"/>
    </row>
    <row r="553" spans="1:12" s="29" customFormat="1">
      <c r="A553" s="409"/>
      <c r="B553" s="421" t="s">
        <v>387</v>
      </c>
      <c r="C553" s="410">
        <v>1</v>
      </c>
      <c r="D553" s="410">
        <v>960604</v>
      </c>
      <c r="E553" s="410">
        <v>30000</v>
      </c>
      <c r="F553" s="410"/>
      <c r="G553" s="410">
        <f t="shared" si="90"/>
        <v>990604</v>
      </c>
      <c r="H553" s="410">
        <f t="shared" si="91"/>
        <v>960604</v>
      </c>
      <c r="I553" s="410">
        <f t="shared" si="92"/>
        <v>30000</v>
      </c>
      <c r="J553" s="410">
        <f t="shared" si="93"/>
        <v>0</v>
      </c>
      <c r="K553" s="410">
        <f t="shared" si="94"/>
        <v>990604</v>
      </c>
      <c r="L553" s="506"/>
    </row>
    <row r="554" spans="1:12" s="29" customFormat="1">
      <c r="A554" s="409"/>
      <c r="B554" s="421" t="s">
        <v>402</v>
      </c>
      <c r="C554" s="410">
        <v>1</v>
      </c>
      <c r="D554" s="410">
        <v>1094732</v>
      </c>
      <c r="E554" s="410">
        <v>30000</v>
      </c>
      <c r="F554" s="410"/>
      <c r="G554" s="410">
        <f t="shared" si="90"/>
        <v>1124732</v>
      </c>
      <c r="H554" s="410">
        <f t="shared" si="91"/>
        <v>1094732</v>
      </c>
      <c r="I554" s="410">
        <f t="shared" si="92"/>
        <v>30000</v>
      </c>
      <c r="J554" s="410">
        <f t="shared" si="93"/>
        <v>0</v>
      </c>
      <c r="K554" s="410">
        <f t="shared" si="94"/>
        <v>1124732</v>
      </c>
      <c r="L554" s="506"/>
    </row>
    <row r="555" spans="1:12" s="9" customFormat="1">
      <c r="A555" s="409"/>
      <c r="B555" s="421" t="s">
        <v>403</v>
      </c>
      <c r="C555" s="410">
        <v>1</v>
      </c>
      <c r="D555" s="410">
        <v>1126631</v>
      </c>
      <c r="E555" s="410">
        <v>30000</v>
      </c>
      <c r="F555" s="410"/>
      <c r="G555" s="410">
        <f t="shared" si="90"/>
        <v>1156631</v>
      </c>
      <c r="H555" s="410">
        <f t="shared" si="91"/>
        <v>1126631</v>
      </c>
      <c r="I555" s="410">
        <f t="shared" si="92"/>
        <v>30000</v>
      </c>
      <c r="J555" s="410">
        <f t="shared" si="93"/>
        <v>0</v>
      </c>
      <c r="K555" s="410">
        <f t="shared" si="94"/>
        <v>1156631</v>
      </c>
      <c r="L555" s="506"/>
    </row>
    <row r="556" spans="1:12" s="9" customFormat="1">
      <c r="A556" s="409"/>
      <c r="B556" s="421" t="s">
        <v>417</v>
      </c>
      <c r="C556" s="410">
        <v>1</v>
      </c>
      <c r="D556" s="410">
        <v>1379465</v>
      </c>
      <c r="E556" s="410">
        <v>30000</v>
      </c>
      <c r="F556" s="410"/>
      <c r="G556" s="410">
        <f t="shared" si="90"/>
        <v>1409465</v>
      </c>
      <c r="H556" s="410">
        <f t="shared" si="91"/>
        <v>1379465</v>
      </c>
      <c r="I556" s="410">
        <f t="shared" si="92"/>
        <v>30000</v>
      </c>
      <c r="J556" s="410">
        <f t="shared" si="93"/>
        <v>0</v>
      </c>
      <c r="K556" s="410">
        <f t="shared" si="94"/>
        <v>1409465</v>
      </c>
      <c r="L556" s="506"/>
    </row>
    <row r="557" spans="1:12" s="9" customFormat="1">
      <c r="A557" s="409"/>
      <c r="B557" s="421" t="s">
        <v>440</v>
      </c>
      <c r="C557" s="410">
        <v>1</v>
      </c>
      <c r="D557" s="410">
        <v>1922065</v>
      </c>
      <c r="E557" s="410">
        <v>30000</v>
      </c>
      <c r="F557" s="410"/>
      <c r="G557" s="410">
        <f t="shared" si="90"/>
        <v>1952065</v>
      </c>
      <c r="H557" s="410">
        <f t="shared" si="91"/>
        <v>1922065</v>
      </c>
      <c r="I557" s="410">
        <f t="shared" si="92"/>
        <v>30000</v>
      </c>
      <c r="J557" s="410">
        <f t="shared" si="93"/>
        <v>0</v>
      </c>
      <c r="K557" s="410">
        <f t="shared" si="94"/>
        <v>1952065</v>
      </c>
      <c r="L557" s="506"/>
    </row>
    <row r="558" spans="1:12" s="9" customFormat="1">
      <c r="A558" s="409"/>
      <c r="B558" s="408" t="s">
        <v>445</v>
      </c>
      <c r="C558" s="410">
        <v>1</v>
      </c>
      <c r="D558" s="410">
        <v>2194212</v>
      </c>
      <c r="E558" s="410">
        <v>30000</v>
      </c>
      <c r="F558" s="410"/>
      <c r="G558" s="410">
        <f t="shared" si="90"/>
        <v>2224212</v>
      </c>
      <c r="H558" s="410">
        <f t="shared" si="91"/>
        <v>2194212</v>
      </c>
      <c r="I558" s="410">
        <f t="shared" si="92"/>
        <v>30000</v>
      </c>
      <c r="J558" s="410">
        <f t="shared" si="93"/>
        <v>0</v>
      </c>
      <c r="K558" s="410">
        <f t="shared" si="94"/>
        <v>2224212</v>
      </c>
      <c r="L558" s="506"/>
    </row>
    <row r="559" spans="1:12" s="9" customFormat="1">
      <c r="A559" s="409"/>
      <c r="B559" s="408" t="s">
        <v>637</v>
      </c>
      <c r="C559" s="410">
        <v>1</v>
      </c>
      <c r="D559" s="410">
        <v>2705563</v>
      </c>
      <c r="E559" s="410">
        <v>30000</v>
      </c>
      <c r="F559" s="410"/>
      <c r="G559" s="410">
        <f t="shared" si="90"/>
        <v>2735563</v>
      </c>
      <c r="H559" s="410">
        <f t="shared" si="91"/>
        <v>2705563</v>
      </c>
      <c r="I559" s="410">
        <f t="shared" si="92"/>
        <v>30000</v>
      </c>
      <c r="J559" s="410">
        <f t="shared" si="93"/>
        <v>0</v>
      </c>
      <c r="K559" s="410">
        <f t="shared" si="94"/>
        <v>2735563</v>
      </c>
      <c r="L559" s="506"/>
    </row>
    <row r="560" spans="1:12" s="9" customFormat="1">
      <c r="A560" s="411" t="s">
        <v>2</v>
      </c>
      <c r="B560" s="421" t="s">
        <v>455</v>
      </c>
      <c r="C560" s="1060">
        <f>SUM(C550:C559)</f>
        <v>11</v>
      </c>
      <c r="D560" s="1060">
        <f>SUM(D557:D559)</f>
        <v>6821840</v>
      </c>
      <c r="E560" s="1060">
        <f>SUM(E557:E559)</f>
        <v>90000</v>
      </c>
      <c r="F560" s="1060"/>
      <c r="G560" s="1060">
        <f>SUM(G550:G559)</f>
        <v>13624845</v>
      </c>
      <c r="H560" s="1060">
        <f>SUM(H550:H559)</f>
        <v>13709668</v>
      </c>
      <c r="I560" s="1060">
        <f>SUM(I550:I559)</f>
        <v>330000</v>
      </c>
      <c r="J560" s="1060">
        <f>SUM(J550:J559)</f>
        <v>0</v>
      </c>
      <c r="K560" s="1060">
        <f>SUM(K550:K559)</f>
        <v>14039668</v>
      </c>
      <c r="L560" s="506"/>
    </row>
    <row r="561" spans="1:12" s="29" customFormat="1">
      <c r="A561" s="407"/>
      <c r="B561" s="409"/>
      <c r="C561" s="412"/>
      <c r="D561" s="412"/>
      <c r="E561" s="412"/>
      <c r="F561" s="412"/>
      <c r="G561" s="412"/>
      <c r="H561" s="412"/>
      <c r="I561" s="412"/>
      <c r="J561" s="412"/>
      <c r="K561" s="412"/>
      <c r="L561" s="506"/>
    </row>
    <row r="562" spans="1:12" s="29" customFormat="1">
      <c r="A562" s="409" t="s">
        <v>456</v>
      </c>
      <c r="B562" s="832" t="s">
        <v>457</v>
      </c>
      <c r="C562" s="418"/>
      <c r="D562" s="418">
        <v>1337225</v>
      </c>
      <c r="E562" s="418">
        <v>381109</v>
      </c>
      <c r="F562" s="418">
        <v>13099508</v>
      </c>
      <c r="G562" s="410">
        <f t="shared" ref="G562:G573" si="95">SUM(D562:F562)</f>
        <v>14817842</v>
      </c>
      <c r="H562" s="410">
        <f t="shared" ref="H562:H573" si="96">C562*D562</f>
        <v>0</v>
      </c>
      <c r="I562" s="410">
        <f t="shared" ref="I562:I573" si="97">C562*E562</f>
        <v>0</v>
      </c>
      <c r="J562" s="410">
        <f t="shared" ref="J562:J573" si="98">C562*F562</f>
        <v>0</v>
      </c>
      <c r="K562" s="410">
        <f t="shared" ref="K562:K573" si="99">C562*G562</f>
        <v>0</v>
      </c>
      <c r="L562" s="506"/>
    </row>
    <row r="563" spans="1:12" s="29" customFormat="1" ht="36.75">
      <c r="A563" s="409" t="s">
        <v>458</v>
      </c>
      <c r="B563" s="832" t="s">
        <v>459</v>
      </c>
      <c r="C563" s="418"/>
      <c r="D563" s="418">
        <v>1337225</v>
      </c>
      <c r="E563" s="418">
        <v>401168</v>
      </c>
      <c r="F563" s="418">
        <v>10916790</v>
      </c>
      <c r="G563" s="410">
        <f t="shared" si="95"/>
        <v>12655183</v>
      </c>
      <c r="H563" s="410">
        <f t="shared" si="96"/>
        <v>0</v>
      </c>
      <c r="I563" s="410">
        <f t="shared" si="97"/>
        <v>0</v>
      </c>
      <c r="J563" s="410">
        <f t="shared" si="98"/>
        <v>0</v>
      </c>
      <c r="K563" s="410">
        <f t="shared" si="99"/>
        <v>0</v>
      </c>
      <c r="L563" s="506"/>
    </row>
    <row r="564" spans="1:12" s="29" customFormat="1">
      <c r="A564" s="409"/>
      <c r="B564" s="422" t="s">
        <v>460</v>
      </c>
      <c r="C564" s="410"/>
      <c r="D564" s="418">
        <v>9273942.8399999999</v>
      </c>
      <c r="E564" s="410">
        <v>374361</v>
      </c>
      <c r="F564" s="410">
        <v>7914876</v>
      </c>
      <c r="G564" s="410">
        <f t="shared" si="95"/>
        <v>17563179.84</v>
      </c>
      <c r="H564" s="410">
        <f t="shared" si="96"/>
        <v>0</v>
      </c>
      <c r="I564" s="410">
        <f t="shared" si="97"/>
        <v>0</v>
      </c>
      <c r="J564" s="410">
        <f t="shared" si="98"/>
        <v>0</v>
      </c>
      <c r="K564" s="410">
        <f t="shared" si="99"/>
        <v>0</v>
      </c>
      <c r="L564" s="506"/>
    </row>
    <row r="565" spans="1:12" s="29" customFormat="1">
      <c r="A565" s="409"/>
      <c r="B565" s="422" t="s">
        <v>461</v>
      </c>
      <c r="C565" s="410"/>
      <c r="D565" s="418"/>
      <c r="E565" s="410"/>
      <c r="F565" s="410"/>
      <c r="G565" s="410">
        <f t="shared" si="95"/>
        <v>0</v>
      </c>
      <c r="H565" s="410">
        <f t="shared" si="96"/>
        <v>0</v>
      </c>
      <c r="I565" s="410">
        <f t="shared" si="97"/>
        <v>0</v>
      </c>
      <c r="J565" s="410">
        <f t="shared" si="98"/>
        <v>0</v>
      </c>
      <c r="K565" s="410">
        <f t="shared" si="99"/>
        <v>0</v>
      </c>
      <c r="L565" s="506"/>
    </row>
    <row r="566" spans="1:12" s="29" customFormat="1">
      <c r="A566" s="409"/>
      <c r="B566" s="422" t="s">
        <v>462</v>
      </c>
      <c r="C566" s="410"/>
      <c r="D566" s="418"/>
      <c r="E566" s="410"/>
      <c r="F566" s="410"/>
      <c r="G566" s="410">
        <f t="shared" si="95"/>
        <v>0</v>
      </c>
      <c r="H566" s="410">
        <f t="shared" si="96"/>
        <v>0</v>
      </c>
      <c r="I566" s="410">
        <f t="shared" si="97"/>
        <v>0</v>
      </c>
      <c r="J566" s="410">
        <f t="shared" si="98"/>
        <v>0</v>
      </c>
      <c r="K566" s="410">
        <f t="shared" si="99"/>
        <v>0</v>
      </c>
      <c r="L566" s="506"/>
    </row>
    <row r="567" spans="1:12" s="29" customFormat="1">
      <c r="A567" s="409"/>
      <c r="B567" s="422" t="s">
        <v>938</v>
      </c>
      <c r="C567" s="410"/>
      <c r="D567" s="410"/>
      <c r="E567" s="410"/>
      <c r="F567" s="410"/>
      <c r="G567" s="410">
        <f t="shared" si="95"/>
        <v>0</v>
      </c>
      <c r="H567" s="410">
        <f t="shared" si="96"/>
        <v>0</v>
      </c>
      <c r="I567" s="410">
        <f t="shared" si="97"/>
        <v>0</v>
      </c>
      <c r="J567" s="410">
        <f t="shared" si="98"/>
        <v>0</v>
      </c>
      <c r="K567" s="410">
        <f t="shared" si="99"/>
        <v>0</v>
      </c>
      <c r="L567" s="506"/>
    </row>
    <row r="568" spans="1:12" s="29" customFormat="1">
      <c r="A568" s="421"/>
      <c r="B568" s="929" t="s">
        <v>939</v>
      </c>
      <c r="C568" s="410"/>
      <c r="D568" s="410"/>
      <c r="E568" s="410"/>
      <c r="F568" s="410"/>
      <c r="G568" s="410">
        <f t="shared" si="95"/>
        <v>0</v>
      </c>
      <c r="H568" s="410">
        <f t="shared" si="96"/>
        <v>0</v>
      </c>
      <c r="I568" s="410">
        <f t="shared" si="97"/>
        <v>0</v>
      </c>
      <c r="J568" s="410">
        <f t="shared" si="98"/>
        <v>0</v>
      </c>
      <c r="K568" s="410">
        <f t="shared" si="99"/>
        <v>0</v>
      </c>
      <c r="L568" s="506"/>
    </row>
    <row r="569" spans="1:12" s="29" customFormat="1">
      <c r="A569" s="409"/>
      <c r="B569" s="422" t="s">
        <v>940</v>
      </c>
      <c r="C569" s="410"/>
      <c r="D569" s="410"/>
      <c r="E569" s="410"/>
      <c r="F569" s="410"/>
      <c r="G569" s="410">
        <f t="shared" si="95"/>
        <v>0</v>
      </c>
      <c r="H569" s="410">
        <f t="shared" si="96"/>
        <v>0</v>
      </c>
      <c r="I569" s="410">
        <f t="shared" si="97"/>
        <v>0</v>
      </c>
      <c r="J569" s="410">
        <f t="shared" si="98"/>
        <v>0</v>
      </c>
      <c r="K569" s="410">
        <f t="shared" si="99"/>
        <v>0</v>
      </c>
      <c r="L569" s="506"/>
    </row>
    <row r="570" spans="1:12" s="29" customFormat="1">
      <c r="A570" s="409"/>
      <c r="B570" s="422" t="s">
        <v>464</v>
      </c>
      <c r="C570" s="410"/>
      <c r="D570" s="410"/>
      <c r="E570" s="410"/>
      <c r="F570" s="410"/>
      <c r="G570" s="410">
        <f t="shared" si="95"/>
        <v>0</v>
      </c>
      <c r="H570" s="410">
        <f t="shared" si="96"/>
        <v>0</v>
      </c>
      <c r="I570" s="410">
        <f t="shared" si="97"/>
        <v>0</v>
      </c>
      <c r="J570" s="410">
        <f t="shared" si="98"/>
        <v>0</v>
      </c>
      <c r="K570" s="410">
        <f t="shared" si="99"/>
        <v>0</v>
      </c>
      <c r="L570" s="506"/>
    </row>
    <row r="571" spans="1:12" s="29" customFormat="1">
      <c r="A571" s="409"/>
      <c r="B571" s="422" t="s">
        <v>465</v>
      </c>
      <c r="C571" s="410"/>
      <c r="D571" s="410"/>
      <c r="E571" s="410"/>
      <c r="F571" s="410"/>
      <c r="G571" s="410">
        <f t="shared" si="95"/>
        <v>0</v>
      </c>
      <c r="H571" s="410">
        <f t="shared" si="96"/>
        <v>0</v>
      </c>
      <c r="I571" s="410">
        <f t="shared" si="97"/>
        <v>0</v>
      </c>
      <c r="J571" s="410">
        <f t="shared" si="98"/>
        <v>0</v>
      </c>
      <c r="K571" s="410">
        <f t="shared" si="99"/>
        <v>0</v>
      </c>
      <c r="L571" s="506"/>
    </row>
    <row r="572" spans="1:12" s="29" customFormat="1">
      <c r="A572" s="409"/>
      <c r="B572" s="422" t="s">
        <v>466</v>
      </c>
      <c r="C572" s="410"/>
      <c r="D572" s="410"/>
      <c r="E572" s="410"/>
      <c r="F572" s="410"/>
      <c r="G572" s="410">
        <f t="shared" si="95"/>
        <v>0</v>
      </c>
      <c r="H572" s="410">
        <f t="shared" si="96"/>
        <v>0</v>
      </c>
      <c r="I572" s="410">
        <f t="shared" si="97"/>
        <v>0</v>
      </c>
      <c r="J572" s="410">
        <f t="shared" si="98"/>
        <v>0</v>
      </c>
      <c r="K572" s="410">
        <f t="shared" si="99"/>
        <v>0</v>
      </c>
      <c r="L572" s="506"/>
    </row>
    <row r="573" spans="1:12" s="29" customFormat="1">
      <c r="A573" s="409"/>
      <c r="B573" s="422" t="s">
        <v>467</v>
      </c>
      <c r="C573" s="410"/>
      <c r="D573" s="410"/>
      <c r="E573" s="410"/>
      <c r="F573" s="410"/>
      <c r="G573" s="410">
        <f t="shared" si="95"/>
        <v>0</v>
      </c>
      <c r="H573" s="410">
        <f t="shared" si="96"/>
        <v>0</v>
      </c>
      <c r="I573" s="410">
        <f t="shared" si="97"/>
        <v>0</v>
      </c>
      <c r="J573" s="410">
        <f t="shared" si="98"/>
        <v>0</v>
      </c>
      <c r="K573" s="410">
        <f t="shared" si="99"/>
        <v>0</v>
      </c>
      <c r="L573" s="506"/>
    </row>
    <row r="574" spans="1:12" s="29" customFormat="1">
      <c r="A574" s="409"/>
      <c r="B574" s="422"/>
      <c r="C574" s="410">
        <f t="shared" ref="C574:K574" si="100">SUM(C562:C573)</f>
        <v>0</v>
      </c>
      <c r="D574" s="410">
        <f t="shared" si="100"/>
        <v>11948392.84</v>
      </c>
      <c r="E574" s="410">
        <f t="shared" si="100"/>
        <v>1156638</v>
      </c>
      <c r="F574" s="410">
        <f t="shared" si="100"/>
        <v>31931174</v>
      </c>
      <c r="G574" s="410">
        <f t="shared" si="100"/>
        <v>45036204.840000004</v>
      </c>
      <c r="H574" s="410">
        <f t="shared" si="100"/>
        <v>0</v>
      </c>
      <c r="I574" s="410">
        <f t="shared" si="100"/>
        <v>0</v>
      </c>
      <c r="J574" s="410">
        <f t="shared" si="100"/>
        <v>0</v>
      </c>
      <c r="K574" s="410">
        <f t="shared" si="100"/>
        <v>0</v>
      </c>
      <c r="L574" s="506"/>
    </row>
    <row r="575" spans="1:12" s="29" customFormat="1">
      <c r="A575" s="409"/>
      <c r="B575" s="422"/>
      <c r="C575" s="410"/>
      <c r="D575" s="410"/>
      <c r="E575" s="410"/>
      <c r="F575" s="410"/>
      <c r="G575" s="410"/>
      <c r="H575" s="410"/>
      <c r="I575" s="410"/>
      <c r="J575" s="410"/>
      <c r="K575" s="410"/>
      <c r="L575" s="506"/>
    </row>
    <row r="576" spans="1:12" s="29" customFormat="1">
      <c r="A576" s="409"/>
      <c r="B576" s="409"/>
      <c r="C576" s="418">
        <f>C574</f>
        <v>0</v>
      </c>
      <c r="D576" s="418">
        <f>SUM(D562:D573)</f>
        <v>11948392.84</v>
      </c>
      <c r="E576" s="418">
        <f>SUM(E562:E573)</f>
        <v>1156638</v>
      </c>
      <c r="F576" s="418">
        <f t="shared" ref="F576:K576" si="101">F574</f>
        <v>31931174</v>
      </c>
      <c r="G576" s="418">
        <f t="shared" si="101"/>
        <v>45036204.840000004</v>
      </c>
      <c r="H576" s="418">
        <f t="shared" si="101"/>
        <v>0</v>
      </c>
      <c r="I576" s="418">
        <f t="shared" si="101"/>
        <v>0</v>
      </c>
      <c r="J576" s="418">
        <f t="shared" si="101"/>
        <v>0</v>
      </c>
      <c r="K576" s="418">
        <f t="shared" si="101"/>
        <v>0</v>
      </c>
      <c r="L576" s="506"/>
    </row>
    <row r="577" spans="1:12" s="9" customFormat="1">
      <c r="A577" s="506"/>
      <c r="B577" s="506"/>
      <c r="C577" s="506"/>
      <c r="D577" s="506"/>
      <c r="E577" s="506"/>
      <c r="F577" s="506"/>
      <c r="G577" s="506"/>
      <c r="H577" s="506"/>
      <c r="I577" s="506"/>
      <c r="J577" s="506"/>
      <c r="K577" s="506"/>
      <c r="L577" s="506"/>
    </row>
    <row r="578" spans="1:12" s="9" customFormat="1">
      <c r="A578" s="506"/>
      <c r="B578" s="506"/>
      <c r="C578" s="506"/>
      <c r="D578" s="506"/>
      <c r="E578" s="506"/>
      <c r="F578" s="506"/>
      <c r="G578" s="506"/>
      <c r="H578" s="506"/>
      <c r="I578" s="506"/>
      <c r="J578" s="506"/>
      <c r="K578" s="506"/>
      <c r="L578" s="506"/>
    </row>
    <row r="579" spans="1:12" s="9" customFormat="1" ht="20.25">
      <c r="A579" s="1568" t="s">
        <v>1198</v>
      </c>
      <c r="B579" s="1568"/>
      <c r="C579" s="1568"/>
      <c r="D579" s="1568"/>
      <c r="E579" s="1568"/>
      <c r="F579" s="1568"/>
      <c r="G579" s="1568"/>
      <c r="H579" s="1568"/>
      <c r="I579" s="1568"/>
      <c r="J579" s="1568"/>
      <c r="K579" s="1568"/>
      <c r="L579" s="506"/>
    </row>
    <row r="580" spans="1:12" s="29" customFormat="1" ht="20.25">
      <c r="A580" s="1569" t="s">
        <v>289</v>
      </c>
      <c r="B580" s="1569"/>
      <c r="C580" s="1569"/>
      <c r="D580" s="1569"/>
      <c r="E580" s="1569"/>
      <c r="F580" s="1569"/>
      <c r="G580" s="1569"/>
      <c r="H580" s="1569"/>
      <c r="I580" s="1569"/>
      <c r="J580" s="1569"/>
      <c r="K580" s="1569"/>
      <c r="L580" s="506"/>
    </row>
    <row r="581" spans="1:12" s="29" customFormat="1" ht="20.25">
      <c r="A581" s="1569" t="s">
        <v>290</v>
      </c>
      <c r="B581" s="1567"/>
      <c r="C581" s="1567"/>
      <c r="D581" s="1567"/>
      <c r="E581" s="1567"/>
      <c r="F581" s="1567"/>
      <c r="G581" s="1567"/>
      <c r="H581" s="1567"/>
      <c r="I581" s="1567"/>
      <c r="J581" s="1567"/>
      <c r="K581" s="1567"/>
      <c r="L581" s="506"/>
    </row>
    <row r="582" spans="1:12" s="29" customFormat="1" ht="15.75">
      <c r="A582" s="1579" t="s">
        <v>553</v>
      </c>
      <c r="B582" s="1579"/>
      <c r="C582" s="1579"/>
      <c r="D582" s="1579"/>
      <c r="E582" s="1579"/>
      <c r="F582" s="1579"/>
      <c r="G582" s="1579"/>
      <c r="H582" s="1579"/>
      <c r="I582" s="1579"/>
      <c r="J582" s="1579"/>
      <c r="K582" s="1579"/>
      <c r="L582" s="506"/>
    </row>
    <row r="583" spans="1:12" s="29" customFormat="1" ht="36.75">
      <c r="A583" s="406"/>
      <c r="B583" s="406" t="s">
        <v>291</v>
      </c>
      <c r="C583" s="406" t="s">
        <v>1015</v>
      </c>
      <c r="D583" s="406" t="s">
        <v>292</v>
      </c>
      <c r="E583" s="406" t="s">
        <v>516</v>
      </c>
      <c r="F583" s="406" t="s">
        <v>293</v>
      </c>
      <c r="G583" s="406" t="s">
        <v>294</v>
      </c>
      <c r="H583" s="406" t="s">
        <v>295</v>
      </c>
      <c r="I583" s="406" t="s">
        <v>517</v>
      </c>
      <c r="J583" s="406" t="s">
        <v>296</v>
      </c>
      <c r="K583" s="1061" t="s">
        <v>1016</v>
      </c>
      <c r="L583" s="506"/>
    </row>
    <row r="584" spans="1:12" s="29" customFormat="1">
      <c r="A584" s="408"/>
      <c r="B584" s="409"/>
      <c r="C584" s="409"/>
      <c r="D584" s="409"/>
      <c r="E584" s="409"/>
      <c r="F584" s="409"/>
      <c r="G584" s="409"/>
      <c r="H584" s="409"/>
      <c r="I584" s="409"/>
      <c r="J584" s="409"/>
      <c r="K584" s="1062" t="s">
        <v>297</v>
      </c>
      <c r="L584" s="506"/>
    </row>
    <row r="585" spans="1:12" s="29" customFormat="1">
      <c r="A585" s="409"/>
      <c r="B585" s="421" t="s">
        <v>1020</v>
      </c>
      <c r="C585" s="410">
        <v>1</v>
      </c>
      <c r="D585" s="410">
        <v>409262</v>
      </c>
      <c r="E585" s="410">
        <v>30000</v>
      </c>
      <c r="F585" s="410"/>
      <c r="G585" s="410">
        <f t="shared" ref="G585:G592" si="102">SUM(D585:F585)</f>
        <v>439262</v>
      </c>
      <c r="H585" s="410">
        <f t="shared" ref="H585:H592" si="103">C585*D585</f>
        <v>409262</v>
      </c>
      <c r="I585" s="410">
        <f t="shared" ref="I585:I592" si="104">C585*E585</f>
        <v>30000</v>
      </c>
      <c r="J585" s="410">
        <f t="shared" ref="J585:J592" si="105">C585*F585</f>
        <v>0</v>
      </c>
      <c r="K585" s="410">
        <f t="shared" ref="K585:K592" si="106">C585*G585</f>
        <v>439262</v>
      </c>
      <c r="L585" s="506"/>
    </row>
    <row r="586" spans="1:12" s="29" customFormat="1">
      <c r="A586" s="409"/>
      <c r="B586" s="421" t="s">
        <v>389</v>
      </c>
      <c r="C586" s="410">
        <v>1</v>
      </c>
      <c r="D586" s="410">
        <v>1023851</v>
      </c>
      <c r="E586" s="410">
        <v>30000</v>
      </c>
      <c r="F586" s="410"/>
      <c r="G586" s="410">
        <f t="shared" si="102"/>
        <v>1053851</v>
      </c>
      <c r="H586" s="410">
        <f t="shared" si="103"/>
        <v>1023851</v>
      </c>
      <c r="I586" s="410">
        <f t="shared" si="104"/>
        <v>30000</v>
      </c>
      <c r="J586" s="410">
        <f t="shared" si="105"/>
        <v>0</v>
      </c>
      <c r="K586" s="410">
        <f t="shared" si="106"/>
        <v>1053851</v>
      </c>
      <c r="L586" s="506"/>
    </row>
    <row r="587" spans="1:12" s="29" customFormat="1">
      <c r="A587" s="409"/>
      <c r="B587" s="421" t="s">
        <v>390</v>
      </c>
      <c r="C587" s="410">
        <v>1</v>
      </c>
      <c r="D587" s="410">
        <v>1055475</v>
      </c>
      <c r="E587" s="410">
        <v>30000</v>
      </c>
      <c r="F587" s="410"/>
      <c r="G587" s="410">
        <f t="shared" si="102"/>
        <v>1085475</v>
      </c>
      <c r="H587" s="410">
        <f t="shared" si="103"/>
        <v>1055475</v>
      </c>
      <c r="I587" s="410">
        <f t="shared" si="104"/>
        <v>30000</v>
      </c>
      <c r="J587" s="410">
        <f t="shared" si="105"/>
        <v>0</v>
      </c>
      <c r="K587" s="410">
        <f t="shared" si="106"/>
        <v>1085475</v>
      </c>
      <c r="L587" s="506"/>
    </row>
    <row r="588" spans="1:12" s="29" customFormat="1">
      <c r="A588" s="409"/>
      <c r="B588" s="421" t="s">
        <v>403</v>
      </c>
      <c r="C588" s="410">
        <v>2</v>
      </c>
      <c r="D588" s="410">
        <v>1126631</v>
      </c>
      <c r="E588" s="410">
        <v>30000</v>
      </c>
      <c r="F588" s="410"/>
      <c r="G588" s="410">
        <f t="shared" si="102"/>
        <v>1156631</v>
      </c>
      <c r="H588" s="410">
        <f t="shared" si="103"/>
        <v>2253262</v>
      </c>
      <c r="I588" s="410">
        <f t="shared" si="104"/>
        <v>60000</v>
      </c>
      <c r="J588" s="410">
        <f t="shared" si="105"/>
        <v>0</v>
      </c>
      <c r="K588" s="410">
        <f t="shared" si="106"/>
        <v>2313262</v>
      </c>
      <c r="L588" s="506"/>
    </row>
    <row r="589" spans="1:12" s="29" customFormat="1">
      <c r="A589" s="409"/>
      <c r="B589" s="421" t="s">
        <v>404</v>
      </c>
      <c r="C589" s="410">
        <v>1</v>
      </c>
      <c r="D589" s="410">
        <v>1162530</v>
      </c>
      <c r="E589" s="410">
        <v>30000</v>
      </c>
      <c r="F589" s="410"/>
      <c r="G589" s="410">
        <f t="shared" si="102"/>
        <v>1192530</v>
      </c>
      <c r="H589" s="410">
        <f t="shared" si="103"/>
        <v>1162530</v>
      </c>
      <c r="I589" s="410">
        <f t="shared" si="104"/>
        <v>30000</v>
      </c>
      <c r="J589" s="410">
        <f t="shared" si="105"/>
        <v>0</v>
      </c>
      <c r="K589" s="410">
        <f t="shared" si="106"/>
        <v>1192530</v>
      </c>
      <c r="L589" s="506"/>
    </row>
    <row r="590" spans="1:12" s="29" customFormat="1">
      <c r="A590" s="409"/>
      <c r="B590" s="421" t="s">
        <v>406</v>
      </c>
      <c r="C590" s="410">
        <v>2</v>
      </c>
      <c r="D590" s="410">
        <v>1230327</v>
      </c>
      <c r="E590" s="410">
        <v>30000</v>
      </c>
      <c r="F590" s="410"/>
      <c r="G590" s="410">
        <f t="shared" si="102"/>
        <v>1260327</v>
      </c>
      <c r="H590" s="410">
        <f t="shared" si="103"/>
        <v>2460654</v>
      </c>
      <c r="I590" s="410">
        <f t="shared" si="104"/>
        <v>60000</v>
      </c>
      <c r="J590" s="410">
        <f t="shared" si="105"/>
        <v>0</v>
      </c>
      <c r="K590" s="410">
        <f t="shared" si="106"/>
        <v>2520654</v>
      </c>
      <c r="L590" s="506"/>
    </row>
    <row r="591" spans="1:12" s="29" customFormat="1">
      <c r="A591" s="409"/>
      <c r="B591" s="421" t="s">
        <v>422</v>
      </c>
      <c r="C591" s="410">
        <v>1</v>
      </c>
      <c r="D591" s="410">
        <v>1642370</v>
      </c>
      <c r="E591" s="410">
        <v>30000</v>
      </c>
      <c r="F591" s="410"/>
      <c r="G591" s="410">
        <f t="shared" si="102"/>
        <v>1672370</v>
      </c>
      <c r="H591" s="410">
        <f t="shared" si="103"/>
        <v>1642370</v>
      </c>
      <c r="I591" s="410">
        <f t="shared" si="104"/>
        <v>30000</v>
      </c>
      <c r="J591" s="410">
        <f t="shared" si="105"/>
        <v>0</v>
      </c>
      <c r="K591" s="410">
        <f t="shared" si="106"/>
        <v>1672370</v>
      </c>
      <c r="L591" s="506"/>
    </row>
    <row r="592" spans="1:12" s="29" customFormat="1">
      <c r="A592" s="409"/>
      <c r="B592" s="421" t="s">
        <v>434</v>
      </c>
      <c r="C592" s="410">
        <v>1</v>
      </c>
      <c r="D592" s="410">
        <v>1862415</v>
      </c>
      <c r="E592" s="410">
        <v>30000</v>
      </c>
      <c r="F592" s="410"/>
      <c r="G592" s="410">
        <f t="shared" si="102"/>
        <v>1892415</v>
      </c>
      <c r="H592" s="410">
        <f t="shared" si="103"/>
        <v>1862415</v>
      </c>
      <c r="I592" s="410">
        <f t="shared" si="104"/>
        <v>30000</v>
      </c>
      <c r="J592" s="410">
        <f t="shared" si="105"/>
        <v>0</v>
      </c>
      <c r="K592" s="410">
        <f t="shared" si="106"/>
        <v>1892415</v>
      </c>
      <c r="L592" s="506"/>
    </row>
    <row r="593" spans="1:12" s="29" customFormat="1">
      <c r="A593" s="409"/>
      <c r="B593" s="408" t="s">
        <v>550</v>
      </c>
      <c r="C593" s="410">
        <v>1</v>
      </c>
      <c r="D593" s="410">
        <v>2277506</v>
      </c>
      <c r="E593" s="410">
        <v>30000</v>
      </c>
      <c r="F593" s="410"/>
      <c r="G593" s="410">
        <f>SUM(D593:F593)</f>
        <v>2307506</v>
      </c>
      <c r="H593" s="410">
        <f>C593*D593</f>
        <v>2277506</v>
      </c>
      <c r="I593" s="410">
        <f>C593*E593</f>
        <v>30000</v>
      </c>
      <c r="J593" s="410">
        <f>C593*F593</f>
        <v>0</v>
      </c>
      <c r="K593" s="410">
        <f>C593*G593</f>
        <v>2307506</v>
      </c>
      <c r="L593" s="506"/>
    </row>
    <row r="594" spans="1:12" s="29" customFormat="1">
      <c r="A594" s="409"/>
      <c r="B594" s="421" t="s">
        <v>455</v>
      </c>
      <c r="C594" s="1060">
        <f>SUM(C585:C593)</f>
        <v>11</v>
      </c>
      <c r="D594" s="1060">
        <f>SUM(D585:D593)</f>
        <v>11790367</v>
      </c>
      <c r="E594" s="1060">
        <f>SUM(E585:E593)</f>
        <v>270000</v>
      </c>
      <c r="F594" s="1060">
        <f>SUM(F585:F593)</f>
        <v>0</v>
      </c>
      <c r="G594" s="410">
        <f>SUM(D594:F594)</f>
        <v>12060367</v>
      </c>
      <c r="H594" s="1060">
        <f>SUM(H585:H593)</f>
        <v>14147325</v>
      </c>
      <c r="I594" s="1060">
        <f>SUM(I585:I593)</f>
        <v>330000</v>
      </c>
      <c r="J594" s="1060">
        <f>SUM(J585:J593)</f>
        <v>0</v>
      </c>
      <c r="K594" s="1060">
        <f>SUM(K585:K593)</f>
        <v>14477325</v>
      </c>
      <c r="L594" s="506"/>
    </row>
    <row r="595" spans="1:12" s="29" customFormat="1">
      <c r="A595" s="409"/>
      <c r="B595" s="409"/>
      <c r="C595" s="410"/>
      <c r="D595" s="410"/>
      <c r="E595" s="410"/>
      <c r="F595" s="410"/>
      <c r="G595" s="410"/>
      <c r="H595" s="410"/>
      <c r="I595" s="410"/>
      <c r="J595" s="410"/>
      <c r="K595" s="410"/>
      <c r="L595" s="506"/>
    </row>
    <row r="596" spans="1:12" s="29" customFormat="1">
      <c r="A596" s="409"/>
      <c r="B596" s="422" t="s">
        <v>460</v>
      </c>
      <c r="C596" s="410"/>
      <c r="D596" s="416">
        <v>1247870</v>
      </c>
      <c r="E596" s="417"/>
      <c r="F596" s="423">
        <v>9650378</v>
      </c>
      <c r="G596" s="410">
        <f>SUM(D596:F596)</f>
        <v>10898248</v>
      </c>
      <c r="H596" s="410">
        <f>C596*D596</f>
        <v>0</v>
      </c>
      <c r="I596" s="410">
        <f>C596*E596</f>
        <v>0</v>
      </c>
      <c r="J596" s="410">
        <f>C596*F596</f>
        <v>0</v>
      </c>
      <c r="K596" s="410">
        <f>C596*G596</f>
        <v>0</v>
      </c>
      <c r="L596" s="506"/>
    </row>
    <row r="597" spans="1:12" s="29" customFormat="1">
      <c r="A597" s="409"/>
      <c r="B597" s="422"/>
      <c r="C597" s="410"/>
      <c r="D597" s="410"/>
      <c r="E597" s="410"/>
      <c r="F597" s="410"/>
      <c r="G597" s="410">
        <f>SUM(D597:F597)</f>
        <v>0</v>
      </c>
      <c r="H597" s="410">
        <f>C597*D597</f>
        <v>0</v>
      </c>
      <c r="I597" s="410">
        <f>C597*E597</f>
        <v>0</v>
      </c>
      <c r="J597" s="410">
        <f>C597*F597</f>
        <v>0</v>
      </c>
      <c r="K597" s="410">
        <f>C597*G597</f>
        <v>0</v>
      </c>
      <c r="L597" s="506"/>
    </row>
    <row r="598" spans="1:12" s="29" customFormat="1">
      <c r="A598" s="409"/>
      <c r="B598" s="422"/>
      <c r="C598" s="410">
        <f t="shared" ref="C598:K598" si="107">SUM(C596:C597)</f>
        <v>0</v>
      </c>
      <c r="D598" s="410">
        <f t="shared" si="107"/>
        <v>1247870</v>
      </c>
      <c r="E598" s="410">
        <f t="shared" si="107"/>
        <v>0</v>
      </c>
      <c r="F598" s="410">
        <f t="shared" si="107"/>
        <v>9650378</v>
      </c>
      <c r="G598" s="410">
        <f t="shared" si="107"/>
        <v>10898248</v>
      </c>
      <c r="H598" s="410">
        <f t="shared" si="107"/>
        <v>0</v>
      </c>
      <c r="I598" s="410">
        <f t="shared" si="107"/>
        <v>0</v>
      </c>
      <c r="J598" s="410">
        <f t="shared" si="107"/>
        <v>0</v>
      </c>
      <c r="K598" s="410">
        <f t="shared" si="107"/>
        <v>0</v>
      </c>
      <c r="L598" s="506"/>
    </row>
    <row r="599" spans="1:12" s="29" customFormat="1">
      <c r="A599" s="409"/>
      <c r="B599" s="422"/>
      <c r="C599" s="410"/>
      <c r="D599" s="410"/>
      <c r="E599" s="410"/>
      <c r="F599" s="410"/>
      <c r="G599" s="410"/>
      <c r="H599" s="410"/>
      <c r="I599" s="410"/>
      <c r="J599" s="410"/>
      <c r="K599" s="410"/>
      <c r="L599" s="506"/>
    </row>
    <row r="600" spans="1:12" s="29" customFormat="1">
      <c r="A600" s="407" t="s">
        <v>468</v>
      </c>
      <c r="B600" s="409"/>
      <c r="C600" s="418">
        <f t="shared" ref="C600:K600" si="108">C594+C598</f>
        <v>11</v>
      </c>
      <c r="D600" s="418">
        <f t="shared" si="108"/>
        <v>13038237</v>
      </c>
      <c r="E600" s="418">
        <f t="shared" si="108"/>
        <v>270000</v>
      </c>
      <c r="F600" s="418">
        <f t="shared" si="108"/>
        <v>9650378</v>
      </c>
      <c r="G600" s="418">
        <f t="shared" si="108"/>
        <v>22958615</v>
      </c>
      <c r="H600" s="418">
        <f t="shared" si="108"/>
        <v>14147325</v>
      </c>
      <c r="I600" s="418">
        <f t="shared" si="108"/>
        <v>330000</v>
      </c>
      <c r="J600" s="418">
        <f t="shared" si="108"/>
        <v>0</v>
      </c>
      <c r="K600" s="418">
        <f t="shared" si="108"/>
        <v>14477325</v>
      </c>
      <c r="L600" s="506"/>
    </row>
    <row r="601" spans="1:12" s="29" customFormat="1">
      <c r="A601" s="506"/>
      <c r="B601" s="506"/>
      <c r="C601" s="506"/>
      <c r="D601" s="506"/>
      <c r="E601" s="506"/>
      <c r="F601" s="506"/>
      <c r="G601" s="506"/>
      <c r="H601" s="506"/>
      <c r="I601" s="506"/>
      <c r="J601" s="506"/>
      <c r="K601" s="506"/>
      <c r="L601" s="506"/>
    </row>
    <row r="602" spans="1:12" s="29" customFormat="1">
      <c r="A602" s="506"/>
      <c r="B602" s="506"/>
      <c r="C602" s="506"/>
      <c r="D602" s="506"/>
      <c r="E602" s="506"/>
      <c r="F602" s="506"/>
      <c r="G602" s="506"/>
      <c r="H602" s="506"/>
      <c r="I602" s="506"/>
      <c r="J602" s="506"/>
      <c r="K602" s="506"/>
      <c r="L602" s="506"/>
    </row>
    <row r="603" spans="1:12" s="29" customFormat="1">
      <c r="A603" s="1572" t="s">
        <v>0</v>
      </c>
      <c r="B603" s="1572"/>
      <c r="C603" s="1572"/>
      <c r="D603" s="1572"/>
      <c r="E603" s="1572"/>
      <c r="F603" s="1572"/>
      <c r="G603" s="1572"/>
      <c r="H603" s="1572"/>
      <c r="I603" s="1572"/>
      <c r="J603" s="1572"/>
      <c r="K603" s="1572"/>
      <c r="L603" s="1060"/>
    </row>
    <row r="604" spans="1:12" s="29" customFormat="1">
      <c r="A604" s="1573" t="s">
        <v>289</v>
      </c>
      <c r="B604" s="1573"/>
      <c r="C604" s="1573"/>
      <c r="D604" s="1573"/>
      <c r="E604" s="1573"/>
      <c r="F604" s="1573"/>
      <c r="G604" s="1573"/>
      <c r="H604" s="1573"/>
      <c r="I604" s="1573"/>
      <c r="J604" s="1573"/>
      <c r="K604" s="1573"/>
      <c r="L604" s="1061"/>
    </row>
    <row r="605" spans="1:12" s="29" customFormat="1">
      <c r="A605" s="1573" t="s">
        <v>290</v>
      </c>
      <c r="B605" s="1574"/>
      <c r="C605" s="1574"/>
      <c r="D605" s="1574"/>
      <c r="E605" s="1574"/>
      <c r="F605" s="1574"/>
      <c r="G605" s="1574"/>
      <c r="H605" s="1574"/>
      <c r="I605" s="1574"/>
      <c r="J605" s="1574"/>
      <c r="K605" s="1574"/>
      <c r="L605" s="1062"/>
    </row>
    <row r="606" spans="1:12" s="29" customFormat="1">
      <c r="A606" s="1574" t="s">
        <v>1257</v>
      </c>
      <c r="B606" s="1574"/>
      <c r="C606" s="1574"/>
      <c r="D606" s="1574"/>
      <c r="E606" s="1574"/>
      <c r="F606" s="1574"/>
      <c r="G606" s="1574"/>
      <c r="H606" s="1574"/>
      <c r="I606" s="1574"/>
      <c r="J606" s="1574"/>
      <c r="K606" s="1574"/>
      <c r="L606" s="1062"/>
    </row>
    <row r="607" spans="1:12" s="29" customFormat="1" ht="36.75">
      <c r="A607" s="406"/>
      <c r="B607" s="406" t="s">
        <v>291</v>
      </c>
      <c r="C607" s="406" t="s">
        <v>1015</v>
      </c>
      <c r="D607" s="406" t="s">
        <v>292</v>
      </c>
      <c r="E607" s="406" t="s">
        <v>516</v>
      </c>
      <c r="F607" s="406" t="s">
        <v>293</v>
      </c>
      <c r="G607" s="406" t="s">
        <v>294</v>
      </c>
      <c r="H607" s="406" t="s">
        <v>295</v>
      </c>
      <c r="I607" s="406" t="s">
        <v>545</v>
      </c>
      <c r="J607" s="406" t="s">
        <v>296</v>
      </c>
      <c r="K607" s="1061" t="s">
        <v>1016</v>
      </c>
      <c r="L607" s="1061"/>
    </row>
    <row r="608" spans="1:12" s="29" customFormat="1">
      <c r="A608" s="409"/>
      <c r="B608" s="421" t="s">
        <v>312</v>
      </c>
      <c r="C608" s="410">
        <v>1</v>
      </c>
      <c r="D608" s="410">
        <v>423626</v>
      </c>
      <c r="E608" s="410">
        <v>30000</v>
      </c>
      <c r="F608" s="410"/>
      <c r="G608" s="410">
        <f t="shared" ref="G608:G628" si="109">SUM(D608:F608)</f>
        <v>453626</v>
      </c>
      <c r="H608" s="410">
        <f t="shared" ref="H608:H628" si="110">C608*D608</f>
        <v>423626</v>
      </c>
      <c r="I608" s="410">
        <f t="shared" ref="I608:I628" si="111">C608*E608</f>
        <v>30000</v>
      </c>
      <c r="J608" s="410">
        <f t="shared" ref="J608:J628" si="112">C608*F608</f>
        <v>0</v>
      </c>
      <c r="K608" s="410">
        <f t="shared" ref="K608:K628" si="113">C608*G608</f>
        <v>453626</v>
      </c>
      <c r="L608" s="410"/>
    </row>
    <row r="609" spans="1:12" s="29" customFormat="1">
      <c r="A609" s="409"/>
      <c r="B609" s="421" t="s">
        <v>320</v>
      </c>
      <c r="C609" s="410">
        <v>2</v>
      </c>
      <c r="D609" s="410">
        <v>393452</v>
      </c>
      <c r="E609" s="410">
        <v>30000</v>
      </c>
      <c r="F609" s="410"/>
      <c r="G609" s="410">
        <f t="shared" si="109"/>
        <v>423452</v>
      </c>
      <c r="H609" s="410">
        <f t="shared" si="110"/>
        <v>786904</v>
      </c>
      <c r="I609" s="410">
        <f t="shared" si="111"/>
        <v>60000</v>
      </c>
      <c r="J609" s="410">
        <f t="shared" si="112"/>
        <v>0</v>
      </c>
      <c r="K609" s="410">
        <f t="shared" si="113"/>
        <v>846904</v>
      </c>
      <c r="L609" s="410"/>
    </row>
    <row r="610" spans="1:12" s="29" customFormat="1">
      <c r="A610" s="409"/>
      <c r="B610" s="421" t="s">
        <v>332</v>
      </c>
      <c r="C610" s="410">
        <v>1</v>
      </c>
      <c r="D610" s="410">
        <v>404522</v>
      </c>
      <c r="E610" s="410">
        <v>30000</v>
      </c>
      <c r="F610" s="410"/>
      <c r="G610" s="410">
        <f t="shared" si="109"/>
        <v>434522</v>
      </c>
      <c r="H610" s="410">
        <f t="shared" si="110"/>
        <v>404522</v>
      </c>
      <c r="I610" s="410">
        <f t="shared" si="111"/>
        <v>30000</v>
      </c>
      <c r="J610" s="410">
        <f t="shared" si="112"/>
        <v>0</v>
      </c>
      <c r="K610" s="410">
        <f t="shared" si="113"/>
        <v>434522</v>
      </c>
      <c r="L610" s="410"/>
    </row>
    <row r="611" spans="1:12" s="29" customFormat="1">
      <c r="A611" s="409"/>
      <c r="B611" s="421" t="s">
        <v>346</v>
      </c>
      <c r="C611" s="410">
        <v>2</v>
      </c>
      <c r="D611" s="410">
        <v>473867</v>
      </c>
      <c r="E611" s="410">
        <v>30000</v>
      </c>
      <c r="F611" s="410"/>
      <c r="G611" s="410">
        <f t="shared" si="109"/>
        <v>503867</v>
      </c>
      <c r="H611" s="410">
        <f t="shared" si="110"/>
        <v>947734</v>
      </c>
      <c r="I611" s="410">
        <f t="shared" si="111"/>
        <v>60000</v>
      </c>
      <c r="J611" s="410">
        <f t="shared" si="112"/>
        <v>0</v>
      </c>
      <c r="K611" s="410">
        <f t="shared" si="113"/>
        <v>1007734</v>
      </c>
      <c r="L611" s="410"/>
    </row>
    <row r="612" spans="1:12" s="29" customFormat="1">
      <c r="A612" s="409"/>
      <c r="B612" s="421" t="s">
        <v>351</v>
      </c>
      <c r="C612" s="410">
        <v>1</v>
      </c>
      <c r="D612" s="410">
        <v>559400</v>
      </c>
      <c r="E612" s="410">
        <v>30000</v>
      </c>
      <c r="F612" s="410"/>
      <c r="G612" s="410">
        <f t="shared" si="109"/>
        <v>589400</v>
      </c>
      <c r="H612" s="410">
        <f t="shared" si="110"/>
        <v>559400</v>
      </c>
      <c r="I612" s="410">
        <f t="shared" si="111"/>
        <v>30000</v>
      </c>
      <c r="J612" s="410">
        <f t="shared" si="112"/>
        <v>0</v>
      </c>
      <c r="K612" s="410">
        <f t="shared" si="113"/>
        <v>589400</v>
      </c>
      <c r="L612" s="410"/>
    </row>
    <row r="613" spans="1:12" s="29" customFormat="1">
      <c r="A613" s="409"/>
      <c r="B613" s="421" t="s">
        <v>359</v>
      </c>
      <c r="C613" s="410">
        <v>1</v>
      </c>
      <c r="D613" s="410">
        <v>684340</v>
      </c>
      <c r="E613" s="410">
        <v>30000</v>
      </c>
      <c r="F613" s="410"/>
      <c r="G613" s="410">
        <f t="shared" si="109"/>
        <v>714340</v>
      </c>
      <c r="H613" s="410">
        <f t="shared" si="110"/>
        <v>684340</v>
      </c>
      <c r="I613" s="410">
        <f t="shared" si="111"/>
        <v>30000</v>
      </c>
      <c r="J613" s="410">
        <f t="shared" si="112"/>
        <v>0</v>
      </c>
      <c r="K613" s="410">
        <f t="shared" si="113"/>
        <v>714340</v>
      </c>
      <c r="L613" s="410"/>
    </row>
    <row r="614" spans="1:12" s="29" customFormat="1">
      <c r="A614" s="409"/>
      <c r="B614" s="421" t="s">
        <v>373</v>
      </c>
      <c r="C614" s="410">
        <v>1</v>
      </c>
      <c r="D614" s="410">
        <v>826204</v>
      </c>
      <c r="E614" s="410">
        <v>30000</v>
      </c>
      <c r="F614" s="410"/>
      <c r="G614" s="410">
        <f t="shared" si="109"/>
        <v>856204</v>
      </c>
      <c r="H614" s="410">
        <f t="shared" si="110"/>
        <v>826204</v>
      </c>
      <c r="I614" s="410">
        <f t="shared" si="111"/>
        <v>30000</v>
      </c>
      <c r="J614" s="410">
        <f t="shared" si="112"/>
        <v>0</v>
      </c>
      <c r="K614" s="410">
        <f t="shared" si="113"/>
        <v>856204</v>
      </c>
      <c r="L614" s="410"/>
    </row>
    <row r="615" spans="1:12" s="29" customFormat="1">
      <c r="A615" s="409"/>
      <c r="B615" s="421" t="s">
        <v>374</v>
      </c>
      <c r="C615" s="410">
        <v>18</v>
      </c>
      <c r="D615" s="410">
        <v>857983</v>
      </c>
      <c r="E615" s="410">
        <v>30000</v>
      </c>
      <c r="F615" s="410"/>
      <c r="G615" s="410">
        <f t="shared" si="109"/>
        <v>887983</v>
      </c>
      <c r="H615" s="410">
        <f t="shared" si="110"/>
        <v>15443694</v>
      </c>
      <c r="I615" s="410">
        <f t="shared" si="111"/>
        <v>540000</v>
      </c>
      <c r="J615" s="410">
        <f t="shared" si="112"/>
        <v>0</v>
      </c>
      <c r="K615" s="410">
        <f t="shared" si="113"/>
        <v>15983694</v>
      </c>
      <c r="L615" s="410"/>
    </row>
    <row r="616" spans="1:12" s="29" customFormat="1">
      <c r="A616" s="409"/>
      <c r="B616" s="421" t="s">
        <v>388</v>
      </c>
      <c r="C616" s="410">
        <v>2</v>
      </c>
      <c r="D616" s="410">
        <v>992228</v>
      </c>
      <c r="E616" s="410">
        <v>30000</v>
      </c>
      <c r="F616" s="410"/>
      <c r="G616" s="410">
        <f t="shared" si="109"/>
        <v>1022228</v>
      </c>
      <c r="H616" s="410">
        <f t="shared" si="110"/>
        <v>1984456</v>
      </c>
      <c r="I616" s="410">
        <f t="shared" si="111"/>
        <v>60000</v>
      </c>
      <c r="J616" s="410">
        <f t="shared" si="112"/>
        <v>0</v>
      </c>
      <c r="K616" s="410">
        <f t="shared" si="113"/>
        <v>2044456</v>
      </c>
      <c r="L616" s="410"/>
    </row>
    <row r="617" spans="1:12" s="29" customFormat="1">
      <c r="A617" s="409"/>
      <c r="B617" s="421" t="s">
        <v>393</v>
      </c>
      <c r="C617" s="410">
        <v>1</v>
      </c>
      <c r="D617" s="410">
        <v>1150346</v>
      </c>
      <c r="E617" s="410">
        <v>30000</v>
      </c>
      <c r="F617" s="410"/>
      <c r="G617" s="410">
        <f t="shared" si="109"/>
        <v>1180346</v>
      </c>
      <c r="H617" s="410">
        <f t="shared" si="110"/>
        <v>1150346</v>
      </c>
      <c r="I617" s="410">
        <f t="shared" si="111"/>
        <v>30000</v>
      </c>
      <c r="J617" s="410">
        <f t="shared" si="112"/>
        <v>0</v>
      </c>
      <c r="K617" s="410">
        <f t="shared" si="113"/>
        <v>1180346</v>
      </c>
      <c r="L617" s="410"/>
    </row>
    <row r="618" spans="1:12" s="29" customFormat="1">
      <c r="A618" s="409"/>
      <c r="B618" s="421" t="s">
        <v>405</v>
      </c>
      <c r="C618" s="410">
        <v>1</v>
      </c>
      <c r="D618" s="410">
        <v>1196428</v>
      </c>
      <c r="E618" s="410">
        <v>30000</v>
      </c>
      <c r="F618" s="410"/>
      <c r="G618" s="410">
        <f t="shared" si="109"/>
        <v>1226428</v>
      </c>
      <c r="H618" s="410">
        <f t="shared" si="110"/>
        <v>1196428</v>
      </c>
      <c r="I618" s="410">
        <f t="shared" si="111"/>
        <v>30000</v>
      </c>
      <c r="J618" s="410">
        <f t="shared" si="112"/>
        <v>0</v>
      </c>
      <c r="K618" s="410">
        <f t="shared" si="113"/>
        <v>1226428</v>
      </c>
      <c r="L618" s="410"/>
    </row>
    <row r="619" spans="1:12" s="29" customFormat="1">
      <c r="A619" s="409"/>
      <c r="B619" s="421" t="s">
        <v>408</v>
      </c>
      <c r="C619" s="410">
        <v>2</v>
      </c>
      <c r="D619" s="410">
        <v>1298125</v>
      </c>
      <c r="E619" s="410">
        <v>30000</v>
      </c>
      <c r="F619" s="410"/>
      <c r="G619" s="410">
        <f t="shared" si="109"/>
        <v>1328125</v>
      </c>
      <c r="H619" s="410">
        <f t="shared" si="110"/>
        <v>2596250</v>
      </c>
      <c r="I619" s="410">
        <f t="shared" si="111"/>
        <v>60000</v>
      </c>
      <c r="J619" s="410">
        <f t="shared" si="112"/>
        <v>0</v>
      </c>
      <c r="K619" s="410">
        <f t="shared" si="113"/>
        <v>2656250</v>
      </c>
      <c r="L619" s="410"/>
    </row>
    <row r="620" spans="1:12" s="29" customFormat="1">
      <c r="A620" s="409"/>
      <c r="B620" s="421" t="s">
        <v>410</v>
      </c>
      <c r="C620" s="410">
        <v>1</v>
      </c>
      <c r="D620" s="410">
        <v>1365922</v>
      </c>
      <c r="E620" s="410">
        <v>30000</v>
      </c>
      <c r="F620" s="410"/>
      <c r="G620" s="410">
        <f t="shared" si="109"/>
        <v>1395922</v>
      </c>
      <c r="H620" s="410">
        <f t="shared" si="110"/>
        <v>1365922</v>
      </c>
      <c r="I620" s="410">
        <f t="shared" si="111"/>
        <v>30000</v>
      </c>
      <c r="J620" s="410">
        <f t="shared" si="112"/>
        <v>0</v>
      </c>
      <c r="K620" s="410">
        <f t="shared" si="113"/>
        <v>1395922</v>
      </c>
      <c r="L620" s="410"/>
    </row>
    <row r="621" spans="1:12" s="29" customFormat="1">
      <c r="A621" s="409"/>
      <c r="B621" s="421" t="s">
        <v>412</v>
      </c>
      <c r="C621" s="410">
        <v>1</v>
      </c>
      <c r="D621" s="410">
        <v>1501518</v>
      </c>
      <c r="E621" s="410">
        <v>30000</v>
      </c>
      <c r="F621" s="410"/>
      <c r="G621" s="410">
        <f t="shared" si="109"/>
        <v>1531518</v>
      </c>
      <c r="H621" s="410">
        <f t="shared" si="110"/>
        <v>1501518</v>
      </c>
      <c r="I621" s="410">
        <f t="shared" si="111"/>
        <v>30000</v>
      </c>
      <c r="J621" s="410">
        <f t="shared" si="112"/>
        <v>0</v>
      </c>
      <c r="K621" s="410">
        <f t="shared" si="113"/>
        <v>1531518</v>
      </c>
      <c r="L621" s="410"/>
    </row>
    <row r="622" spans="1:12" s="29" customFormat="1">
      <c r="A622" s="409"/>
      <c r="B622" s="421" t="s">
        <v>416</v>
      </c>
      <c r="C622" s="410">
        <v>1</v>
      </c>
      <c r="D622" s="410">
        <v>1326884</v>
      </c>
      <c r="E622" s="410">
        <v>30000</v>
      </c>
      <c r="F622" s="410"/>
      <c r="G622" s="410">
        <f t="shared" si="109"/>
        <v>1356884</v>
      </c>
      <c r="H622" s="410">
        <f t="shared" si="110"/>
        <v>1326884</v>
      </c>
      <c r="I622" s="410">
        <f t="shared" si="111"/>
        <v>30000</v>
      </c>
      <c r="J622" s="410">
        <f t="shared" si="112"/>
        <v>0</v>
      </c>
      <c r="K622" s="410">
        <f t="shared" si="113"/>
        <v>1356884</v>
      </c>
      <c r="L622" s="410"/>
    </row>
    <row r="623" spans="1:12" s="29" customFormat="1">
      <c r="A623" s="409"/>
      <c r="B623" s="700" t="s">
        <v>1067</v>
      </c>
      <c r="C623" s="410">
        <v>1</v>
      </c>
      <c r="D623" s="410">
        <v>1379465</v>
      </c>
      <c r="E623" s="410">
        <v>30000</v>
      </c>
      <c r="F623" s="410"/>
      <c r="G623" s="410">
        <f t="shared" si="109"/>
        <v>1409465</v>
      </c>
      <c r="H623" s="410">
        <f t="shared" si="110"/>
        <v>1379465</v>
      </c>
      <c r="I623" s="410">
        <f t="shared" si="111"/>
        <v>30000</v>
      </c>
      <c r="J623" s="410">
        <f t="shared" si="112"/>
        <v>0</v>
      </c>
      <c r="K623" s="410">
        <f t="shared" si="113"/>
        <v>1409465</v>
      </c>
      <c r="L623" s="410"/>
    </row>
    <row r="624" spans="1:12" s="29" customFormat="1">
      <c r="A624" s="409"/>
      <c r="B624" s="700" t="s">
        <v>1068</v>
      </c>
      <c r="C624" s="410">
        <v>1</v>
      </c>
      <c r="D624" s="410">
        <v>1432046</v>
      </c>
      <c r="E624" s="410">
        <v>30000</v>
      </c>
      <c r="F624" s="410"/>
      <c r="G624" s="410">
        <f t="shared" si="109"/>
        <v>1462046</v>
      </c>
      <c r="H624" s="410">
        <f t="shared" si="110"/>
        <v>1432046</v>
      </c>
      <c r="I624" s="410">
        <f t="shared" si="111"/>
        <v>30000</v>
      </c>
      <c r="J624" s="410">
        <f t="shared" si="112"/>
        <v>0</v>
      </c>
      <c r="K624" s="410">
        <f t="shared" si="113"/>
        <v>1462046</v>
      </c>
      <c r="L624" s="410"/>
    </row>
    <row r="625" spans="1:12" s="29" customFormat="1">
      <c r="A625" s="409"/>
      <c r="B625" s="700" t="s">
        <v>1069</v>
      </c>
      <c r="C625" s="410">
        <v>1</v>
      </c>
      <c r="D625" s="410">
        <v>1642370</v>
      </c>
      <c r="E625" s="410">
        <v>30000</v>
      </c>
      <c r="F625" s="410"/>
      <c r="G625" s="410">
        <f t="shared" si="109"/>
        <v>1672370</v>
      </c>
      <c r="H625" s="410">
        <f t="shared" si="110"/>
        <v>1642370</v>
      </c>
      <c r="I625" s="410">
        <f t="shared" si="111"/>
        <v>30000</v>
      </c>
      <c r="J625" s="410">
        <f t="shared" si="112"/>
        <v>0</v>
      </c>
      <c r="K625" s="410">
        <f t="shared" si="113"/>
        <v>1672370</v>
      </c>
      <c r="L625" s="410"/>
    </row>
    <row r="626" spans="1:12" s="29" customFormat="1">
      <c r="A626" s="409"/>
      <c r="B626" s="700" t="s">
        <v>1070</v>
      </c>
      <c r="C626" s="410">
        <v>1</v>
      </c>
      <c r="D626" s="410">
        <v>1862220</v>
      </c>
      <c r="E626" s="410">
        <v>30000</v>
      </c>
      <c r="F626" s="410"/>
      <c r="G626" s="410">
        <f t="shared" si="109"/>
        <v>1892220</v>
      </c>
      <c r="H626" s="410">
        <f t="shared" si="110"/>
        <v>1862220</v>
      </c>
      <c r="I626" s="410">
        <f t="shared" si="111"/>
        <v>30000</v>
      </c>
      <c r="J626" s="410">
        <f t="shared" si="112"/>
        <v>0</v>
      </c>
      <c r="K626" s="410">
        <f t="shared" si="113"/>
        <v>1892220</v>
      </c>
      <c r="L626" s="410"/>
    </row>
    <row r="627" spans="1:12" s="29" customFormat="1">
      <c r="A627" s="409"/>
      <c r="B627" s="700" t="s">
        <v>1071</v>
      </c>
      <c r="C627" s="410">
        <v>1</v>
      </c>
      <c r="D627" s="410">
        <v>2194212</v>
      </c>
      <c r="E627" s="410">
        <v>30000</v>
      </c>
      <c r="F627" s="410"/>
      <c r="G627" s="410">
        <f t="shared" si="109"/>
        <v>2224212</v>
      </c>
      <c r="H627" s="410">
        <f t="shared" si="110"/>
        <v>2194212</v>
      </c>
      <c r="I627" s="410">
        <f t="shared" si="111"/>
        <v>30000</v>
      </c>
      <c r="J627" s="410">
        <f t="shared" si="112"/>
        <v>0</v>
      </c>
      <c r="K627" s="410">
        <f t="shared" si="113"/>
        <v>2224212</v>
      </c>
      <c r="L627" s="410"/>
    </row>
    <row r="628" spans="1:12" s="29" customFormat="1">
      <c r="A628" s="409"/>
      <c r="B628" s="700" t="s">
        <v>1072</v>
      </c>
      <c r="C628" s="410">
        <v>1</v>
      </c>
      <c r="D628" s="410">
        <v>5130837</v>
      </c>
      <c r="E628" s="410">
        <v>30000</v>
      </c>
      <c r="F628" s="410"/>
      <c r="G628" s="410">
        <f t="shared" si="109"/>
        <v>5160837</v>
      </c>
      <c r="H628" s="410">
        <f t="shared" si="110"/>
        <v>5130837</v>
      </c>
      <c r="I628" s="410">
        <f t="shared" si="111"/>
        <v>30000</v>
      </c>
      <c r="J628" s="410">
        <f t="shared" si="112"/>
        <v>0</v>
      </c>
      <c r="K628" s="410">
        <f t="shared" si="113"/>
        <v>5160837</v>
      </c>
      <c r="L628" s="410"/>
    </row>
    <row r="629" spans="1:12" s="29" customFormat="1">
      <c r="A629" s="409"/>
      <c r="B629" s="421" t="s">
        <v>455</v>
      </c>
      <c r="C629" s="1060">
        <f>SUM(C608:C628)</f>
        <v>42</v>
      </c>
      <c r="D629" s="1060">
        <f>SUM(D621:D623)</f>
        <v>4207867</v>
      </c>
      <c r="E629" s="1060">
        <f>SUM(E621:E623)</f>
        <v>90000</v>
      </c>
      <c r="F629" s="1060"/>
      <c r="G629" s="1060">
        <f>SUM(G608:G628)</f>
        <v>27725995</v>
      </c>
      <c r="H629" s="1060">
        <f>SUM(H608:H628)</f>
        <v>44839378</v>
      </c>
      <c r="I629" s="1060">
        <f>SUM(I608:I628)</f>
        <v>1260000</v>
      </c>
      <c r="J629" s="1060">
        <f>SUM(J608:J628)</f>
        <v>0</v>
      </c>
      <c r="K629" s="1060">
        <f>SUM(K608:K628)</f>
        <v>46099378</v>
      </c>
      <c r="L629" s="1060"/>
    </row>
    <row r="630" spans="1:12" s="29" customFormat="1">
      <c r="A630" s="409"/>
      <c r="B630" s="409"/>
      <c r="C630" s="410"/>
      <c r="D630" s="410"/>
      <c r="E630" s="410"/>
      <c r="F630" s="410"/>
      <c r="G630" s="410"/>
      <c r="H630" s="410"/>
      <c r="I630" s="410"/>
      <c r="J630" s="410"/>
      <c r="K630" s="410"/>
      <c r="L630" s="410"/>
    </row>
    <row r="631" spans="1:12" s="29" customFormat="1">
      <c r="A631" s="409"/>
      <c r="B631" s="832" t="s">
        <v>457</v>
      </c>
      <c r="C631" s="418"/>
      <c r="D631" s="418">
        <v>1337225</v>
      </c>
      <c r="E631" s="418">
        <v>381109</v>
      </c>
      <c r="F631" s="418">
        <v>13099508</v>
      </c>
      <c r="G631" s="410">
        <f>SUM(D631:F631)</f>
        <v>14817842</v>
      </c>
      <c r="H631" s="410">
        <f>C631*D631</f>
        <v>0</v>
      </c>
      <c r="I631" s="410">
        <f>C631*E631</f>
        <v>0</v>
      </c>
      <c r="J631" s="410">
        <f>C631*F631</f>
        <v>0</v>
      </c>
      <c r="K631" s="410">
        <f>C631*G631</f>
        <v>0</v>
      </c>
      <c r="L631" s="410"/>
    </row>
    <row r="632" spans="1:12" s="29" customFormat="1" ht="36.75">
      <c r="A632" s="409"/>
      <c r="B632" s="832" t="s">
        <v>459</v>
      </c>
      <c r="C632" s="418"/>
      <c r="D632" s="418">
        <v>1337225</v>
      </c>
      <c r="E632" s="418">
        <v>401168</v>
      </c>
      <c r="F632" s="418">
        <v>10916790</v>
      </c>
      <c r="G632" s="410">
        <f>SUM(D632:F632)</f>
        <v>12655183</v>
      </c>
      <c r="H632" s="410">
        <f>C632*D632</f>
        <v>0</v>
      </c>
      <c r="I632" s="410">
        <f>C632*E632</f>
        <v>0</v>
      </c>
      <c r="J632" s="410">
        <f>C632*F632</f>
        <v>0</v>
      </c>
      <c r="K632" s="410">
        <f>C632*G632</f>
        <v>0</v>
      </c>
      <c r="L632" s="410"/>
    </row>
    <row r="633" spans="1:12" s="29" customFormat="1">
      <c r="A633" s="409"/>
      <c r="B633" s="422" t="s">
        <v>460</v>
      </c>
      <c r="C633" s="410">
        <v>1</v>
      </c>
      <c r="D633" s="418">
        <v>9273943</v>
      </c>
      <c r="E633" s="410">
        <v>374361</v>
      </c>
      <c r="F633" s="410">
        <v>7914876</v>
      </c>
      <c r="G633" s="410">
        <f>SUM(D633:F633)</f>
        <v>17563180</v>
      </c>
      <c r="H633" s="410">
        <f>C633*D633</f>
        <v>9273943</v>
      </c>
      <c r="I633" s="410">
        <f>C633*E633</f>
        <v>374361</v>
      </c>
      <c r="J633" s="410">
        <f>C633*F633</f>
        <v>7914876</v>
      </c>
      <c r="K633" s="410">
        <f>C633*G633</f>
        <v>17563180</v>
      </c>
      <c r="L633" s="410"/>
    </row>
    <row r="634" spans="1:12" s="29" customFormat="1">
      <c r="A634" s="409"/>
      <c r="B634" s="422"/>
      <c r="C634" s="410"/>
      <c r="D634" s="418"/>
      <c r="E634" s="410"/>
      <c r="F634" s="410"/>
      <c r="G634" s="410"/>
      <c r="H634" s="410"/>
      <c r="I634" s="410"/>
      <c r="J634" s="410"/>
      <c r="K634" s="410"/>
      <c r="L634" s="410"/>
    </row>
    <row r="635" spans="1:12" s="29" customFormat="1">
      <c r="A635" s="411"/>
      <c r="B635" s="422"/>
      <c r="C635" s="410">
        <f>SUM(C633:C634)</f>
        <v>1</v>
      </c>
      <c r="D635" s="410">
        <f t="shared" ref="D635:K635" si="114">SUM(D633:D634)</f>
        <v>9273943</v>
      </c>
      <c r="E635" s="410">
        <f t="shared" si="114"/>
        <v>374361</v>
      </c>
      <c r="F635" s="410">
        <f t="shared" si="114"/>
        <v>7914876</v>
      </c>
      <c r="G635" s="410">
        <f t="shared" si="114"/>
        <v>17563180</v>
      </c>
      <c r="H635" s="410">
        <f t="shared" si="114"/>
        <v>9273943</v>
      </c>
      <c r="I635" s="410">
        <f t="shared" si="114"/>
        <v>374361</v>
      </c>
      <c r="J635" s="410">
        <f t="shared" si="114"/>
        <v>7914876</v>
      </c>
      <c r="K635" s="410">
        <f t="shared" si="114"/>
        <v>17563180</v>
      </c>
      <c r="L635" s="410"/>
    </row>
    <row r="636" spans="1:12" s="29" customFormat="1">
      <c r="A636" s="407" t="s">
        <v>468</v>
      </c>
      <c r="B636" s="409"/>
      <c r="C636" s="418">
        <f>C629+C635</f>
        <v>43</v>
      </c>
      <c r="D636" s="418">
        <f t="shared" ref="D636:K636" si="115">D629+D635</f>
        <v>13481810</v>
      </c>
      <c r="E636" s="418">
        <f t="shared" si="115"/>
        <v>464361</v>
      </c>
      <c r="F636" s="418">
        <f t="shared" si="115"/>
        <v>7914876</v>
      </c>
      <c r="G636" s="418">
        <f t="shared" si="115"/>
        <v>45289175</v>
      </c>
      <c r="H636" s="418">
        <f t="shared" si="115"/>
        <v>54113321</v>
      </c>
      <c r="I636" s="418">
        <f t="shared" si="115"/>
        <v>1634361</v>
      </c>
      <c r="J636" s="418">
        <f t="shared" si="115"/>
        <v>7914876</v>
      </c>
      <c r="K636" s="418">
        <f t="shared" si="115"/>
        <v>63662558</v>
      </c>
      <c r="L636" s="418"/>
    </row>
    <row r="637" spans="1:12" s="29" customFormat="1">
      <c r="A637" s="407"/>
      <c r="B637" s="409"/>
      <c r="C637" s="418"/>
      <c r="D637" s="418"/>
      <c r="E637" s="418"/>
      <c r="F637" s="418"/>
      <c r="G637" s="418"/>
      <c r="H637" s="418"/>
      <c r="I637" s="418"/>
      <c r="J637" s="418"/>
      <c r="K637" s="418"/>
      <c r="L637" s="418"/>
    </row>
    <row r="638" spans="1:12" s="29" customFormat="1">
      <c r="A638" s="407"/>
      <c r="B638" s="409"/>
      <c r="C638" s="418"/>
      <c r="D638" s="418"/>
      <c r="E638" s="418"/>
      <c r="F638" s="418"/>
      <c r="G638" s="418"/>
      <c r="H638" s="418"/>
      <c r="I638" s="418"/>
      <c r="J638" s="418"/>
      <c r="K638" s="418"/>
      <c r="L638" s="418"/>
    </row>
    <row r="639" spans="1:12" ht="20.25">
      <c r="A639" s="1568" t="s">
        <v>288</v>
      </c>
      <c r="B639" s="1568"/>
      <c r="C639" s="1568"/>
      <c r="D639" s="1568"/>
      <c r="E639" s="1568"/>
      <c r="F639" s="1568"/>
      <c r="G639" s="1568"/>
      <c r="H639" s="1568"/>
      <c r="I639" s="1568"/>
      <c r="J639" s="1568"/>
      <c r="K639" s="1568"/>
      <c r="L639" s="506"/>
    </row>
    <row r="640" spans="1:12" ht="20.25">
      <c r="A640" s="1569" t="s">
        <v>289</v>
      </c>
      <c r="B640" s="1569"/>
      <c r="C640" s="1569"/>
      <c r="D640" s="1569"/>
      <c r="E640" s="1569"/>
      <c r="F640" s="1569"/>
      <c r="G640" s="1569"/>
      <c r="H640" s="1569"/>
      <c r="I640" s="1569"/>
      <c r="J640" s="1569"/>
      <c r="K640" s="1569"/>
      <c r="L640" s="506"/>
    </row>
    <row r="641" spans="1:12" ht="20.25">
      <c r="A641" s="1569" t="s">
        <v>290</v>
      </c>
      <c r="B641" s="1567"/>
      <c r="C641" s="1567"/>
      <c r="D641" s="1567"/>
      <c r="E641" s="1567"/>
      <c r="F641" s="1567"/>
      <c r="G641" s="1567"/>
      <c r="H641" s="1567"/>
      <c r="I641" s="1567"/>
      <c r="J641" s="1567"/>
      <c r="K641" s="1567"/>
      <c r="L641" s="506"/>
    </row>
    <row r="642" spans="1:12" ht="15.75">
      <c r="A642" s="1579" t="s">
        <v>500</v>
      </c>
      <c r="B642" s="1579"/>
      <c r="C642" s="1579"/>
      <c r="D642" s="1579"/>
      <c r="E642" s="1579"/>
      <c r="F642" s="1579"/>
      <c r="G642" s="1579"/>
      <c r="H642" s="1579"/>
      <c r="I642" s="1579"/>
      <c r="J642" s="1579"/>
      <c r="K642" s="1579"/>
      <c r="L642" s="506"/>
    </row>
    <row r="643" spans="1:12" ht="36.75">
      <c r="A643" s="406"/>
      <c r="B643" s="406" t="s">
        <v>291</v>
      </c>
      <c r="C643" s="406" t="s">
        <v>616</v>
      </c>
      <c r="D643" s="406" t="s">
        <v>292</v>
      </c>
      <c r="E643" s="406" t="s">
        <v>516</v>
      </c>
      <c r="F643" s="406" t="s">
        <v>293</v>
      </c>
      <c r="G643" s="406" t="s">
        <v>294</v>
      </c>
      <c r="H643" s="406" t="s">
        <v>295</v>
      </c>
      <c r="I643" s="406" t="s">
        <v>517</v>
      </c>
      <c r="J643" s="406" t="s">
        <v>296</v>
      </c>
      <c r="K643" s="1061" t="s">
        <v>617</v>
      </c>
      <c r="L643" s="506"/>
    </row>
    <row r="644" spans="1:12">
      <c r="A644" s="409"/>
      <c r="B644" s="421" t="s">
        <v>318</v>
      </c>
      <c r="C644" s="410">
        <v>3</v>
      </c>
      <c r="D644" s="410">
        <v>333522</v>
      </c>
      <c r="E644" s="410">
        <v>30000</v>
      </c>
      <c r="F644" s="410"/>
      <c r="G644" s="410">
        <f t="shared" ref="G644:G649" si="116">SUM(D644:F644)</f>
        <v>363522</v>
      </c>
      <c r="H644" s="410">
        <f t="shared" ref="H644:H654" si="117">C644*D644</f>
        <v>1000566</v>
      </c>
      <c r="I644" s="410">
        <f t="shared" ref="I644:I654" si="118">C644*E644</f>
        <v>90000</v>
      </c>
      <c r="J644" s="410">
        <f t="shared" ref="J644:J654" si="119">C644*F644</f>
        <v>0</v>
      </c>
      <c r="K644" s="410">
        <f t="shared" ref="K644:K654" si="120">C644*G644</f>
        <v>1090566</v>
      </c>
      <c r="L644" s="506"/>
    </row>
    <row r="645" spans="1:12">
      <c r="A645" s="409"/>
      <c r="B645" s="421" t="s">
        <v>367</v>
      </c>
      <c r="C645" s="410">
        <v>1</v>
      </c>
      <c r="D645" s="410">
        <v>705491</v>
      </c>
      <c r="E645" s="410">
        <v>30000</v>
      </c>
      <c r="F645" s="410"/>
      <c r="G645" s="410">
        <f t="shared" si="116"/>
        <v>735491</v>
      </c>
      <c r="H645" s="410">
        <f t="shared" si="117"/>
        <v>705491</v>
      </c>
      <c r="I645" s="410">
        <f t="shared" si="118"/>
        <v>30000</v>
      </c>
      <c r="J645" s="410">
        <f t="shared" si="119"/>
        <v>0</v>
      </c>
      <c r="K645" s="410">
        <f t="shared" si="120"/>
        <v>735491</v>
      </c>
      <c r="L645" s="506"/>
    </row>
    <row r="646" spans="1:12">
      <c r="A646" s="409"/>
      <c r="B646" s="421" t="s">
        <v>411</v>
      </c>
      <c r="C646" s="410">
        <v>1</v>
      </c>
      <c r="D646" s="410">
        <v>1206742</v>
      </c>
      <c r="E646" s="410">
        <v>30000</v>
      </c>
      <c r="F646" s="410"/>
      <c r="G646" s="410">
        <f t="shared" si="116"/>
        <v>1236742</v>
      </c>
      <c r="H646" s="410">
        <f t="shared" si="117"/>
        <v>1206742</v>
      </c>
      <c r="I646" s="410">
        <f t="shared" si="118"/>
        <v>30000</v>
      </c>
      <c r="J646" s="410">
        <f t="shared" si="119"/>
        <v>0</v>
      </c>
      <c r="K646" s="410">
        <f t="shared" si="120"/>
        <v>1236742</v>
      </c>
      <c r="L646" s="506"/>
    </row>
    <row r="647" spans="1:12" s="29" customFormat="1">
      <c r="A647" s="409"/>
      <c r="B647" s="421" t="s">
        <v>418</v>
      </c>
      <c r="C647" s="410">
        <v>1</v>
      </c>
      <c r="D647" s="410">
        <v>1234522</v>
      </c>
      <c r="E647" s="410">
        <v>30000</v>
      </c>
      <c r="F647" s="410"/>
      <c r="G647" s="410">
        <f>SUM(D647:F647)</f>
        <v>1264522</v>
      </c>
      <c r="H647" s="410">
        <f>C647*D647</f>
        <v>1234522</v>
      </c>
      <c r="I647" s="410">
        <f>C647*E647</f>
        <v>30000</v>
      </c>
      <c r="J647" s="410">
        <f>C647*F647</f>
        <v>0</v>
      </c>
      <c r="K647" s="410">
        <f>C647*G647</f>
        <v>1264522</v>
      </c>
      <c r="L647" s="506"/>
    </row>
    <row r="648" spans="1:12" s="29" customFormat="1">
      <c r="A648" s="409"/>
      <c r="B648" s="421" t="s">
        <v>420</v>
      </c>
      <c r="C648" s="410">
        <v>1</v>
      </c>
      <c r="D648" s="410">
        <v>1325179</v>
      </c>
      <c r="E648" s="410">
        <v>30000</v>
      </c>
      <c r="F648" s="410"/>
      <c r="G648" s="410">
        <f>SUM(D648:F648)</f>
        <v>1355179</v>
      </c>
      <c r="H648" s="410">
        <f>C648*D648</f>
        <v>1325179</v>
      </c>
      <c r="I648" s="410">
        <f>C648*E648</f>
        <v>30000</v>
      </c>
      <c r="J648" s="410">
        <f>C648*F648</f>
        <v>0</v>
      </c>
      <c r="K648" s="410">
        <f>C648*G648</f>
        <v>1355179</v>
      </c>
      <c r="L648" s="506"/>
    </row>
    <row r="649" spans="1:12">
      <c r="A649" s="409"/>
      <c r="B649" s="421" t="s">
        <v>421</v>
      </c>
      <c r="C649" s="410">
        <v>1</v>
      </c>
      <c r="D649" s="410">
        <v>1370506</v>
      </c>
      <c r="E649" s="410">
        <v>30000</v>
      </c>
      <c r="F649" s="410"/>
      <c r="G649" s="410">
        <f t="shared" si="116"/>
        <v>1400506</v>
      </c>
      <c r="H649" s="410">
        <f t="shared" si="117"/>
        <v>1370506</v>
      </c>
      <c r="I649" s="410">
        <f t="shared" si="118"/>
        <v>30000</v>
      </c>
      <c r="J649" s="410">
        <f t="shared" si="119"/>
        <v>0</v>
      </c>
      <c r="K649" s="410">
        <f t="shared" si="120"/>
        <v>1400506</v>
      </c>
      <c r="L649" s="506"/>
    </row>
    <row r="650" spans="1:12">
      <c r="A650" s="409"/>
      <c r="B650" s="421" t="s">
        <v>422</v>
      </c>
      <c r="C650" s="410">
        <v>1</v>
      </c>
      <c r="D650" s="410">
        <v>1415836</v>
      </c>
      <c r="E650" s="410">
        <v>30000</v>
      </c>
      <c r="F650" s="410"/>
      <c r="G650" s="410">
        <f t="shared" ref="G650:G655" si="121">SUM(D650:F650)</f>
        <v>1445836</v>
      </c>
      <c r="H650" s="410">
        <f t="shared" si="117"/>
        <v>1415836</v>
      </c>
      <c r="I650" s="410">
        <f t="shared" si="118"/>
        <v>30000</v>
      </c>
      <c r="J650" s="410">
        <f t="shared" si="119"/>
        <v>0</v>
      </c>
      <c r="K650" s="410">
        <f t="shared" si="120"/>
        <v>1445836</v>
      </c>
      <c r="L650" s="506"/>
    </row>
    <row r="651" spans="1:12">
      <c r="A651" s="409"/>
      <c r="B651" s="421" t="s">
        <v>429</v>
      </c>
      <c r="C651" s="410">
        <v>3</v>
      </c>
      <c r="D651" s="410">
        <v>1365921</v>
      </c>
      <c r="E651" s="410">
        <v>30000</v>
      </c>
      <c r="F651" s="410"/>
      <c r="G651" s="410">
        <f t="shared" si="121"/>
        <v>1395921</v>
      </c>
      <c r="H651" s="410">
        <f t="shared" si="117"/>
        <v>4097763</v>
      </c>
      <c r="I651" s="410">
        <f t="shared" si="118"/>
        <v>90000</v>
      </c>
      <c r="J651" s="410">
        <f t="shared" si="119"/>
        <v>0</v>
      </c>
      <c r="K651" s="410">
        <f t="shared" si="120"/>
        <v>4187763</v>
      </c>
      <c r="L651" s="506"/>
    </row>
    <row r="652" spans="1:12" s="29" customFormat="1">
      <c r="A652" s="409"/>
      <c r="B652" s="421" t="s">
        <v>431</v>
      </c>
      <c r="C652" s="410">
        <v>1</v>
      </c>
      <c r="D652" s="410">
        <v>1461765</v>
      </c>
      <c r="E652" s="410">
        <v>30000</v>
      </c>
      <c r="F652" s="410"/>
      <c r="G652" s="410">
        <f t="shared" si="121"/>
        <v>1491765</v>
      </c>
      <c r="H652" s="410">
        <f>C652*D652</f>
        <v>1461765</v>
      </c>
      <c r="I652" s="410">
        <f>C652*E652</f>
        <v>30000</v>
      </c>
      <c r="J652" s="410">
        <f>C652*F652</f>
        <v>0</v>
      </c>
      <c r="K652" s="410">
        <f>C652*G652</f>
        <v>1491765</v>
      </c>
      <c r="L652" s="506"/>
    </row>
    <row r="653" spans="1:12">
      <c r="A653" s="409"/>
      <c r="B653" s="421" t="s">
        <v>433</v>
      </c>
      <c r="C653" s="410">
        <v>2</v>
      </c>
      <c r="D653" s="410">
        <v>1557609</v>
      </c>
      <c r="E653" s="410">
        <v>30000</v>
      </c>
      <c r="F653" s="410"/>
      <c r="G653" s="410">
        <f t="shared" si="121"/>
        <v>1587609</v>
      </c>
      <c r="H653" s="410">
        <f t="shared" si="117"/>
        <v>3115218</v>
      </c>
      <c r="I653" s="410">
        <f t="shared" si="118"/>
        <v>60000</v>
      </c>
      <c r="J653" s="410">
        <f t="shared" si="119"/>
        <v>0</v>
      </c>
      <c r="K653" s="410">
        <f t="shared" si="120"/>
        <v>3175218</v>
      </c>
      <c r="L653" s="506"/>
    </row>
    <row r="654" spans="1:12">
      <c r="A654" s="409"/>
      <c r="B654" s="421" t="s">
        <v>441</v>
      </c>
      <c r="C654" s="410">
        <v>3</v>
      </c>
      <c r="D654" s="410">
        <v>1708543</v>
      </c>
      <c r="E654" s="410">
        <v>30000</v>
      </c>
      <c r="F654" s="410"/>
      <c r="G654" s="410">
        <f t="shared" si="121"/>
        <v>1738543</v>
      </c>
      <c r="H654" s="410">
        <f t="shared" si="117"/>
        <v>5125629</v>
      </c>
      <c r="I654" s="410">
        <f t="shared" si="118"/>
        <v>90000</v>
      </c>
      <c r="J654" s="410">
        <f t="shared" si="119"/>
        <v>0</v>
      </c>
      <c r="K654" s="410">
        <f t="shared" si="120"/>
        <v>5215629</v>
      </c>
      <c r="L654" s="506"/>
    </row>
    <row r="655" spans="1:12">
      <c r="A655" s="409"/>
      <c r="B655" s="421" t="s">
        <v>455</v>
      </c>
      <c r="C655" s="1060">
        <f>SUM(C644:C654)</f>
        <v>18</v>
      </c>
      <c r="D655" s="1060">
        <f>SUM(D644:D654)</f>
        <v>13685636</v>
      </c>
      <c r="E655" s="1060">
        <f>SUM(E644:E654)</f>
        <v>330000</v>
      </c>
      <c r="F655" s="1060">
        <f>SUM(F644:F654)</f>
        <v>0</v>
      </c>
      <c r="G655" s="410">
        <f t="shared" si="121"/>
        <v>14015636</v>
      </c>
      <c r="H655" s="1060">
        <f>SUM(H644:H654)</f>
        <v>22059217</v>
      </c>
      <c r="I655" s="1060">
        <f>SUM(I644:I654)</f>
        <v>540000</v>
      </c>
      <c r="J655" s="1060">
        <f>SUM(J644:J654)</f>
        <v>0</v>
      </c>
      <c r="K655" s="1060">
        <f>SUM(K644:K654)</f>
        <v>22599217</v>
      </c>
      <c r="L655" s="506"/>
    </row>
    <row r="656" spans="1:12">
      <c r="A656" s="409"/>
      <c r="B656" s="409"/>
      <c r="C656" s="410"/>
      <c r="D656" s="410"/>
      <c r="E656" s="410"/>
      <c r="F656" s="410"/>
      <c r="G656" s="410"/>
      <c r="H656" s="410"/>
      <c r="I656" s="410"/>
      <c r="J656" s="410"/>
      <c r="K656" s="410"/>
      <c r="L656" s="506"/>
    </row>
    <row r="657" spans="1:12">
      <c r="A657" s="409"/>
      <c r="B657" s="422" t="s">
        <v>460</v>
      </c>
      <c r="C657" s="410"/>
      <c r="D657" s="416">
        <v>1247870</v>
      </c>
      <c r="E657" s="417"/>
      <c r="F657" s="423">
        <v>9650378</v>
      </c>
      <c r="G657" s="410">
        <f>SUM(D657:F657)</f>
        <v>10898248</v>
      </c>
      <c r="H657" s="410">
        <f>C657*D657</f>
        <v>0</v>
      </c>
      <c r="I657" s="410">
        <f>C657*E657</f>
        <v>0</v>
      </c>
      <c r="J657" s="410">
        <f>C657*F657</f>
        <v>0</v>
      </c>
      <c r="K657" s="410">
        <f>C657*G657</f>
        <v>0</v>
      </c>
      <c r="L657" s="506"/>
    </row>
    <row r="658" spans="1:12">
      <c r="A658" s="409"/>
      <c r="B658" s="422"/>
      <c r="C658" s="410"/>
      <c r="D658" s="410"/>
      <c r="E658" s="410"/>
      <c r="F658" s="410"/>
      <c r="G658" s="410">
        <f>SUM(D658:F658)</f>
        <v>0</v>
      </c>
      <c r="H658" s="410">
        <f>C658*D658</f>
        <v>0</v>
      </c>
      <c r="I658" s="410">
        <f>C658*E658</f>
        <v>0</v>
      </c>
      <c r="J658" s="410">
        <f>C658*F658</f>
        <v>0</v>
      </c>
      <c r="K658" s="410">
        <f>C658*G658</f>
        <v>0</v>
      </c>
      <c r="L658" s="506"/>
    </row>
    <row r="659" spans="1:12">
      <c r="A659" s="409"/>
      <c r="B659" s="422"/>
      <c r="C659" s="410">
        <f t="shared" ref="C659:K659" si="122">SUM(C657:C658)</f>
        <v>0</v>
      </c>
      <c r="D659" s="410">
        <f t="shared" si="122"/>
        <v>1247870</v>
      </c>
      <c r="E659" s="410">
        <f t="shared" si="122"/>
        <v>0</v>
      </c>
      <c r="F659" s="410">
        <f t="shared" si="122"/>
        <v>9650378</v>
      </c>
      <c r="G659" s="410">
        <f t="shared" si="122"/>
        <v>10898248</v>
      </c>
      <c r="H659" s="410">
        <f t="shared" si="122"/>
        <v>0</v>
      </c>
      <c r="I659" s="410">
        <f t="shared" si="122"/>
        <v>0</v>
      </c>
      <c r="J659" s="410">
        <f t="shared" si="122"/>
        <v>0</v>
      </c>
      <c r="K659" s="410">
        <f t="shared" si="122"/>
        <v>0</v>
      </c>
      <c r="L659" s="506"/>
    </row>
    <row r="660" spans="1:12">
      <c r="A660" s="409"/>
      <c r="B660" s="422"/>
      <c r="C660" s="410"/>
      <c r="D660" s="410"/>
      <c r="E660" s="410"/>
      <c r="F660" s="410"/>
      <c r="G660" s="410"/>
      <c r="H660" s="410"/>
      <c r="I660" s="410"/>
      <c r="J660" s="410"/>
      <c r="K660" s="410"/>
      <c r="L660" s="506"/>
    </row>
    <row r="661" spans="1:12">
      <c r="A661" s="407" t="s">
        <v>468</v>
      </c>
      <c r="B661" s="409"/>
      <c r="C661" s="412">
        <f t="shared" ref="C661:K661" si="123">C655+C659</f>
        <v>18</v>
      </c>
      <c r="D661" s="412">
        <f t="shared" si="123"/>
        <v>14933506</v>
      </c>
      <c r="E661" s="412">
        <f t="shared" si="123"/>
        <v>330000</v>
      </c>
      <c r="F661" s="412">
        <f t="shared" si="123"/>
        <v>9650378</v>
      </c>
      <c r="G661" s="412">
        <f t="shared" si="123"/>
        <v>24913884</v>
      </c>
      <c r="H661" s="412">
        <f t="shared" si="123"/>
        <v>22059217</v>
      </c>
      <c r="I661" s="412">
        <f t="shared" si="123"/>
        <v>540000</v>
      </c>
      <c r="J661" s="412">
        <f t="shared" si="123"/>
        <v>0</v>
      </c>
      <c r="K661" s="412">
        <f t="shared" si="123"/>
        <v>22599217</v>
      </c>
      <c r="L661" s="506"/>
    </row>
    <row r="662" spans="1:12">
      <c r="A662" s="506"/>
      <c r="B662" s="506"/>
      <c r="C662" s="506"/>
      <c r="D662" s="506"/>
      <c r="E662" s="506"/>
      <c r="F662" s="506"/>
      <c r="G662" s="506"/>
      <c r="H662" s="506"/>
      <c r="I662" s="506"/>
      <c r="J662" s="506"/>
      <c r="K662" s="506"/>
      <c r="L662" s="506"/>
    </row>
    <row r="663" spans="1:12">
      <c r="A663" s="506"/>
      <c r="B663" s="506"/>
      <c r="C663" s="506"/>
      <c r="D663" s="506"/>
      <c r="E663" s="506"/>
      <c r="F663" s="506"/>
      <c r="G663" s="506"/>
      <c r="H663" s="506"/>
      <c r="I663" s="506"/>
      <c r="J663" s="506"/>
      <c r="K663" s="506"/>
      <c r="L663" s="506"/>
    </row>
    <row r="664" spans="1:12" ht="20.25">
      <c r="A664" s="1568" t="s">
        <v>1198</v>
      </c>
      <c r="B664" s="1568"/>
      <c r="C664" s="1568"/>
      <c r="D664" s="1568"/>
      <c r="E664" s="1568"/>
      <c r="F664" s="1568"/>
      <c r="G664" s="1568"/>
      <c r="H664" s="1568"/>
      <c r="I664" s="1568"/>
      <c r="J664" s="1568"/>
      <c r="K664" s="1568"/>
      <c r="L664" s="506"/>
    </row>
    <row r="665" spans="1:12" ht="20.25">
      <c r="A665" s="1569" t="s">
        <v>289</v>
      </c>
      <c r="B665" s="1569"/>
      <c r="C665" s="1569"/>
      <c r="D665" s="1569"/>
      <c r="E665" s="1569"/>
      <c r="F665" s="1569"/>
      <c r="G665" s="1569"/>
      <c r="H665" s="1569"/>
      <c r="I665" s="1569"/>
      <c r="J665" s="1569"/>
      <c r="K665" s="1569"/>
      <c r="L665" s="506"/>
    </row>
    <row r="666" spans="1:12" ht="20.25">
      <c r="A666" s="1569" t="s">
        <v>290</v>
      </c>
      <c r="B666" s="1567"/>
      <c r="C666" s="1567"/>
      <c r="D666" s="1567"/>
      <c r="E666" s="1567"/>
      <c r="F666" s="1567"/>
      <c r="G666" s="1567"/>
      <c r="H666" s="1567"/>
      <c r="I666" s="1567"/>
      <c r="J666" s="1567"/>
      <c r="K666" s="1567"/>
      <c r="L666" s="506"/>
    </row>
    <row r="667" spans="1:12">
      <c r="A667" s="1570" t="s">
        <v>1258</v>
      </c>
      <c r="B667" s="1570"/>
      <c r="C667" s="1570"/>
      <c r="D667" s="1570"/>
      <c r="E667" s="1570"/>
      <c r="F667" s="1570"/>
      <c r="G667" s="1570"/>
      <c r="H667" s="1570"/>
      <c r="I667" s="1570"/>
      <c r="J667" s="1570"/>
      <c r="K667" s="1570"/>
      <c r="L667" s="506"/>
    </row>
    <row r="668" spans="1:12" ht="36.75">
      <c r="A668" s="406"/>
      <c r="B668" s="406" t="s">
        <v>291</v>
      </c>
      <c r="C668" s="406" t="s">
        <v>1015</v>
      </c>
      <c r="D668" s="406" t="s">
        <v>292</v>
      </c>
      <c r="E668" s="406" t="s">
        <v>516</v>
      </c>
      <c r="F668" s="406" t="s">
        <v>293</v>
      </c>
      <c r="G668" s="406" t="s">
        <v>294</v>
      </c>
      <c r="H668" s="406" t="s">
        <v>295</v>
      </c>
      <c r="I668" s="406" t="s">
        <v>517</v>
      </c>
      <c r="J668" s="406" t="s">
        <v>296</v>
      </c>
      <c r="K668" s="1061" t="s">
        <v>1016</v>
      </c>
      <c r="L668" s="506"/>
    </row>
    <row r="669" spans="1:12">
      <c r="A669" s="408"/>
      <c r="B669" s="409"/>
      <c r="C669" s="409"/>
      <c r="D669" s="409"/>
      <c r="E669" s="409"/>
      <c r="F669" s="409"/>
      <c r="G669" s="409"/>
      <c r="H669" s="409"/>
      <c r="I669" s="409"/>
      <c r="J669" s="409"/>
      <c r="K669" s="1062" t="s">
        <v>297</v>
      </c>
      <c r="L669" s="506"/>
    </row>
    <row r="670" spans="1:12">
      <c r="A670" s="409"/>
      <c r="B670" s="421" t="s">
        <v>318</v>
      </c>
      <c r="C670" s="410">
        <v>7</v>
      </c>
      <c r="D670" s="410">
        <v>466718</v>
      </c>
      <c r="E670" s="410">
        <v>30000</v>
      </c>
      <c r="F670" s="410"/>
      <c r="G670" s="410">
        <f>SUM(D670:F670)</f>
        <v>496718</v>
      </c>
      <c r="H670" s="410">
        <f t="shared" ref="H670:H680" si="124">C670*D670</f>
        <v>3267026</v>
      </c>
      <c r="I670" s="410">
        <f t="shared" ref="I670:I680" si="125">C670*E670</f>
        <v>210000</v>
      </c>
      <c r="J670" s="410">
        <f t="shared" ref="J670:J680" si="126">C670*F670</f>
        <v>0</v>
      </c>
      <c r="K670" s="410">
        <f t="shared" ref="K670:K680" si="127">C670*G670</f>
        <v>3477026</v>
      </c>
      <c r="L670" s="506"/>
    </row>
    <row r="671" spans="1:12" s="29" customFormat="1">
      <c r="A671" s="409"/>
      <c r="B671" s="421" t="s">
        <v>320</v>
      </c>
      <c r="C671" s="410">
        <v>3</v>
      </c>
      <c r="D671" s="410">
        <v>393452</v>
      </c>
      <c r="E671" s="410">
        <v>30000</v>
      </c>
      <c r="F671" s="410"/>
      <c r="G671" s="410">
        <f>SUM(D671:F671)</f>
        <v>423452</v>
      </c>
      <c r="H671" s="410">
        <f t="shared" si="124"/>
        <v>1180356</v>
      </c>
      <c r="I671" s="410">
        <f t="shared" si="125"/>
        <v>90000</v>
      </c>
      <c r="J671" s="410">
        <f t="shared" si="126"/>
        <v>0</v>
      </c>
      <c r="K671" s="410">
        <f t="shared" si="127"/>
        <v>1270356</v>
      </c>
      <c r="L671" s="506"/>
    </row>
    <row r="672" spans="1:12" s="29" customFormat="1">
      <c r="A672" s="409"/>
      <c r="B672" s="421" t="s">
        <v>334</v>
      </c>
      <c r="C672" s="410">
        <v>3</v>
      </c>
      <c r="D672" s="410">
        <v>424570</v>
      </c>
      <c r="E672" s="410">
        <v>30000</v>
      </c>
      <c r="F672" s="410"/>
      <c r="G672" s="410">
        <f t="shared" ref="G672:G680" si="128">SUM(D672:F672)</f>
        <v>454570</v>
      </c>
      <c r="H672" s="410">
        <f t="shared" si="124"/>
        <v>1273710</v>
      </c>
      <c r="I672" s="410">
        <f t="shared" si="125"/>
        <v>90000</v>
      </c>
      <c r="J672" s="410">
        <f t="shared" si="126"/>
        <v>0</v>
      </c>
      <c r="K672" s="410">
        <f t="shared" si="127"/>
        <v>1363710</v>
      </c>
      <c r="L672" s="506"/>
    </row>
    <row r="673" spans="1:12" s="29" customFormat="1">
      <c r="A673" s="409"/>
      <c r="B673" s="421" t="s">
        <v>356</v>
      </c>
      <c r="C673" s="410">
        <v>1</v>
      </c>
      <c r="D673" s="410">
        <v>620495</v>
      </c>
      <c r="E673" s="410">
        <v>30000</v>
      </c>
      <c r="F673" s="410"/>
      <c r="G673" s="410">
        <f t="shared" si="128"/>
        <v>650495</v>
      </c>
      <c r="H673" s="410">
        <f t="shared" si="124"/>
        <v>620495</v>
      </c>
      <c r="I673" s="410">
        <f t="shared" si="125"/>
        <v>30000</v>
      </c>
      <c r="J673" s="410">
        <f t="shared" si="126"/>
        <v>0</v>
      </c>
      <c r="K673" s="410">
        <f t="shared" si="127"/>
        <v>650495</v>
      </c>
      <c r="L673" s="506"/>
    </row>
    <row r="674" spans="1:12" s="29" customFormat="1">
      <c r="A674" s="409"/>
      <c r="B674" s="421" t="s">
        <v>366</v>
      </c>
      <c r="C674" s="410">
        <v>6</v>
      </c>
      <c r="D674" s="410">
        <v>846062</v>
      </c>
      <c r="E674" s="410">
        <v>30000</v>
      </c>
      <c r="F674" s="410"/>
      <c r="G674" s="410">
        <f t="shared" si="128"/>
        <v>876062</v>
      </c>
      <c r="H674" s="410">
        <f t="shared" si="124"/>
        <v>5076372</v>
      </c>
      <c r="I674" s="410">
        <f t="shared" si="125"/>
        <v>180000</v>
      </c>
      <c r="J674" s="410">
        <f t="shared" si="126"/>
        <v>0</v>
      </c>
      <c r="K674" s="410">
        <f t="shared" si="127"/>
        <v>5256372</v>
      </c>
      <c r="L674" s="506"/>
    </row>
    <row r="675" spans="1:12" s="29" customFormat="1">
      <c r="A675" s="409"/>
      <c r="B675" s="421" t="s">
        <v>375</v>
      </c>
      <c r="C675" s="410">
        <v>11</v>
      </c>
      <c r="D675" s="410">
        <v>879772</v>
      </c>
      <c r="E675" s="410">
        <v>30000</v>
      </c>
      <c r="F675" s="410"/>
      <c r="G675" s="410">
        <f t="shared" si="128"/>
        <v>909772</v>
      </c>
      <c r="H675" s="410">
        <f t="shared" si="124"/>
        <v>9677492</v>
      </c>
      <c r="I675" s="410">
        <f t="shared" si="125"/>
        <v>330000</v>
      </c>
      <c r="J675" s="410">
        <f t="shared" si="126"/>
        <v>0</v>
      </c>
      <c r="K675" s="410">
        <f t="shared" si="127"/>
        <v>10007492</v>
      </c>
      <c r="L675" s="506"/>
    </row>
    <row r="676" spans="1:12" s="29" customFormat="1">
      <c r="A676" s="409"/>
      <c r="B676" s="421" t="s">
        <v>389</v>
      </c>
      <c r="C676" s="410">
        <v>3</v>
      </c>
      <c r="D676" s="410">
        <v>1023851</v>
      </c>
      <c r="E676" s="410">
        <v>30000</v>
      </c>
      <c r="F676" s="410"/>
      <c r="G676" s="410">
        <f t="shared" si="128"/>
        <v>1053851</v>
      </c>
      <c r="H676" s="410">
        <f t="shared" si="124"/>
        <v>3071553</v>
      </c>
      <c r="I676" s="410">
        <f t="shared" si="125"/>
        <v>90000</v>
      </c>
      <c r="J676" s="410">
        <f t="shared" si="126"/>
        <v>0</v>
      </c>
      <c r="K676" s="410">
        <f t="shared" si="127"/>
        <v>3161553</v>
      </c>
      <c r="L676" s="506"/>
    </row>
    <row r="677" spans="1:12" s="29" customFormat="1">
      <c r="A677" s="409"/>
      <c r="B677" s="421" t="s">
        <v>407</v>
      </c>
      <c r="C677" s="410">
        <v>6</v>
      </c>
      <c r="D677" s="410">
        <v>1264226</v>
      </c>
      <c r="E677" s="410">
        <v>30000</v>
      </c>
      <c r="F677" s="410"/>
      <c r="G677" s="410">
        <f t="shared" si="128"/>
        <v>1294226</v>
      </c>
      <c r="H677" s="410">
        <f t="shared" si="124"/>
        <v>7585356</v>
      </c>
      <c r="I677" s="410">
        <f t="shared" si="125"/>
        <v>180000</v>
      </c>
      <c r="J677" s="410">
        <f t="shared" si="126"/>
        <v>0</v>
      </c>
      <c r="K677" s="410">
        <f t="shared" si="127"/>
        <v>7765356</v>
      </c>
      <c r="L677" s="506"/>
    </row>
    <row r="678" spans="1:12" s="29" customFormat="1">
      <c r="A678" s="409"/>
      <c r="B678" s="421" t="s">
        <v>546</v>
      </c>
      <c r="C678" s="410">
        <v>1</v>
      </c>
      <c r="D678" s="410">
        <v>1640057</v>
      </c>
      <c r="E678" s="410">
        <v>30000</v>
      </c>
      <c r="F678" s="410"/>
      <c r="G678" s="410">
        <f t="shared" si="128"/>
        <v>1670057</v>
      </c>
      <c r="H678" s="410">
        <f t="shared" si="124"/>
        <v>1640057</v>
      </c>
      <c r="I678" s="410">
        <f t="shared" si="125"/>
        <v>30000</v>
      </c>
      <c r="J678" s="410">
        <f t="shared" si="126"/>
        <v>0</v>
      </c>
      <c r="K678" s="410">
        <f t="shared" si="127"/>
        <v>1670057</v>
      </c>
      <c r="L678" s="506"/>
    </row>
    <row r="679" spans="1:12" s="29" customFormat="1">
      <c r="A679" s="409"/>
      <c r="B679" s="421" t="s">
        <v>872</v>
      </c>
      <c r="C679" s="410">
        <v>1</v>
      </c>
      <c r="D679" s="410">
        <v>1802375</v>
      </c>
      <c r="E679" s="410">
        <v>30000</v>
      </c>
      <c r="F679" s="410"/>
      <c r="G679" s="410">
        <f t="shared" si="128"/>
        <v>1832375</v>
      </c>
      <c r="H679" s="410">
        <f t="shared" si="124"/>
        <v>1802375</v>
      </c>
      <c r="I679" s="410">
        <f t="shared" si="125"/>
        <v>30000</v>
      </c>
      <c r="J679" s="410">
        <f t="shared" si="126"/>
        <v>0</v>
      </c>
      <c r="K679" s="410">
        <f t="shared" si="127"/>
        <v>1832375</v>
      </c>
      <c r="L679" s="506"/>
    </row>
    <row r="680" spans="1:12" s="29" customFormat="1">
      <c r="A680" s="409"/>
      <c r="B680" s="421" t="s">
        <v>448</v>
      </c>
      <c r="C680" s="410">
        <v>4</v>
      </c>
      <c r="D680" s="410">
        <v>2444096</v>
      </c>
      <c r="E680" s="410">
        <v>30000</v>
      </c>
      <c r="F680" s="410"/>
      <c r="G680" s="410">
        <f t="shared" si="128"/>
        <v>2474096</v>
      </c>
      <c r="H680" s="410">
        <f t="shared" si="124"/>
        <v>9776384</v>
      </c>
      <c r="I680" s="410">
        <f t="shared" si="125"/>
        <v>120000</v>
      </c>
      <c r="J680" s="410">
        <f t="shared" si="126"/>
        <v>0</v>
      </c>
      <c r="K680" s="410">
        <f t="shared" si="127"/>
        <v>9896384</v>
      </c>
      <c r="L680" s="506"/>
    </row>
    <row r="681" spans="1:12" s="29" customFormat="1">
      <c r="A681" s="409"/>
      <c r="B681" s="421" t="s">
        <v>637</v>
      </c>
      <c r="C681" s="410">
        <v>2</v>
      </c>
      <c r="D681" s="410">
        <v>2705563</v>
      </c>
      <c r="E681" s="410">
        <v>30000</v>
      </c>
      <c r="F681" s="410"/>
      <c r="G681" s="410">
        <f>SUM(D681:F681)</f>
        <v>2735563</v>
      </c>
      <c r="H681" s="410">
        <f>C681*D681</f>
        <v>5411126</v>
      </c>
      <c r="I681" s="410">
        <f>C681*E681</f>
        <v>60000</v>
      </c>
      <c r="J681" s="410">
        <f>C681*F681</f>
        <v>0</v>
      </c>
      <c r="K681" s="410">
        <f>C681*G681</f>
        <v>5471126</v>
      </c>
      <c r="L681" s="506"/>
    </row>
    <row r="682" spans="1:12" s="29" customFormat="1">
      <c r="A682" s="409"/>
      <c r="B682" s="421" t="s">
        <v>625</v>
      </c>
      <c r="C682" s="410">
        <v>1</v>
      </c>
      <c r="D682" s="410">
        <v>5130837</v>
      </c>
      <c r="E682" s="410">
        <v>30000</v>
      </c>
      <c r="F682" s="410"/>
      <c r="G682" s="410">
        <f>SUM(D682:F682)</f>
        <v>5160837</v>
      </c>
      <c r="H682" s="410">
        <f>C682*D682</f>
        <v>5130837</v>
      </c>
      <c r="I682" s="410">
        <f>C682*E682</f>
        <v>30000</v>
      </c>
      <c r="J682" s="410">
        <f>C682*F682</f>
        <v>0</v>
      </c>
      <c r="K682" s="410">
        <f>C682*G682</f>
        <v>5160837</v>
      </c>
      <c r="L682" s="506"/>
    </row>
    <row r="683" spans="1:12">
      <c r="A683" s="409"/>
      <c r="B683" s="421" t="s">
        <v>455</v>
      </c>
      <c r="C683" s="1060">
        <f>SUM(C670:C682)</f>
        <v>49</v>
      </c>
      <c r="D683" s="1060">
        <f>SUM(D670:D682)</f>
        <v>19642074</v>
      </c>
      <c r="E683" s="1060">
        <f>SUM(E670:E682)</f>
        <v>390000</v>
      </c>
      <c r="F683" s="1060">
        <f>SUM(F670:F682)</f>
        <v>0</v>
      </c>
      <c r="G683" s="410">
        <f>SUM(D683:F683)</f>
        <v>20032074</v>
      </c>
      <c r="H683" s="1060">
        <f>SUM(H670:H682)</f>
        <v>55513139</v>
      </c>
      <c r="I683" s="1060">
        <f>SUM(I670:I682)</f>
        <v>1470000</v>
      </c>
      <c r="J683" s="1060">
        <f>SUM(J670:J682)</f>
        <v>0</v>
      </c>
      <c r="K683" s="1060">
        <f>SUM(K670:K682)</f>
        <v>56983139</v>
      </c>
      <c r="L683" s="506"/>
    </row>
    <row r="684" spans="1:12">
      <c r="A684" s="409"/>
      <c r="B684" s="409"/>
      <c r="C684" s="410"/>
      <c r="D684" s="410"/>
      <c r="E684" s="410"/>
      <c r="F684" s="410"/>
      <c r="G684" s="410"/>
      <c r="H684" s="410"/>
      <c r="I684" s="410"/>
      <c r="J684" s="410"/>
      <c r="K684" s="410"/>
      <c r="L684" s="506"/>
    </row>
    <row r="685" spans="1:12">
      <c r="A685" s="409"/>
      <c r="B685" s="422" t="s">
        <v>460</v>
      </c>
      <c r="C685" s="423">
        <v>1</v>
      </c>
      <c r="D685" s="504">
        <v>9273943</v>
      </c>
      <c r="E685" s="410">
        <v>374361</v>
      </c>
      <c r="F685" s="410">
        <v>7914876</v>
      </c>
      <c r="G685" s="410">
        <f>SUM(D685:F685)</f>
        <v>17563180</v>
      </c>
      <c r="H685" s="410">
        <f>C685*D685</f>
        <v>9273943</v>
      </c>
      <c r="I685" s="410">
        <f>C685*E685</f>
        <v>374361</v>
      </c>
      <c r="J685" s="410">
        <f>C685*F685</f>
        <v>7914876</v>
      </c>
      <c r="K685" s="410">
        <f>C685*G685</f>
        <v>17563180</v>
      </c>
      <c r="L685" s="506"/>
    </row>
    <row r="686" spans="1:12">
      <c r="A686" s="409"/>
      <c r="B686" s="422"/>
      <c r="C686" s="410"/>
      <c r="D686" s="410"/>
      <c r="E686" s="410"/>
      <c r="F686" s="410"/>
      <c r="G686" s="410">
        <f>SUM(D686:F686)</f>
        <v>0</v>
      </c>
      <c r="H686" s="410">
        <f>C686*D686</f>
        <v>0</v>
      </c>
      <c r="I686" s="410">
        <f>C686*E686</f>
        <v>0</v>
      </c>
      <c r="J686" s="410">
        <f>C686*F686</f>
        <v>0</v>
      </c>
      <c r="K686" s="410">
        <f>C686*G686</f>
        <v>0</v>
      </c>
      <c r="L686" s="506"/>
    </row>
    <row r="687" spans="1:12">
      <c r="A687" s="409"/>
      <c r="B687" s="422"/>
      <c r="C687" s="410">
        <f t="shared" ref="C687:K687" si="129">SUM(C685:C686)</f>
        <v>1</v>
      </c>
      <c r="D687" s="410">
        <f t="shared" si="129"/>
        <v>9273943</v>
      </c>
      <c r="E687" s="410">
        <f t="shared" si="129"/>
        <v>374361</v>
      </c>
      <c r="F687" s="410">
        <f t="shared" si="129"/>
        <v>7914876</v>
      </c>
      <c r="G687" s="410">
        <f t="shared" si="129"/>
        <v>17563180</v>
      </c>
      <c r="H687" s="410">
        <f t="shared" si="129"/>
        <v>9273943</v>
      </c>
      <c r="I687" s="410">
        <f t="shared" si="129"/>
        <v>374361</v>
      </c>
      <c r="J687" s="410">
        <f t="shared" si="129"/>
        <v>7914876</v>
      </c>
      <c r="K687" s="410">
        <f t="shared" si="129"/>
        <v>17563180</v>
      </c>
      <c r="L687" s="506"/>
    </row>
    <row r="688" spans="1:12">
      <c r="A688" s="409"/>
      <c r="B688" s="422"/>
      <c r="C688" s="410"/>
      <c r="D688" s="410"/>
      <c r="E688" s="410"/>
      <c r="F688" s="410"/>
      <c r="G688" s="410"/>
      <c r="H688" s="410"/>
      <c r="I688" s="410"/>
      <c r="J688" s="410"/>
      <c r="K688" s="410"/>
      <c r="L688" s="506"/>
    </row>
    <row r="689" spans="1:12">
      <c r="A689" s="407" t="s">
        <v>468</v>
      </c>
      <c r="B689" s="409"/>
      <c r="C689" s="418">
        <f t="shared" ref="C689:K689" si="130">C683+C687</f>
        <v>50</v>
      </c>
      <c r="D689" s="418">
        <f t="shared" si="130"/>
        <v>28916017</v>
      </c>
      <c r="E689" s="418">
        <f t="shared" si="130"/>
        <v>764361</v>
      </c>
      <c r="F689" s="418">
        <f t="shared" si="130"/>
        <v>7914876</v>
      </c>
      <c r="G689" s="412">
        <f t="shared" si="130"/>
        <v>37595254</v>
      </c>
      <c r="H689" s="412">
        <f t="shared" si="130"/>
        <v>64787082</v>
      </c>
      <c r="I689" s="412">
        <f t="shared" si="130"/>
        <v>1844361</v>
      </c>
      <c r="J689" s="412">
        <f t="shared" si="130"/>
        <v>7914876</v>
      </c>
      <c r="K689" s="412">
        <f t="shared" si="130"/>
        <v>74546319</v>
      </c>
      <c r="L689" s="506"/>
    </row>
    <row r="690" spans="1:12">
      <c r="A690" s="506"/>
      <c r="B690" s="506"/>
      <c r="C690" s="506"/>
      <c r="D690" s="506"/>
      <c r="E690" s="506"/>
      <c r="F690" s="506"/>
      <c r="G690" s="506"/>
      <c r="H690" s="506"/>
      <c r="I690" s="506"/>
      <c r="J690" s="506"/>
      <c r="K690" s="506"/>
      <c r="L690" s="506"/>
    </row>
    <row r="691" spans="1:12">
      <c r="A691" s="506"/>
      <c r="B691" s="506"/>
      <c r="C691" s="506"/>
      <c r="D691" s="506"/>
      <c r="E691" s="506"/>
      <c r="F691" s="506"/>
      <c r="G691" s="506"/>
      <c r="H691" s="506"/>
      <c r="I691" s="506"/>
      <c r="J691" s="506"/>
      <c r="K691" s="506"/>
      <c r="L691" s="506"/>
    </row>
    <row r="692" spans="1:12" ht="20.25">
      <c r="A692" s="1568" t="s">
        <v>0</v>
      </c>
      <c r="B692" s="1568"/>
      <c r="C692" s="1568"/>
      <c r="D692" s="1568"/>
      <c r="E692" s="1568"/>
      <c r="F692" s="1568"/>
      <c r="G692" s="1568"/>
      <c r="H692" s="1568"/>
      <c r="I692" s="1568"/>
      <c r="J692" s="1568"/>
      <c r="K692" s="1568"/>
      <c r="L692" s="506"/>
    </row>
    <row r="693" spans="1:12" ht="20.25">
      <c r="A693" s="1569" t="s">
        <v>289</v>
      </c>
      <c r="B693" s="1569"/>
      <c r="C693" s="1569"/>
      <c r="D693" s="1569"/>
      <c r="E693" s="1569"/>
      <c r="F693" s="1569"/>
      <c r="G693" s="1569"/>
      <c r="H693" s="1569"/>
      <c r="I693" s="1569"/>
      <c r="J693" s="1569"/>
      <c r="K693" s="1569"/>
      <c r="L693" s="506"/>
    </row>
    <row r="694" spans="1:12" ht="20.25">
      <c r="A694" s="1569" t="s">
        <v>290</v>
      </c>
      <c r="B694" s="1567"/>
      <c r="C694" s="1567"/>
      <c r="D694" s="1567"/>
      <c r="E694" s="1567"/>
      <c r="F694" s="1567"/>
      <c r="G694" s="1567"/>
      <c r="H694" s="1567"/>
      <c r="I694" s="1567"/>
      <c r="J694" s="1567"/>
      <c r="K694" s="1567"/>
      <c r="L694" s="506"/>
    </row>
    <row r="695" spans="1:12" ht="18">
      <c r="A695" s="1571" t="s">
        <v>501</v>
      </c>
      <c r="B695" s="1571"/>
      <c r="C695" s="1571"/>
      <c r="D695" s="1571"/>
      <c r="E695" s="1571"/>
      <c r="F695" s="1571"/>
      <c r="G695" s="1571"/>
      <c r="H695" s="1571"/>
      <c r="I695" s="1571"/>
      <c r="J695" s="1571"/>
      <c r="K695" s="1571"/>
      <c r="L695" s="506"/>
    </row>
    <row r="696" spans="1:12" ht="36.75">
      <c r="A696" s="406"/>
      <c r="B696" s="406" t="s">
        <v>291</v>
      </c>
      <c r="C696" s="406" t="s">
        <v>1015</v>
      </c>
      <c r="D696" s="406" t="s">
        <v>292</v>
      </c>
      <c r="E696" s="406" t="s">
        <v>516</v>
      </c>
      <c r="F696" s="406" t="s">
        <v>293</v>
      </c>
      <c r="G696" s="406" t="s">
        <v>294</v>
      </c>
      <c r="H696" s="406" t="s">
        <v>295</v>
      </c>
      <c r="I696" s="406" t="s">
        <v>517</v>
      </c>
      <c r="J696" s="406" t="s">
        <v>296</v>
      </c>
      <c r="K696" s="1061" t="s">
        <v>1016</v>
      </c>
      <c r="L696" s="506"/>
    </row>
    <row r="697" spans="1:12">
      <c r="A697" s="408"/>
      <c r="B697" s="409"/>
      <c r="C697" s="409"/>
      <c r="D697" s="409"/>
      <c r="E697" s="409"/>
      <c r="F697" s="409"/>
      <c r="G697" s="409"/>
      <c r="H697" s="409"/>
      <c r="I697" s="409"/>
      <c r="J697" s="409"/>
      <c r="K697" s="1062" t="s">
        <v>297</v>
      </c>
      <c r="L697" s="506"/>
    </row>
    <row r="698" spans="1:12">
      <c r="A698" s="409"/>
      <c r="B698" s="421" t="s">
        <v>319</v>
      </c>
      <c r="C698" s="410">
        <v>10</v>
      </c>
      <c r="D698" s="410">
        <v>384823</v>
      </c>
      <c r="E698" s="410">
        <v>30000</v>
      </c>
      <c r="F698" s="410">
        <v>48103</v>
      </c>
      <c r="G698" s="410">
        <f t="shared" ref="G698:G704" si="131">SUM(D698:F698)</f>
        <v>462926</v>
      </c>
      <c r="H698" s="410">
        <f t="shared" ref="H698:H726" si="132">C698*D698</f>
        <v>3848230</v>
      </c>
      <c r="I698" s="410">
        <f t="shared" ref="I698:I726" si="133">C698*E698</f>
        <v>300000</v>
      </c>
      <c r="J698" s="410">
        <f t="shared" ref="J698:J726" si="134">C698*F698</f>
        <v>481030</v>
      </c>
      <c r="K698" s="410">
        <f t="shared" ref="K698:K726" si="135">C698*G698</f>
        <v>4629260</v>
      </c>
      <c r="L698" s="506"/>
    </row>
    <row r="699" spans="1:12">
      <c r="A699" s="409"/>
      <c r="B699" s="421" t="s">
        <v>345</v>
      </c>
      <c r="C699" s="410">
        <v>12</v>
      </c>
      <c r="D699" s="410">
        <v>461648</v>
      </c>
      <c r="E699" s="410">
        <v>30000</v>
      </c>
      <c r="F699" s="410">
        <v>57706</v>
      </c>
      <c r="G699" s="410">
        <f t="shared" si="131"/>
        <v>549354</v>
      </c>
      <c r="H699" s="410">
        <f t="shared" si="132"/>
        <v>5539776</v>
      </c>
      <c r="I699" s="410">
        <f t="shared" si="133"/>
        <v>360000</v>
      </c>
      <c r="J699" s="410">
        <f t="shared" si="134"/>
        <v>692472</v>
      </c>
      <c r="K699" s="410">
        <f t="shared" si="135"/>
        <v>6592248</v>
      </c>
      <c r="L699" s="506"/>
    </row>
    <row r="700" spans="1:12">
      <c r="A700" s="409"/>
      <c r="B700" s="421" t="s">
        <v>358</v>
      </c>
      <c r="C700" s="410">
        <v>4</v>
      </c>
      <c r="D700" s="410">
        <v>661237</v>
      </c>
      <c r="E700" s="410">
        <v>30000</v>
      </c>
      <c r="F700" s="410">
        <v>82655</v>
      </c>
      <c r="G700" s="410">
        <f t="shared" si="131"/>
        <v>773892</v>
      </c>
      <c r="H700" s="410">
        <f t="shared" si="132"/>
        <v>2644948</v>
      </c>
      <c r="I700" s="410">
        <f t="shared" si="133"/>
        <v>120000</v>
      </c>
      <c r="J700" s="410">
        <f t="shared" si="134"/>
        <v>330620</v>
      </c>
      <c r="K700" s="410">
        <f t="shared" si="135"/>
        <v>3095568</v>
      </c>
      <c r="L700" s="506"/>
    </row>
    <row r="701" spans="1:12">
      <c r="A701" s="409"/>
      <c r="B701" s="421" t="s">
        <v>360</v>
      </c>
      <c r="C701" s="410">
        <v>2</v>
      </c>
      <c r="D701" s="410">
        <v>707443</v>
      </c>
      <c r="E701" s="410">
        <v>30000</v>
      </c>
      <c r="F701" s="410">
        <v>88430</v>
      </c>
      <c r="G701" s="410">
        <f t="shared" si="131"/>
        <v>825873</v>
      </c>
      <c r="H701" s="410">
        <f t="shared" si="132"/>
        <v>1414886</v>
      </c>
      <c r="I701" s="410">
        <f t="shared" si="133"/>
        <v>60000</v>
      </c>
      <c r="J701" s="410">
        <f t="shared" si="134"/>
        <v>176860</v>
      </c>
      <c r="K701" s="410">
        <f t="shared" si="135"/>
        <v>1651746</v>
      </c>
      <c r="L701" s="506"/>
    </row>
    <row r="702" spans="1:12">
      <c r="A702" s="409"/>
      <c r="B702" s="421" t="s">
        <v>373</v>
      </c>
      <c r="C702" s="410">
        <v>36</v>
      </c>
      <c r="D702" s="410">
        <v>826204</v>
      </c>
      <c r="E702" s="410">
        <v>30000</v>
      </c>
      <c r="F702" s="410">
        <v>103276</v>
      </c>
      <c r="G702" s="410">
        <f t="shared" si="131"/>
        <v>959480</v>
      </c>
      <c r="H702" s="410">
        <f t="shared" si="132"/>
        <v>29743344</v>
      </c>
      <c r="I702" s="410">
        <f t="shared" si="133"/>
        <v>1080000</v>
      </c>
      <c r="J702" s="410">
        <f t="shared" si="134"/>
        <v>3717936</v>
      </c>
      <c r="K702" s="410">
        <f t="shared" si="135"/>
        <v>34541280</v>
      </c>
      <c r="L702" s="506"/>
    </row>
    <row r="703" spans="1:12">
      <c r="A703" s="409"/>
      <c r="B703" s="421" t="s">
        <v>374</v>
      </c>
      <c r="C703" s="410">
        <v>84</v>
      </c>
      <c r="D703" s="410">
        <v>857983</v>
      </c>
      <c r="E703" s="410">
        <v>30000</v>
      </c>
      <c r="F703" s="410">
        <v>107248</v>
      </c>
      <c r="G703" s="410">
        <f t="shared" si="131"/>
        <v>995231</v>
      </c>
      <c r="H703" s="410">
        <f t="shared" si="132"/>
        <v>72070572</v>
      </c>
      <c r="I703" s="410">
        <f t="shared" si="133"/>
        <v>2520000</v>
      </c>
      <c r="J703" s="410">
        <f t="shared" si="134"/>
        <v>9008832</v>
      </c>
      <c r="K703" s="410">
        <f t="shared" si="135"/>
        <v>83599404</v>
      </c>
      <c r="L703" s="506"/>
    </row>
    <row r="704" spans="1:12">
      <c r="A704" s="409"/>
      <c r="B704" s="421" t="s">
        <v>376</v>
      </c>
      <c r="C704" s="410">
        <v>4</v>
      </c>
      <c r="D704" s="410">
        <v>906556</v>
      </c>
      <c r="E704" s="410">
        <v>30000</v>
      </c>
      <c r="F704" s="410">
        <v>113320</v>
      </c>
      <c r="G704" s="410">
        <f t="shared" si="131"/>
        <v>1049876</v>
      </c>
      <c r="H704" s="410">
        <f t="shared" si="132"/>
        <v>3626224</v>
      </c>
      <c r="I704" s="410">
        <f t="shared" si="133"/>
        <v>120000</v>
      </c>
      <c r="J704" s="410">
        <f t="shared" si="134"/>
        <v>453280</v>
      </c>
      <c r="K704" s="410">
        <f t="shared" si="135"/>
        <v>4199504</v>
      </c>
      <c r="L704" s="506"/>
    </row>
    <row r="705" spans="1:12">
      <c r="A705" s="409"/>
      <c r="B705" s="421" t="s">
        <v>378</v>
      </c>
      <c r="C705" s="410">
        <v>6</v>
      </c>
      <c r="D705" s="410">
        <v>960124</v>
      </c>
      <c r="E705" s="410">
        <v>30000</v>
      </c>
      <c r="F705" s="410">
        <v>120016</v>
      </c>
      <c r="G705" s="410">
        <f t="shared" ref="G705:G726" si="136">SUM(D705:F705)</f>
        <v>1110140</v>
      </c>
      <c r="H705" s="410">
        <f t="shared" si="132"/>
        <v>5760744</v>
      </c>
      <c r="I705" s="410">
        <f t="shared" si="133"/>
        <v>180000</v>
      </c>
      <c r="J705" s="410">
        <f t="shared" si="134"/>
        <v>720096</v>
      </c>
      <c r="K705" s="410">
        <f t="shared" si="135"/>
        <v>6660840</v>
      </c>
      <c r="L705" s="506"/>
    </row>
    <row r="706" spans="1:12">
      <c r="A706" s="409"/>
      <c r="B706" s="421" t="s">
        <v>380</v>
      </c>
      <c r="C706" s="410">
        <v>2</v>
      </c>
      <c r="D706" s="410">
        <v>1013692</v>
      </c>
      <c r="E706" s="410">
        <v>30000</v>
      </c>
      <c r="F706" s="410">
        <v>126712</v>
      </c>
      <c r="G706" s="410">
        <f t="shared" si="136"/>
        <v>1170404</v>
      </c>
      <c r="H706" s="410">
        <f t="shared" si="132"/>
        <v>2027384</v>
      </c>
      <c r="I706" s="410">
        <f t="shared" si="133"/>
        <v>60000</v>
      </c>
      <c r="J706" s="410">
        <f t="shared" si="134"/>
        <v>253424</v>
      </c>
      <c r="K706" s="410">
        <f t="shared" si="135"/>
        <v>2340808</v>
      </c>
      <c r="L706" s="506"/>
    </row>
    <row r="707" spans="1:12">
      <c r="A707" s="409"/>
      <c r="B707" s="421" t="s">
        <v>382</v>
      </c>
      <c r="C707" s="410">
        <v>3</v>
      </c>
      <c r="D707" s="410">
        <v>1067260</v>
      </c>
      <c r="E707" s="410">
        <v>30000</v>
      </c>
      <c r="F707" s="410">
        <v>133408</v>
      </c>
      <c r="G707" s="410">
        <f t="shared" si="136"/>
        <v>1230668</v>
      </c>
      <c r="H707" s="410">
        <f t="shared" si="132"/>
        <v>3201780</v>
      </c>
      <c r="I707" s="410">
        <f t="shared" si="133"/>
        <v>90000</v>
      </c>
      <c r="J707" s="410">
        <f t="shared" si="134"/>
        <v>400224</v>
      </c>
      <c r="K707" s="410">
        <f t="shared" si="135"/>
        <v>3692004</v>
      </c>
      <c r="L707" s="506"/>
    </row>
    <row r="708" spans="1:12">
      <c r="A708" s="409"/>
      <c r="B708" s="421" t="s">
        <v>388</v>
      </c>
      <c r="C708" s="410">
        <v>3</v>
      </c>
      <c r="D708" s="410">
        <v>992228</v>
      </c>
      <c r="E708" s="410">
        <v>30000</v>
      </c>
      <c r="F708" s="410">
        <v>124029</v>
      </c>
      <c r="G708" s="410">
        <f t="shared" si="136"/>
        <v>1146257</v>
      </c>
      <c r="H708" s="410">
        <f t="shared" si="132"/>
        <v>2976684</v>
      </c>
      <c r="I708" s="410">
        <f t="shared" si="133"/>
        <v>90000</v>
      </c>
      <c r="J708" s="410">
        <f t="shared" si="134"/>
        <v>372087</v>
      </c>
      <c r="K708" s="410">
        <f t="shared" si="135"/>
        <v>3438771</v>
      </c>
      <c r="L708" s="506"/>
    </row>
    <row r="709" spans="1:12">
      <c r="A709" s="409"/>
      <c r="B709" s="421" t="s">
        <v>390</v>
      </c>
      <c r="C709" s="410">
        <v>2</v>
      </c>
      <c r="D709" s="410">
        <v>1055475</v>
      </c>
      <c r="E709" s="410">
        <v>30000</v>
      </c>
      <c r="F709" s="410">
        <v>131934</v>
      </c>
      <c r="G709" s="410">
        <f t="shared" si="136"/>
        <v>1217409</v>
      </c>
      <c r="H709" s="410">
        <f t="shared" si="132"/>
        <v>2110950</v>
      </c>
      <c r="I709" s="410">
        <f t="shared" si="133"/>
        <v>60000</v>
      </c>
      <c r="J709" s="410">
        <f t="shared" si="134"/>
        <v>263868</v>
      </c>
      <c r="K709" s="410">
        <f t="shared" si="135"/>
        <v>2434818</v>
      </c>
      <c r="L709" s="506"/>
    </row>
    <row r="710" spans="1:12">
      <c r="A710" s="409"/>
      <c r="B710" s="421" t="s">
        <v>392</v>
      </c>
      <c r="C710" s="410">
        <v>2</v>
      </c>
      <c r="D710" s="410">
        <v>1118722</v>
      </c>
      <c r="E710" s="410">
        <v>30000</v>
      </c>
      <c r="F710" s="410">
        <v>139840</v>
      </c>
      <c r="G710" s="410">
        <f t="shared" si="136"/>
        <v>1288562</v>
      </c>
      <c r="H710" s="410">
        <f t="shared" si="132"/>
        <v>2237444</v>
      </c>
      <c r="I710" s="410">
        <f t="shared" si="133"/>
        <v>60000</v>
      </c>
      <c r="J710" s="410">
        <f t="shared" si="134"/>
        <v>279680</v>
      </c>
      <c r="K710" s="410">
        <f t="shared" si="135"/>
        <v>2577124</v>
      </c>
      <c r="L710" s="506"/>
    </row>
    <row r="711" spans="1:12">
      <c r="A711" s="409"/>
      <c r="B711" s="421" t="s">
        <v>393</v>
      </c>
      <c r="C711" s="410">
        <v>1</v>
      </c>
      <c r="D711" s="410">
        <v>1150346</v>
      </c>
      <c r="E711" s="410">
        <v>30000</v>
      </c>
      <c r="F711" s="410">
        <v>143793</v>
      </c>
      <c r="G711" s="410">
        <f t="shared" si="136"/>
        <v>1324139</v>
      </c>
      <c r="H711" s="410">
        <f t="shared" si="132"/>
        <v>1150346</v>
      </c>
      <c r="I711" s="410">
        <f t="shared" si="133"/>
        <v>30000</v>
      </c>
      <c r="J711" s="410">
        <f t="shared" si="134"/>
        <v>143793</v>
      </c>
      <c r="K711" s="410">
        <f t="shared" si="135"/>
        <v>1324139</v>
      </c>
      <c r="L711" s="506"/>
    </row>
    <row r="712" spans="1:12" s="29" customFormat="1">
      <c r="A712" s="409"/>
      <c r="B712" s="421" t="s">
        <v>394</v>
      </c>
      <c r="C712" s="410">
        <v>2</v>
      </c>
      <c r="D712" s="410">
        <v>1181969</v>
      </c>
      <c r="E712" s="410">
        <v>30000</v>
      </c>
      <c r="F712" s="410">
        <v>147746</v>
      </c>
      <c r="G712" s="410">
        <f t="shared" si="136"/>
        <v>1359715</v>
      </c>
      <c r="H712" s="410">
        <f t="shared" si="132"/>
        <v>2363938</v>
      </c>
      <c r="I712" s="410">
        <f t="shared" si="133"/>
        <v>60000</v>
      </c>
      <c r="J712" s="410">
        <f t="shared" si="134"/>
        <v>295492</v>
      </c>
      <c r="K712" s="410">
        <f t="shared" si="135"/>
        <v>2719430</v>
      </c>
      <c r="L712" s="506"/>
    </row>
    <row r="713" spans="1:12" s="29" customFormat="1">
      <c r="A713" s="409"/>
      <c r="B713" s="421" t="s">
        <v>396</v>
      </c>
      <c r="C713" s="410">
        <v>2</v>
      </c>
      <c r="D713" s="410">
        <v>1245216</v>
      </c>
      <c r="E713" s="410">
        <v>30000</v>
      </c>
      <c r="F713" s="410">
        <v>155652</v>
      </c>
      <c r="G713" s="410">
        <f t="shared" si="136"/>
        <v>1430868</v>
      </c>
      <c r="H713" s="410">
        <f t="shared" si="132"/>
        <v>2490432</v>
      </c>
      <c r="I713" s="410">
        <f t="shared" si="133"/>
        <v>60000</v>
      </c>
      <c r="J713" s="410">
        <f t="shared" si="134"/>
        <v>311304</v>
      </c>
      <c r="K713" s="410">
        <f t="shared" si="135"/>
        <v>2861736</v>
      </c>
      <c r="L713" s="506"/>
    </row>
    <row r="714" spans="1:12" s="29" customFormat="1">
      <c r="A714" s="409"/>
      <c r="B714" s="421" t="s">
        <v>402</v>
      </c>
      <c r="C714" s="410">
        <v>3</v>
      </c>
      <c r="D714" s="410">
        <v>1094732</v>
      </c>
      <c r="E714" s="410">
        <v>30000</v>
      </c>
      <c r="F714" s="410">
        <v>136842</v>
      </c>
      <c r="G714" s="410">
        <f t="shared" si="136"/>
        <v>1261574</v>
      </c>
      <c r="H714" s="410">
        <f t="shared" si="132"/>
        <v>3284196</v>
      </c>
      <c r="I714" s="410">
        <f t="shared" si="133"/>
        <v>90000</v>
      </c>
      <c r="J714" s="410">
        <f t="shared" si="134"/>
        <v>410526</v>
      </c>
      <c r="K714" s="410">
        <f t="shared" si="135"/>
        <v>3784722</v>
      </c>
      <c r="L714" s="506"/>
    </row>
    <row r="715" spans="1:12" s="29" customFormat="1">
      <c r="A715" s="409"/>
      <c r="B715" s="421" t="s">
        <v>403</v>
      </c>
      <c r="C715" s="410">
        <v>4</v>
      </c>
      <c r="D715" s="410">
        <v>1126631</v>
      </c>
      <c r="E715" s="410">
        <v>30000</v>
      </c>
      <c r="F715" s="410">
        <v>140829</v>
      </c>
      <c r="G715" s="410">
        <f t="shared" si="136"/>
        <v>1297460</v>
      </c>
      <c r="H715" s="410">
        <f t="shared" si="132"/>
        <v>4506524</v>
      </c>
      <c r="I715" s="410">
        <f t="shared" si="133"/>
        <v>120000</v>
      </c>
      <c r="J715" s="410">
        <f t="shared" si="134"/>
        <v>563316</v>
      </c>
      <c r="K715" s="410">
        <f t="shared" si="135"/>
        <v>5189840</v>
      </c>
      <c r="L715" s="506"/>
    </row>
    <row r="716" spans="1:12" s="29" customFormat="1">
      <c r="A716" s="409"/>
      <c r="B716" s="421" t="s">
        <v>406</v>
      </c>
      <c r="C716" s="410">
        <v>4</v>
      </c>
      <c r="D716" s="410">
        <v>1230327</v>
      </c>
      <c r="E716" s="410">
        <v>30000</v>
      </c>
      <c r="F716" s="410">
        <v>153791</v>
      </c>
      <c r="G716" s="410">
        <f t="shared" si="136"/>
        <v>1414118</v>
      </c>
      <c r="H716" s="410">
        <f t="shared" si="132"/>
        <v>4921308</v>
      </c>
      <c r="I716" s="410">
        <f t="shared" si="133"/>
        <v>120000</v>
      </c>
      <c r="J716" s="410">
        <f t="shared" si="134"/>
        <v>615164</v>
      </c>
      <c r="K716" s="410">
        <f t="shared" si="135"/>
        <v>5656472</v>
      </c>
      <c r="L716" s="506"/>
    </row>
    <row r="717" spans="1:12" s="29" customFormat="1">
      <c r="A717" s="409"/>
      <c r="B717" s="421" t="s">
        <v>409</v>
      </c>
      <c r="C717" s="410">
        <v>2</v>
      </c>
      <c r="D717" s="410">
        <v>1332024</v>
      </c>
      <c r="E717" s="410">
        <v>30000</v>
      </c>
      <c r="F717" s="410">
        <v>166503</v>
      </c>
      <c r="G717" s="410">
        <f t="shared" si="136"/>
        <v>1528527</v>
      </c>
      <c r="H717" s="410">
        <f t="shared" si="132"/>
        <v>2664048</v>
      </c>
      <c r="I717" s="410">
        <f t="shared" si="133"/>
        <v>60000</v>
      </c>
      <c r="J717" s="410">
        <f t="shared" si="134"/>
        <v>333006</v>
      </c>
      <c r="K717" s="410">
        <f t="shared" si="135"/>
        <v>3057054</v>
      </c>
      <c r="L717" s="506"/>
    </row>
    <row r="718" spans="1:12" s="29" customFormat="1">
      <c r="A718" s="409"/>
      <c r="B718" s="421" t="s">
        <v>411</v>
      </c>
      <c r="C718" s="410">
        <v>2</v>
      </c>
      <c r="D718" s="410">
        <v>1399821</v>
      </c>
      <c r="E718" s="410">
        <v>30000</v>
      </c>
      <c r="F718" s="410">
        <v>174978</v>
      </c>
      <c r="G718" s="410">
        <f t="shared" si="136"/>
        <v>1604799</v>
      </c>
      <c r="H718" s="410">
        <f t="shared" si="132"/>
        <v>2799642</v>
      </c>
      <c r="I718" s="410">
        <f t="shared" si="133"/>
        <v>60000</v>
      </c>
      <c r="J718" s="410">
        <f t="shared" si="134"/>
        <v>349956</v>
      </c>
      <c r="K718" s="410">
        <f t="shared" si="135"/>
        <v>3209598</v>
      </c>
      <c r="L718" s="506"/>
    </row>
    <row r="719" spans="1:12" s="29" customFormat="1">
      <c r="A719" s="409"/>
      <c r="B719" s="421" t="s">
        <v>415</v>
      </c>
      <c r="C719" s="410">
        <v>2</v>
      </c>
      <c r="D719" s="410">
        <v>1274303</v>
      </c>
      <c r="E719" s="410">
        <v>30000</v>
      </c>
      <c r="F719" s="410">
        <v>159288</v>
      </c>
      <c r="G719" s="410">
        <f t="shared" si="136"/>
        <v>1463591</v>
      </c>
      <c r="H719" s="410">
        <f t="shared" si="132"/>
        <v>2548606</v>
      </c>
      <c r="I719" s="410">
        <f t="shared" si="133"/>
        <v>60000</v>
      </c>
      <c r="J719" s="410">
        <f t="shared" si="134"/>
        <v>318576</v>
      </c>
      <c r="K719" s="410">
        <f t="shared" si="135"/>
        <v>2927182</v>
      </c>
      <c r="L719" s="506"/>
    </row>
    <row r="720" spans="1:12" s="29" customFormat="1">
      <c r="A720" s="409"/>
      <c r="B720" s="421" t="s">
        <v>418</v>
      </c>
      <c r="C720" s="410">
        <v>2</v>
      </c>
      <c r="D720" s="410">
        <v>1432046</v>
      </c>
      <c r="E720" s="410">
        <v>30000</v>
      </c>
      <c r="F720" s="410">
        <v>179006</v>
      </c>
      <c r="G720" s="410">
        <f t="shared" si="136"/>
        <v>1641052</v>
      </c>
      <c r="H720" s="410">
        <f t="shared" si="132"/>
        <v>2864092</v>
      </c>
      <c r="I720" s="410">
        <f t="shared" si="133"/>
        <v>60000</v>
      </c>
      <c r="J720" s="410">
        <f t="shared" si="134"/>
        <v>358012</v>
      </c>
      <c r="K720" s="410">
        <f t="shared" si="135"/>
        <v>3282104</v>
      </c>
      <c r="L720" s="506"/>
    </row>
    <row r="721" spans="1:12" s="29" customFormat="1">
      <c r="A721" s="409"/>
      <c r="B721" s="421" t="s">
        <v>423</v>
      </c>
      <c r="C721" s="410">
        <v>1</v>
      </c>
      <c r="D721" s="410">
        <v>1694951</v>
      </c>
      <c r="E721" s="410">
        <v>30000</v>
      </c>
      <c r="F721" s="410">
        <v>211869</v>
      </c>
      <c r="G721" s="410">
        <f t="shared" si="136"/>
        <v>1936820</v>
      </c>
      <c r="H721" s="410">
        <f t="shared" si="132"/>
        <v>1694951</v>
      </c>
      <c r="I721" s="410">
        <f t="shared" si="133"/>
        <v>30000</v>
      </c>
      <c r="J721" s="410">
        <f t="shared" si="134"/>
        <v>211869</v>
      </c>
      <c r="K721" s="410">
        <f t="shared" si="135"/>
        <v>1936820</v>
      </c>
      <c r="L721" s="506"/>
    </row>
    <row r="722" spans="1:12" s="29" customFormat="1">
      <c r="A722" s="409"/>
      <c r="B722" s="421" t="s">
        <v>428</v>
      </c>
      <c r="C722" s="410">
        <v>1</v>
      </c>
      <c r="D722" s="410">
        <v>1528878</v>
      </c>
      <c r="E722" s="410">
        <v>30000</v>
      </c>
      <c r="F722" s="410">
        <v>191110</v>
      </c>
      <c r="G722" s="410">
        <f t="shared" si="136"/>
        <v>1749988</v>
      </c>
      <c r="H722" s="410">
        <f t="shared" si="132"/>
        <v>1528878</v>
      </c>
      <c r="I722" s="410">
        <f t="shared" si="133"/>
        <v>30000</v>
      </c>
      <c r="J722" s="410">
        <f t="shared" si="134"/>
        <v>191110</v>
      </c>
      <c r="K722" s="410">
        <f t="shared" si="135"/>
        <v>1749988</v>
      </c>
      <c r="L722" s="506"/>
    </row>
    <row r="723" spans="1:12" s="29" customFormat="1">
      <c r="A723" s="409"/>
      <c r="B723" s="421" t="s">
        <v>546</v>
      </c>
      <c r="C723" s="410">
        <v>2</v>
      </c>
      <c r="D723" s="410">
        <v>1640057</v>
      </c>
      <c r="E723" s="410">
        <v>30000</v>
      </c>
      <c r="F723" s="410">
        <v>205007</v>
      </c>
      <c r="G723" s="410">
        <f t="shared" si="136"/>
        <v>1875064</v>
      </c>
      <c r="H723" s="410">
        <f t="shared" si="132"/>
        <v>3280114</v>
      </c>
      <c r="I723" s="410">
        <f t="shared" si="133"/>
        <v>60000</v>
      </c>
      <c r="J723" s="410">
        <f t="shared" si="134"/>
        <v>410014</v>
      </c>
      <c r="K723" s="410">
        <f t="shared" si="135"/>
        <v>3750128</v>
      </c>
      <c r="L723" s="506"/>
    </row>
    <row r="724" spans="1:12" s="29" customFormat="1">
      <c r="A724" s="409"/>
      <c r="B724" s="421" t="s">
        <v>477</v>
      </c>
      <c r="C724" s="410">
        <v>1</v>
      </c>
      <c r="D724" s="410">
        <v>1981910</v>
      </c>
      <c r="E724" s="410">
        <v>30000</v>
      </c>
      <c r="F724" s="410">
        <v>247739</v>
      </c>
      <c r="G724" s="410">
        <f t="shared" si="136"/>
        <v>2259649</v>
      </c>
      <c r="H724" s="410">
        <f t="shared" si="132"/>
        <v>1981910</v>
      </c>
      <c r="I724" s="410">
        <f t="shared" si="133"/>
        <v>30000</v>
      </c>
      <c r="J724" s="410">
        <f t="shared" si="134"/>
        <v>247739</v>
      </c>
      <c r="K724" s="410">
        <f t="shared" si="135"/>
        <v>2259649</v>
      </c>
      <c r="L724" s="506"/>
    </row>
    <row r="725" spans="1:12" s="29" customFormat="1">
      <c r="A725" s="409"/>
      <c r="B725" s="421" t="s">
        <v>1018</v>
      </c>
      <c r="C725" s="410">
        <v>2</v>
      </c>
      <c r="D725" s="410">
        <v>2110917</v>
      </c>
      <c r="E725" s="410">
        <v>30000</v>
      </c>
      <c r="F725" s="410">
        <v>263865</v>
      </c>
      <c r="G725" s="410">
        <f t="shared" si="136"/>
        <v>2404782</v>
      </c>
      <c r="H725" s="410">
        <f t="shared" si="132"/>
        <v>4221834</v>
      </c>
      <c r="I725" s="410">
        <f t="shared" si="133"/>
        <v>60000</v>
      </c>
      <c r="J725" s="410">
        <f t="shared" si="134"/>
        <v>527730</v>
      </c>
      <c r="K725" s="410">
        <f t="shared" si="135"/>
        <v>4809564</v>
      </c>
      <c r="L725" s="506"/>
    </row>
    <row r="726" spans="1:12" s="29" customFormat="1">
      <c r="A726" s="409"/>
      <c r="B726" s="421" t="s">
        <v>549</v>
      </c>
      <c r="C726" s="410">
        <v>2</v>
      </c>
      <c r="D726" s="410">
        <v>2194212</v>
      </c>
      <c r="E726" s="410">
        <v>30000</v>
      </c>
      <c r="F726" s="410">
        <v>274277</v>
      </c>
      <c r="G726" s="410">
        <f t="shared" si="136"/>
        <v>2498489</v>
      </c>
      <c r="H726" s="410">
        <f t="shared" si="132"/>
        <v>4388424</v>
      </c>
      <c r="I726" s="410">
        <f t="shared" si="133"/>
        <v>60000</v>
      </c>
      <c r="J726" s="410">
        <f t="shared" si="134"/>
        <v>548554</v>
      </c>
      <c r="K726" s="410">
        <f t="shared" si="135"/>
        <v>4996978</v>
      </c>
      <c r="L726" s="506"/>
    </row>
    <row r="727" spans="1:12">
      <c r="A727" s="409"/>
      <c r="B727" s="421" t="s">
        <v>455</v>
      </c>
      <c r="C727" s="1060">
        <f>SUM(C698:C726)</f>
        <v>203</v>
      </c>
      <c r="D727" s="1060">
        <f>SUM(D698:D726)</f>
        <v>34631735</v>
      </c>
      <c r="E727" s="1060">
        <f>SUM(E698:E726)</f>
        <v>870000</v>
      </c>
      <c r="F727" s="1060">
        <f>SUM(F698:F726)</f>
        <v>4328972</v>
      </c>
      <c r="G727" s="410">
        <f>SUM(D727:F727)</f>
        <v>39830707</v>
      </c>
      <c r="H727" s="1060">
        <f>SUM(H698:H726)</f>
        <v>183892209</v>
      </c>
      <c r="I727" s="1060">
        <f>SUM(I698:I726)</f>
        <v>6090000</v>
      </c>
      <c r="J727" s="1060">
        <f>SUM(J698:J726)</f>
        <v>22986570</v>
      </c>
      <c r="K727" s="1060">
        <f>SUM(K698:K726)</f>
        <v>212968779</v>
      </c>
      <c r="L727" s="506"/>
    </row>
    <row r="728" spans="1:12">
      <c r="A728" s="409"/>
      <c r="B728" s="409"/>
      <c r="C728" s="410"/>
      <c r="D728" s="410"/>
      <c r="E728" s="410"/>
      <c r="F728" s="410"/>
      <c r="G728" s="410"/>
      <c r="H728" s="410"/>
      <c r="I728" s="410"/>
      <c r="J728" s="410"/>
      <c r="K728" s="410"/>
      <c r="L728" s="506"/>
    </row>
    <row r="729" spans="1:12">
      <c r="A729" s="409"/>
      <c r="B729" s="422" t="s">
        <v>460</v>
      </c>
      <c r="C729" s="410"/>
      <c r="D729" s="416">
        <v>1247870</v>
      </c>
      <c r="E729" s="417"/>
      <c r="F729" s="423">
        <v>9650378</v>
      </c>
      <c r="G729" s="410">
        <f>SUM(D729:F729)</f>
        <v>10898248</v>
      </c>
      <c r="H729" s="410">
        <f>C729*D729</f>
        <v>0</v>
      </c>
      <c r="I729" s="410">
        <f>C729*E729</f>
        <v>0</v>
      </c>
      <c r="J729" s="410">
        <f>C729*F729</f>
        <v>0</v>
      </c>
      <c r="K729" s="410">
        <f>C729*G729</f>
        <v>0</v>
      </c>
      <c r="L729" s="506"/>
    </row>
    <row r="730" spans="1:12">
      <c r="A730" s="409"/>
      <c r="B730" s="422"/>
      <c r="C730" s="410"/>
      <c r="D730" s="410"/>
      <c r="E730" s="410"/>
      <c r="F730" s="410"/>
      <c r="G730" s="410">
        <f>SUM(D730:F730)</f>
        <v>0</v>
      </c>
      <c r="H730" s="410">
        <f>C730*D730</f>
        <v>0</v>
      </c>
      <c r="I730" s="410">
        <f>C730*E730</f>
        <v>0</v>
      </c>
      <c r="J730" s="410">
        <f>C730*F730</f>
        <v>0</v>
      </c>
      <c r="K730" s="410">
        <f>C730*G730</f>
        <v>0</v>
      </c>
      <c r="L730" s="506"/>
    </row>
    <row r="731" spans="1:12">
      <c r="A731" s="409"/>
      <c r="B731" s="422"/>
      <c r="C731" s="410">
        <f t="shared" ref="C731:K731" si="137">SUM(C729:C730)</f>
        <v>0</v>
      </c>
      <c r="D731" s="410">
        <f t="shared" si="137"/>
        <v>1247870</v>
      </c>
      <c r="E731" s="410">
        <f t="shared" si="137"/>
        <v>0</v>
      </c>
      <c r="F731" s="410">
        <f t="shared" si="137"/>
        <v>9650378</v>
      </c>
      <c r="G731" s="410">
        <f t="shared" si="137"/>
        <v>10898248</v>
      </c>
      <c r="H731" s="410">
        <f t="shared" si="137"/>
        <v>0</v>
      </c>
      <c r="I731" s="410">
        <f t="shared" si="137"/>
        <v>0</v>
      </c>
      <c r="J731" s="410">
        <f t="shared" si="137"/>
        <v>0</v>
      </c>
      <c r="K731" s="410">
        <f t="shared" si="137"/>
        <v>0</v>
      </c>
      <c r="L731" s="506"/>
    </row>
    <row r="732" spans="1:12">
      <c r="A732" s="409"/>
      <c r="B732" s="422"/>
      <c r="C732" s="410"/>
      <c r="D732" s="410"/>
      <c r="E732" s="410"/>
      <c r="F732" s="410"/>
      <c r="G732" s="410"/>
      <c r="H732" s="410"/>
      <c r="I732" s="410"/>
      <c r="J732" s="410"/>
      <c r="K732" s="410"/>
      <c r="L732" s="506"/>
    </row>
    <row r="733" spans="1:12">
      <c r="A733" s="407" t="s">
        <v>468</v>
      </c>
      <c r="B733" s="409"/>
      <c r="C733" s="418">
        <f t="shared" ref="C733:K733" si="138">C727+C731</f>
        <v>203</v>
      </c>
      <c r="D733" s="418">
        <f t="shared" si="138"/>
        <v>35879605</v>
      </c>
      <c r="E733" s="418">
        <f t="shared" si="138"/>
        <v>870000</v>
      </c>
      <c r="F733" s="418">
        <f t="shared" si="138"/>
        <v>13979350</v>
      </c>
      <c r="G733" s="412">
        <f t="shared" si="138"/>
        <v>50728955</v>
      </c>
      <c r="H733" s="412">
        <f t="shared" si="138"/>
        <v>183892209</v>
      </c>
      <c r="I733" s="412">
        <f t="shared" si="138"/>
        <v>6090000</v>
      </c>
      <c r="J733" s="412">
        <f t="shared" si="138"/>
        <v>22986570</v>
      </c>
      <c r="K733" s="412">
        <f t="shared" si="138"/>
        <v>212968779</v>
      </c>
      <c r="L733" s="506"/>
    </row>
    <row r="734" spans="1:12">
      <c r="A734" s="506"/>
      <c r="B734" s="506"/>
      <c r="C734" s="506"/>
      <c r="D734" s="506"/>
      <c r="E734" s="506"/>
      <c r="F734" s="506"/>
      <c r="G734" s="506"/>
      <c r="H734" s="506"/>
      <c r="I734" s="506"/>
      <c r="J734" s="506"/>
      <c r="K734" s="506"/>
      <c r="L734" s="506"/>
    </row>
    <row r="735" spans="1:12">
      <c r="A735" s="506"/>
      <c r="B735" s="506"/>
      <c r="C735" s="506"/>
      <c r="D735" s="506"/>
      <c r="E735" s="506"/>
      <c r="F735" s="506"/>
      <c r="G735" s="506"/>
      <c r="H735" s="506"/>
      <c r="I735" s="506"/>
      <c r="J735" s="506"/>
      <c r="K735" s="506"/>
      <c r="L735" s="506"/>
    </row>
    <row r="736" spans="1:12" ht="20.25">
      <c r="A736" s="1568" t="s">
        <v>1198</v>
      </c>
      <c r="B736" s="1568"/>
      <c r="C736" s="1568"/>
      <c r="D736" s="1568"/>
      <c r="E736" s="1568"/>
      <c r="F736" s="1568"/>
      <c r="G736" s="1568"/>
      <c r="H736" s="1568"/>
      <c r="I736" s="1568"/>
      <c r="J736" s="1568"/>
      <c r="K736" s="1568"/>
      <c r="L736" s="506"/>
    </row>
    <row r="737" spans="1:12" ht="20.25">
      <c r="A737" s="1569" t="s">
        <v>289</v>
      </c>
      <c r="B737" s="1569"/>
      <c r="C737" s="1569"/>
      <c r="D737" s="1569"/>
      <c r="E737" s="1569"/>
      <c r="F737" s="1569"/>
      <c r="G737" s="1569"/>
      <c r="H737" s="1569"/>
      <c r="I737" s="1569"/>
      <c r="J737" s="1569"/>
      <c r="K737" s="1569"/>
      <c r="L737" s="506"/>
    </row>
    <row r="738" spans="1:12" ht="20.25">
      <c r="A738" s="1569" t="s">
        <v>290</v>
      </c>
      <c r="B738" s="1567"/>
      <c r="C738" s="1567"/>
      <c r="D738" s="1567"/>
      <c r="E738" s="1567"/>
      <c r="F738" s="1567"/>
      <c r="G738" s="1567"/>
      <c r="H738" s="1567"/>
      <c r="I738" s="1567"/>
      <c r="J738" s="1567"/>
      <c r="K738" s="1567"/>
      <c r="L738" s="506"/>
    </row>
    <row r="739" spans="1:12" ht="18">
      <c r="A739" s="1571" t="s">
        <v>502</v>
      </c>
      <c r="B739" s="1571"/>
      <c r="C739" s="1571"/>
      <c r="D739" s="1571"/>
      <c r="E739" s="1571"/>
      <c r="F739" s="1571"/>
      <c r="G739" s="1571"/>
      <c r="H739" s="1571"/>
      <c r="I739" s="1571"/>
      <c r="J739" s="1571"/>
      <c r="K739" s="1571"/>
      <c r="L739" s="506"/>
    </row>
    <row r="740" spans="1:12" ht="36.75">
      <c r="A740" s="406"/>
      <c r="B740" s="406" t="s">
        <v>291</v>
      </c>
      <c r="C740" s="406" t="s">
        <v>1015</v>
      </c>
      <c r="D740" s="406" t="s">
        <v>292</v>
      </c>
      <c r="E740" s="406" t="s">
        <v>516</v>
      </c>
      <c r="F740" s="406" t="s">
        <v>293</v>
      </c>
      <c r="G740" s="406" t="s">
        <v>294</v>
      </c>
      <c r="H740" s="406" t="s">
        <v>295</v>
      </c>
      <c r="I740" s="406" t="s">
        <v>517</v>
      </c>
      <c r="J740" s="406" t="s">
        <v>296</v>
      </c>
      <c r="K740" s="1061" t="s">
        <v>1016</v>
      </c>
      <c r="L740" s="506"/>
    </row>
    <row r="741" spans="1:12">
      <c r="A741" s="408"/>
      <c r="B741" s="421" t="s">
        <v>317</v>
      </c>
      <c r="C741" s="410">
        <v>1</v>
      </c>
      <c r="D741" s="410">
        <v>459536</v>
      </c>
      <c r="E741" s="410">
        <v>30000</v>
      </c>
      <c r="F741" s="410"/>
      <c r="G741" s="410">
        <f>SUM(D741:F741)</f>
        <v>489536</v>
      </c>
      <c r="H741" s="410">
        <f t="shared" ref="H741:H773" si="139">C741*D741</f>
        <v>459536</v>
      </c>
      <c r="I741" s="410">
        <f t="shared" ref="I741:I773" si="140">C741*E741</f>
        <v>30000</v>
      </c>
      <c r="J741" s="410">
        <f t="shared" ref="J741:J773" si="141">C741*F741</f>
        <v>0</v>
      </c>
      <c r="K741" s="410">
        <f t="shared" ref="K741:K773" si="142">C741*G741</f>
        <v>489536</v>
      </c>
      <c r="L741" s="506"/>
    </row>
    <row r="742" spans="1:12">
      <c r="A742" s="409"/>
      <c r="B742" s="421" t="s">
        <v>318</v>
      </c>
      <c r="C742" s="410">
        <v>4</v>
      </c>
      <c r="D742" s="410">
        <v>466718</v>
      </c>
      <c r="E742" s="410">
        <v>30000</v>
      </c>
      <c r="F742" s="410"/>
      <c r="G742" s="410">
        <f>SUM(D742:F742)</f>
        <v>496718</v>
      </c>
      <c r="H742" s="410">
        <f t="shared" si="139"/>
        <v>1866872</v>
      </c>
      <c r="I742" s="410">
        <f t="shared" si="140"/>
        <v>120000</v>
      </c>
      <c r="J742" s="410">
        <f t="shared" si="141"/>
        <v>0</v>
      </c>
      <c r="K742" s="410">
        <f t="shared" si="142"/>
        <v>1986872</v>
      </c>
      <c r="L742" s="506"/>
    </row>
    <row r="743" spans="1:12">
      <c r="A743" s="409"/>
      <c r="B743" s="421" t="s">
        <v>319</v>
      </c>
      <c r="C743" s="410">
        <v>5</v>
      </c>
      <c r="D743" s="410">
        <v>384823</v>
      </c>
      <c r="E743" s="410">
        <v>30000</v>
      </c>
      <c r="F743" s="410"/>
      <c r="G743" s="410">
        <f t="shared" ref="G743:G783" si="143">SUM(D743:F743)</f>
        <v>414823</v>
      </c>
      <c r="H743" s="410">
        <f t="shared" si="139"/>
        <v>1924115</v>
      </c>
      <c r="I743" s="410">
        <f t="shared" si="140"/>
        <v>150000</v>
      </c>
      <c r="J743" s="410">
        <f t="shared" si="141"/>
        <v>0</v>
      </c>
      <c r="K743" s="410">
        <f t="shared" si="142"/>
        <v>2074115</v>
      </c>
      <c r="L743" s="506"/>
    </row>
    <row r="744" spans="1:12">
      <c r="A744" s="409"/>
      <c r="B744" s="421" t="s">
        <v>331</v>
      </c>
      <c r="C744" s="410">
        <v>4</v>
      </c>
      <c r="D744" s="410">
        <v>497000</v>
      </c>
      <c r="E744" s="410">
        <v>30000</v>
      </c>
      <c r="F744" s="410"/>
      <c r="G744" s="410">
        <f t="shared" si="143"/>
        <v>527000</v>
      </c>
      <c r="H744" s="410">
        <f t="shared" si="139"/>
        <v>1988000</v>
      </c>
      <c r="I744" s="410">
        <f t="shared" si="140"/>
        <v>120000</v>
      </c>
      <c r="J744" s="410">
        <f t="shared" si="141"/>
        <v>0</v>
      </c>
      <c r="K744" s="410">
        <f t="shared" si="142"/>
        <v>2108000</v>
      </c>
      <c r="L744" s="506"/>
    </row>
    <row r="745" spans="1:12">
      <c r="A745" s="409"/>
      <c r="B745" s="421" t="s">
        <v>332</v>
      </c>
      <c r="C745" s="410">
        <v>4</v>
      </c>
      <c r="D745" s="410">
        <v>404522</v>
      </c>
      <c r="E745" s="410">
        <v>30000</v>
      </c>
      <c r="F745" s="410"/>
      <c r="G745" s="410">
        <f t="shared" si="143"/>
        <v>434522</v>
      </c>
      <c r="H745" s="410">
        <f t="shared" si="139"/>
        <v>1618088</v>
      </c>
      <c r="I745" s="410">
        <f t="shared" si="140"/>
        <v>120000</v>
      </c>
      <c r="J745" s="410">
        <f t="shared" si="141"/>
        <v>0</v>
      </c>
      <c r="K745" s="410">
        <f t="shared" si="142"/>
        <v>1738088</v>
      </c>
      <c r="L745" s="506"/>
    </row>
    <row r="746" spans="1:12" s="29" customFormat="1">
      <c r="A746" s="409"/>
      <c r="B746" s="421" t="s">
        <v>336</v>
      </c>
      <c r="C746" s="410">
        <v>1</v>
      </c>
      <c r="D746" s="410">
        <v>444618</v>
      </c>
      <c r="E746" s="410">
        <v>30000</v>
      </c>
      <c r="F746" s="410"/>
      <c r="G746" s="410">
        <f t="shared" si="143"/>
        <v>474618</v>
      </c>
      <c r="H746" s="410">
        <f t="shared" si="139"/>
        <v>444618</v>
      </c>
      <c r="I746" s="410">
        <f t="shared" si="140"/>
        <v>30000</v>
      </c>
      <c r="J746" s="410">
        <f t="shared" si="141"/>
        <v>0</v>
      </c>
      <c r="K746" s="410">
        <f t="shared" si="142"/>
        <v>474618</v>
      </c>
      <c r="L746" s="506"/>
    </row>
    <row r="747" spans="1:12" s="29" customFormat="1">
      <c r="A747" s="409"/>
      <c r="B747" s="421" t="s">
        <v>339</v>
      </c>
      <c r="C747" s="410">
        <v>2</v>
      </c>
      <c r="D747" s="410">
        <v>484714</v>
      </c>
      <c r="E747" s="410">
        <v>30000</v>
      </c>
      <c r="F747" s="410"/>
      <c r="G747" s="410">
        <f t="shared" si="143"/>
        <v>514714</v>
      </c>
      <c r="H747" s="410">
        <f t="shared" si="139"/>
        <v>969428</v>
      </c>
      <c r="I747" s="410">
        <f t="shared" si="140"/>
        <v>60000</v>
      </c>
      <c r="J747" s="410">
        <f t="shared" si="141"/>
        <v>0</v>
      </c>
      <c r="K747" s="410">
        <f t="shared" si="142"/>
        <v>1029428</v>
      </c>
      <c r="L747" s="506"/>
    </row>
    <row r="748" spans="1:12" s="29" customFormat="1">
      <c r="A748" s="409"/>
      <c r="B748" s="421" t="s">
        <v>340</v>
      </c>
      <c r="C748" s="410">
        <v>2</v>
      </c>
      <c r="D748" s="410">
        <v>494738</v>
      </c>
      <c r="E748" s="410">
        <v>30000</v>
      </c>
      <c r="F748" s="410"/>
      <c r="G748" s="410">
        <f t="shared" si="143"/>
        <v>524738</v>
      </c>
      <c r="H748" s="410">
        <f t="shared" si="139"/>
        <v>989476</v>
      </c>
      <c r="I748" s="410">
        <f t="shared" si="140"/>
        <v>60000</v>
      </c>
      <c r="J748" s="410">
        <f t="shared" si="141"/>
        <v>0</v>
      </c>
      <c r="K748" s="410">
        <f t="shared" si="142"/>
        <v>1049476</v>
      </c>
      <c r="L748" s="506"/>
    </row>
    <row r="749" spans="1:12" s="29" customFormat="1">
      <c r="A749" s="409"/>
      <c r="B749" s="421" t="s">
        <v>345</v>
      </c>
      <c r="C749" s="410">
        <v>2</v>
      </c>
      <c r="D749" s="410">
        <v>461648</v>
      </c>
      <c r="E749" s="410">
        <v>30000</v>
      </c>
      <c r="F749" s="410"/>
      <c r="G749" s="410">
        <f t="shared" si="143"/>
        <v>491648</v>
      </c>
      <c r="H749" s="410">
        <f t="shared" si="139"/>
        <v>923296</v>
      </c>
      <c r="I749" s="410">
        <f t="shared" si="140"/>
        <v>60000</v>
      </c>
      <c r="J749" s="410">
        <f t="shared" si="141"/>
        <v>0</v>
      </c>
      <c r="K749" s="410">
        <f t="shared" si="142"/>
        <v>983296</v>
      </c>
      <c r="L749" s="506"/>
    </row>
    <row r="750" spans="1:12" s="29" customFormat="1">
      <c r="A750" s="409"/>
      <c r="B750" s="421" t="s">
        <v>347</v>
      </c>
      <c r="C750" s="410">
        <v>1</v>
      </c>
      <c r="D750" s="410">
        <v>498305</v>
      </c>
      <c r="E750" s="410">
        <v>30000</v>
      </c>
      <c r="F750" s="410"/>
      <c r="G750" s="410">
        <f t="shared" si="143"/>
        <v>528305</v>
      </c>
      <c r="H750" s="410">
        <f t="shared" si="139"/>
        <v>498305</v>
      </c>
      <c r="I750" s="410">
        <f t="shared" si="140"/>
        <v>30000</v>
      </c>
      <c r="J750" s="410">
        <f t="shared" si="141"/>
        <v>0</v>
      </c>
      <c r="K750" s="410">
        <f t="shared" si="142"/>
        <v>528305</v>
      </c>
      <c r="L750" s="506"/>
    </row>
    <row r="751" spans="1:12" s="29" customFormat="1">
      <c r="A751" s="409"/>
      <c r="B751" s="421" t="s">
        <v>350</v>
      </c>
      <c r="C751" s="410">
        <v>1</v>
      </c>
      <c r="D751" s="410">
        <v>534962</v>
      </c>
      <c r="E751" s="410">
        <v>30000</v>
      </c>
      <c r="F751" s="410"/>
      <c r="G751" s="410">
        <f t="shared" si="143"/>
        <v>564962</v>
      </c>
      <c r="H751" s="410">
        <f t="shared" si="139"/>
        <v>534962</v>
      </c>
      <c r="I751" s="410">
        <f t="shared" si="140"/>
        <v>30000</v>
      </c>
      <c r="J751" s="410">
        <f t="shared" si="141"/>
        <v>0</v>
      </c>
      <c r="K751" s="410">
        <f t="shared" si="142"/>
        <v>564962</v>
      </c>
      <c r="L751" s="506"/>
    </row>
    <row r="752" spans="1:12" s="29" customFormat="1">
      <c r="A752" s="409"/>
      <c r="B752" s="421" t="s">
        <v>351</v>
      </c>
      <c r="C752" s="410">
        <v>1</v>
      </c>
      <c r="D752" s="410">
        <v>559400</v>
      </c>
      <c r="E752" s="410">
        <v>30000</v>
      </c>
      <c r="F752" s="410"/>
      <c r="G752" s="410">
        <f t="shared" si="143"/>
        <v>589400</v>
      </c>
      <c r="H752" s="410">
        <f t="shared" si="139"/>
        <v>559400</v>
      </c>
      <c r="I752" s="410">
        <f t="shared" si="140"/>
        <v>30000</v>
      </c>
      <c r="J752" s="410">
        <f t="shared" si="141"/>
        <v>0</v>
      </c>
      <c r="K752" s="410">
        <f t="shared" si="142"/>
        <v>589400</v>
      </c>
      <c r="L752" s="506"/>
    </row>
    <row r="753" spans="1:12" s="29" customFormat="1">
      <c r="A753" s="409"/>
      <c r="B753" s="421" t="s">
        <v>357</v>
      </c>
      <c r="C753" s="410">
        <v>2</v>
      </c>
      <c r="D753" s="410">
        <v>638133</v>
      </c>
      <c r="E753" s="410">
        <v>30000</v>
      </c>
      <c r="F753" s="410"/>
      <c r="G753" s="410">
        <f t="shared" si="143"/>
        <v>668133</v>
      </c>
      <c r="H753" s="410">
        <f t="shared" si="139"/>
        <v>1276266</v>
      </c>
      <c r="I753" s="410">
        <f t="shared" si="140"/>
        <v>60000</v>
      </c>
      <c r="J753" s="410">
        <f t="shared" si="141"/>
        <v>0</v>
      </c>
      <c r="K753" s="410">
        <f t="shared" si="142"/>
        <v>1336266</v>
      </c>
      <c r="L753" s="506"/>
    </row>
    <row r="754" spans="1:12" s="29" customFormat="1">
      <c r="A754" s="409"/>
      <c r="B754" s="421" t="s">
        <v>358</v>
      </c>
      <c r="C754" s="410">
        <v>3</v>
      </c>
      <c r="D754" s="410">
        <v>661237</v>
      </c>
      <c r="E754" s="410">
        <v>30000</v>
      </c>
      <c r="F754" s="410"/>
      <c r="G754" s="410">
        <f t="shared" si="143"/>
        <v>691237</v>
      </c>
      <c r="H754" s="410">
        <f t="shared" si="139"/>
        <v>1983711</v>
      </c>
      <c r="I754" s="410">
        <f t="shared" si="140"/>
        <v>90000</v>
      </c>
      <c r="J754" s="410">
        <f t="shared" si="141"/>
        <v>0</v>
      </c>
      <c r="K754" s="410">
        <f t="shared" si="142"/>
        <v>2073711</v>
      </c>
      <c r="L754" s="506"/>
    </row>
    <row r="755" spans="1:12" s="29" customFormat="1">
      <c r="A755" s="415"/>
      <c r="B755" s="421" t="s">
        <v>359</v>
      </c>
      <c r="C755" s="410">
        <v>2</v>
      </c>
      <c r="D755" s="410">
        <v>684340</v>
      </c>
      <c r="E755" s="410">
        <v>30000</v>
      </c>
      <c r="F755" s="410"/>
      <c r="G755" s="410">
        <f t="shared" si="143"/>
        <v>714340</v>
      </c>
      <c r="H755" s="410">
        <f t="shared" si="139"/>
        <v>1368680</v>
      </c>
      <c r="I755" s="410">
        <f t="shared" si="140"/>
        <v>60000</v>
      </c>
      <c r="J755" s="410">
        <f t="shared" si="141"/>
        <v>0</v>
      </c>
      <c r="K755" s="410">
        <f t="shared" si="142"/>
        <v>1428680</v>
      </c>
      <c r="L755" s="506"/>
    </row>
    <row r="756" spans="1:12" s="29" customFormat="1">
      <c r="A756" s="409"/>
      <c r="B756" s="421" t="s">
        <v>361</v>
      </c>
      <c r="C756" s="410">
        <v>1</v>
      </c>
      <c r="D756" s="410">
        <v>730546</v>
      </c>
      <c r="E756" s="410">
        <v>30000</v>
      </c>
      <c r="F756" s="410"/>
      <c r="G756" s="410">
        <f t="shared" si="143"/>
        <v>760546</v>
      </c>
      <c r="H756" s="410">
        <f t="shared" si="139"/>
        <v>730546</v>
      </c>
      <c r="I756" s="410">
        <f t="shared" si="140"/>
        <v>30000</v>
      </c>
      <c r="J756" s="410">
        <f t="shared" si="141"/>
        <v>0</v>
      </c>
      <c r="K756" s="410">
        <f t="shared" si="142"/>
        <v>760546</v>
      </c>
      <c r="L756" s="506"/>
    </row>
    <row r="757" spans="1:12" s="29" customFormat="1">
      <c r="A757" s="409"/>
      <c r="B757" s="421" t="s">
        <v>362</v>
      </c>
      <c r="C757" s="410">
        <v>1</v>
      </c>
      <c r="D757" s="410">
        <v>753649</v>
      </c>
      <c r="E757" s="410">
        <v>30000</v>
      </c>
      <c r="F757" s="410"/>
      <c r="G757" s="410">
        <f t="shared" si="143"/>
        <v>783649</v>
      </c>
      <c r="H757" s="410">
        <f t="shared" si="139"/>
        <v>753649</v>
      </c>
      <c r="I757" s="410">
        <f t="shared" si="140"/>
        <v>30000</v>
      </c>
      <c r="J757" s="410">
        <f t="shared" si="141"/>
        <v>0</v>
      </c>
      <c r="K757" s="410">
        <f t="shared" si="142"/>
        <v>783649</v>
      </c>
      <c r="L757" s="506"/>
    </row>
    <row r="758" spans="1:12" s="29" customFormat="1">
      <c r="A758" s="409"/>
      <c r="B758" s="421" t="s">
        <v>363</v>
      </c>
      <c r="C758" s="410">
        <v>1</v>
      </c>
      <c r="D758" s="410">
        <v>776752</v>
      </c>
      <c r="E758" s="410">
        <v>30000</v>
      </c>
      <c r="F758" s="410"/>
      <c r="G758" s="410">
        <f t="shared" si="143"/>
        <v>806752</v>
      </c>
      <c r="H758" s="410">
        <f t="shared" si="139"/>
        <v>776752</v>
      </c>
      <c r="I758" s="410">
        <f t="shared" si="140"/>
        <v>30000</v>
      </c>
      <c r="J758" s="410">
        <f t="shared" si="141"/>
        <v>0</v>
      </c>
      <c r="K758" s="410">
        <f t="shared" si="142"/>
        <v>806752</v>
      </c>
      <c r="L758" s="506"/>
    </row>
    <row r="759" spans="1:12" s="29" customFormat="1">
      <c r="A759" s="409"/>
      <c r="B759" s="421" t="s">
        <v>364</v>
      </c>
      <c r="C759" s="410">
        <v>1</v>
      </c>
      <c r="D759" s="410">
        <v>799855</v>
      </c>
      <c r="E759" s="410">
        <v>30000</v>
      </c>
      <c r="F759" s="410"/>
      <c r="G759" s="410">
        <f t="shared" si="143"/>
        <v>829855</v>
      </c>
      <c r="H759" s="410">
        <f t="shared" si="139"/>
        <v>799855</v>
      </c>
      <c r="I759" s="410">
        <f t="shared" si="140"/>
        <v>30000</v>
      </c>
      <c r="J759" s="410">
        <f t="shared" si="141"/>
        <v>0</v>
      </c>
      <c r="K759" s="410">
        <f t="shared" si="142"/>
        <v>829855</v>
      </c>
      <c r="L759" s="506"/>
    </row>
    <row r="760" spans="1:12" s="29" customFormat="1">
      <c r="A760" s="409"/>
      <c r="B760" s="421" t="s">
        <v>366</v>
      </c>
      <c r="C760" s="410">
        <v>1</v>
      </c>
      <c r="D760" s="410">
        <v>846062</v>
      </c>
      <c r="E760" s="410">
        <v>30000</v>
      </c>
      <c r="F760" s="410"/>
      <c r="G760" s="410">
        <f t="shared" si="143"/>
        <v>876062</v>
      </c>
      <c r="H760" s="410">
        <f t="shared" si="139"/>
        <v>846062</v>
      </c>
      <c r="I760" s="410">
        <f t="shared" si="140"/>
        <v>30000</v>
      </c>
      <c r="J760" s="410">
        <f t="shared" si="141"/>
        <v>0</v>
      </c>
      <c r="K760" s="410">
        <f t="shared" si="142"/>
        <v>876062</v>
      </c>
      <c r="L760" s="506"/>
    </row>
    <row r="761" spans="1:12" s="29" customFormat="1">
      <c r="A761" s="409"/>
      <c r="B761" s="421" t="s">
        <v>367</v>
      </c>
      <c r="C761" s="410">
        <v>1</v>
      </c>
      <c r="D761" s="410">
        <v>869165</v>
      </c>
      <c r="E761" s="410">
        <v>30000</v>
      </c>
      <c r="F761" s="410"/>
      <c r="G761" s="410">
        <f t="shared" si="143"/>
        <v>899165</v>
      </c>
      <c r="H761" s="410">
        <f t="shared" si="139"/>
        <v>869165</v>
      </c>
      <c r="I761" s="410">
        <f t="shared" si="140"/>
        <v>30000</v>
      </c>
      <c r="J761" s="410">
        <f t="shared" si="141"/>
        <v>0</v>
      </c>
      <c r="K761" s="410">
        <f t="shared" si="142"/>
        <v>899165</v>
      </c>
      <c r="L761" s="506"/>
    </row>
    <row r="762" spans="1:12" s="29" customFormat="1">
      <c r="A762" s="409"/>
      <c r="B762" s="421" t="s">
        <v>370</v>
      </c>
      <c r="C762" s="410">
        <v>2</v>
      </c>
      <c r="D762" s="410">
        <v>938474</v>
      </c>
      <c r="E762" s="410">
        <v>30000</v>
      </c>
      <c r="F762" s="410"/>
      <c r="G762" s="410">
        <f t="shared" si="143"/>
        <v>968474</v>
      </c>
      <c r="H762" s="410">
        <f t="shared" si="139"/>
        <v>1876948</v>
      </c>
      <c r="I762" s="410">
        <f t="shared" si="140"/>
        <v>60000</v>
      </c>
      <c r="J762" s="410">
        <f t="shared" si="141"/>
        <v>0</v>
      </c>
      <c r="K762" s="410">
        <f t="shared" si="142"/>
        <v>1936948</v>
      </c>
      <c r="L762" s="506"/>
    </row>
    <row r="763" spans="1:12" s="29" customFormat="1">
      <c r="A763" s="409"/>
      <c r="B763" s="421" t="s">
        <v>373</v>
      </c>
      <c r="C763" s="410">
        <v>7</v>
      </c>
      <c r="D763" s="410">
        <v>826204</v>
      </c>
      <c r="E763" s="410">
        <v>30000</v>
      </c>
      <c r="F763" s="410"/>
      <c r="G763" s="410">
        <f t="shared" si="143"/>
        <v>856204</v>
      </c>
      <c r="H763" s="410">
        <f t="shared" si="139"/>
        <v>5783428</v>
      </c>
      <c r="I763" s="410">
        <f t="shared" si="140"/>
        <v>210000</v>
      </c>
      <c r="J763" s="410">
        <f t="shared" si="141"/>
        <v>0</v>
      </c>
      <c r="K763" s="410">
        <f t="shared" si="142"/>
        <v>5993428</v>
      </c>
      <c r="L763" s="506"/>
    </row>
    <row r="764" spans="1:12" s="29" customFormat="1">
      <c r="A764" s="409"/>
      <c r="B764" s="421" t="s">
        <v>374</v>
      </c>
      <c r="C764" s="410">
        <v>12</v>
      </c>
      <c r="D764" s="410">
        <v>857983</v>
      </c>
      <c r="E764" s="410">
        <v>30000</v>
      </c>
      <c r="F764" s="410"/>
      <c r="G764" s="410">
        <f t="shared" si="143"/>
        <v>887983</v>
      </c>
      <c r="H764" s="410">
        <f t="shared" si="139"/>
        <v>10295796</v>
      </c>
      <c r="I764" s="410">
        <f t="shared" si="140"/>
        <v>360000</v>
      </c>
      <c r="J764" s="410">
        <f t="shared" si="141"/>
        <v>0</v>
      </c>
      <c r="K764" s="410">
        <f t="shared" si="142"/>
        <v>10655796</v>
      </c>
      <c r="L764" s="506"/>
    </row>
    <row r="765" spans="1:12" s="29" customFormat="1">
      <c r="A765" s="409"/>
      <c r="B765" s="421" t="s">
        <v>375</v>
      </c>
      <c r="C765" s="410">
        <v>4</v>
      </c>
      <c r="D765" s="410">
        <v>879772</v>
      </c>
      <c r="E765" s="410">
        <v>30000</v>
      </c>
      <c r="F765" s="410"/>
      <c r="G765" s="410">
        <f t="shared" si="143"/>
        <v>909772</v>
      </c>
      <c r="H765" s="410">
        <f t="shared" si="139"/>
        <v>3519088</v>
      </c>
      <c r="I765" s="410">
        <f t="shared" si="140"/>
        <v>120000</v>
      </c>
      <c r="J765" s="410">
        <f t="shared" si="141"/>
        <v>0</v>
      </c>
      <c r="K765" s="410">
        <f t="shared" si="142"/>
        <v>3639088</v>
      </c>
      <c r="L765" s="506"/>
    </row>
    <row r="766" spans="1:12" s="29" customFormat="1">
      <c r="A766" s="409"/>
      <c r="B766" s="421" t="s">
        <v>387</v>
      </c>
      <c r="C766" s="410">
        <v>7</v>
      </c>
      <c r="D766" s="410">
        <v>960604</v>
      </c>
      <c r="E766" s="410">
        <v>30000</v>
      </c>
      <c r="F766" s="410"/>
      <c r="G766" s="410">
        <f t="shared" si="143"/>
        <v>990604</v>
      </c>
      <c r="H766" s="410">
        <f t="shared" si="139"/>
        <v>6724228</v>
      </c>
      <c r="I766" s="410">
        <f t="shared" si="140"/>
        <v>210000</v>
      </c>
      <c r="J766" s="410">
        <f t="shared" si="141"/>
        <v>0</v>
      </c>
      <c r="K766" s="410">
        <f t="shared" si="142"/>
        <v>6934228</v>
      </c>
      <c r="L766" s="506"/>
    </row>
    <row r="767" spans="1:12" s="29" customFormat="1">
      <c r="A767" s="409"/>
      <c r="B767" s="421" t="s">
        <v>388</v>
      </c>
      <c r="C767" s="410">
        <v>4</v>
      </c>
      <c r="D767" s="410">
        <v>992228</v>
      </c>
      <c r="E767" s="410">
        <v>30000</v>
      </c>
      <c r="F767" s="410"/>
      <c r="G767" s="410">
        <f t="shared" si="143"/>
        <v>1022228</v>
      </c>
      <c r="H767" s="410">
        <f t="shared" si="139"/>
        <v>3968912</v>
      </c>
      <c r="I767" s="410">
        <f t="shared" si="140"/>
        <v>120000</v>
      </c>
      <c r="J767" s="410">
        <f t="shared" si="141"/>
        <v>0</v>
      </c>
      <c r="K767" s="410">
        <f t="shared" si="142"/>
        <v>4088912</v>
      </c>
      <c r="L767" s="506"/>
    </row>
    <row r="768" spans="1:12" s="29" customFormat="1">
      <c r="A768" s="409"/>
      <c r="B768" s="421" t="s">
        <v>402</v>
      </c>
      <c r="C768" s="410">
        <v>3</v>
      </c>
      <c r="D768" s="410">
        <v>1094732</v>
      </c>
      <c r="E768" s="410">
        <v>30000</v>
      </c>
      <c r="F768" s="410"/>
      <c r="G768" s="410">
        <f t="shared" si="143"/>
        <v>1124732</v>
      </c>
      <c r="H768" s="410">
        <f t="shared" si="139"/>
        <v>3284196</v>
      </c>
      <c r="I768" s="410">
        <f t="shared" si="140"/>
        <v>90000</v>
      </c>
      <c r="J768" s="410">
        <f t="shared" si="141"/>
        <v>0</v>
      </c>
      <c r="K768" s="410">
        <f t="shared" si="142"/>
        <v>3374196</v>
      </c>
      <c r="L768" s="506"/>
    </row>
    <row r="769" spans="1:12" s="29" customFormat="1">
      <c r="A769" s="409"/>
      <c r="B769" s="421" t="s">
        <v>403</v>
      </c>
      <c r="C769" s="410">
        <v>4</v>
      </c>
      <c r="D769" s="410">
        <v>1126631</v>
      </c>
      <c r="E769" s="410">
        <v>30000</v>
      </c>
      <c r="F769" s="410"/>
      <c r="G769" s="410">
        <f t="shared" si="143"/>
        <v>1156631</v>
      </c>
      <c r="H769" s="410">
        <f t="shared" si="139"/>
        <v>4506524</v>
      </c>
      <c r="I769" s="410">
        <f t="shared" si="140"/>
        <v>120000</v>
      </c>
      <c r="J769" s="410">
        <f t="shared" si="141"/>
        <v>0</v>
      </c>
      <c r="K769" s="410">
        <f t="shared" si="142"/>
        <v>4626524</v>
      </c>
      <c r="L769" s="506"/>
    </row>
    <row r="770" spans="1:12" s="29" customFormat="1">
      <c r="A770" s="409"/>
      <c r="B770" s="421" t="s">
        <v>405</v>
      </c>
      <c r="C770" s="410">
        <v>1</v>
      </c>
      <c r="D770" s="410">
        <v>1196428</v>
      </c>
      <c r="E770" s="410">
        <v>30000</v>
      </c>
      <c r="F770" s="410"/>
      <c r="G770" s="410">
        <f t="shared" si="143"/>
        <v>1226428</v>
      </c>
      <c r="H770" s="410">
        <f t="shared" si="139"/>
        <v>1196428</v>
      </c>
      <c r="I770" s="410">
        <f t="shared" si="140"/>
        <v>30000</v>
      </c>
      <c r="J770" s="410">
        <f t="shared" si="141"/>
        <v>0</v>
      </c>
      <c r="K770" s="410">
        <f t="shared" si="142"/>
        <v>1226428</v>
      </c>
      <c r="L770" s="506"/>
    </row>
    <row r="771" spans="1:12" s="29" customFormat="1">
      <c r="A771" s="409"/>
      <c r="B771" s="421" t="s">
        <v>415</v>
      </c>
      <c r="C771" s="410">
        <v>7</v>
      </c>
      <c r="D771" s="410">
        <v>1274303</v>
      </c>
      <c r="E771" s="410">
        <v>30000</v>
      </c>
      <c r="F771" s="410"/>
      <c r="G771" s="410">
        <f t="shared" si="143"/>
        <v>1304303</v>
      </c>
      <c r="H771" s="410">
        <f t="shared" si="139"/>
        <v>8920121</v>
      </c>
      <c r="I771" s="410">
        <f t="shared" si="140"/>
        <v>210000</v>
      </c>
      <c r="J771" s="410">
        <f t="shared" si="141"/>
        <v>0</v>
      </c>
      <c r="K771" s="410">
        <f t="shared" si="142"/>
        <v>9130121</v>
      </c>
      <c r="L771" s="506"/>
    </row>
    <row r="772" spans="1:12" s="29" customFormat="1">
      <c r="A772" s="409"/>
      <c r="B772" s="421" t="s">
        <v>416</v>
      </c>
      <c r="C772" s="410">
        <v>4</v>
      </c>
      <c r="D772" s="410">
        <v>1326884</v>
      </c>
      <c r="E772" s="410">
        <v>30000</v>
      </c>
      <c r="F772" s="410"/>
      <c r="G772" s="410">
        <f t="shared" si="143"/>
        <v>1356884</v>
      </c>
      <c r="H772" s="410">
        <f t="shared" si="139"/>
        <v>5307536</v>
      </c>
      <c r="I772" s="410">
        <f t="shared" si="140"/>
        <v>120000</v>
      </c>
      <c r="J772" s="410">
        <f t="shared" si="141"/>
        <v>0</v>
      </c>
      <c r="K772" s="410">
        <f t="shared" si="142"/>
        <v>5427536</v>
      </c>
      <c r="L772" s="506"/>
    </row>
    <row r="773" spans="1:12" s="29" customFormat="1">
      <c r="A773" s="409"/>
      <c r="B773" s="421" t="s">
        <v>426</v>
      </c>
      <c r="C773" s="410">
        <v>6</v>
      </c>
      <c r="D773" s="410">
        <v>1417699</v>
      </c>
      <c r="E773" s="410">
        <v>30000</v>
      </c>
      <c r="F773" s="410"/>
      <c r="G773" s="410">
        <f t="shared" si="143"/>
        <v>1447699</v>
      </c>
      <c r="H773" s="410">
        <f t="shared" si="139"/>
        <v>8506194</v>
      </c>
      <c r="I773" s="410">
        <f t="shared" si="140"/>
        <v>180000</v>
      </c>
      <c r="J773" s="410">
        <f t="shared" si="141"/>
        <v>0</v>
      </c>
      <c r="K773" s="410">
        <f t="shared" si="142"/>
        <v>8686194</v>
      </c>
      <c r="L773" s="506"/>
    </row>
    <row r="774" spans="1:12" s="29" customFormat="1">
      <c r="A774" s="409"/>
      <c r="B774" s="421" t="s">
        <v>427</v>
      </c>
      <c r="C774" s="410">
        <v>4</v>
      </c>
      <c r="D774" s="410">
        <v>1473289</v>
      </c>
      <c r="E774" s="410">
        <v>30000</v>
      </c>
      <c r="F774" s="410"/>
      <c r="G774" s="410">
        <f t="shared" si="143"/>
        <v>1503289</v>
      </c>
      <c r="H774" s="410">
        <f t="shared" ref="H774:H783" si="144">C774*D774</f>
        <v>5893156</v>
      </c>
      <c r="I774" s="410">
        <f t="shared" ref="I774:I783" si="145">C774*E774</f>
        <v>120000</v>
      </c>
      <c r="J774" s="410">
        <f t="shared" ref="J774:J783" si="146">C774*F774</f>
        <v>0</v>
      </c>
      <c r="K774" s="410">
        <f t="shared" ref="K774:K783" si="147">C774*G774</f>
        <v>6013156</v>
      </c>
      <c r="L774" s="506"/>
    </row>
    <row r="775" spans="1:12" s="29" customFormat="1">
      <c r="A775" s="409"/>
      <c r="B775" s="421" t="s">
        <v>1050</v>
      </c>
      <c r="C775" s="410">
        <v>1</v>
      </c>
      <c r="D775" s="410">
        <v>1622839</v>
      </c>
      <c r="E775" s="410">
        <v>30000</v>
      </c>
      <c r="F775" s="410"/>
      <c r="G775" s="410">
        <f t="shared" si="143"/>
        <v>1652839</v>
      </c>
      <c r="H775" s="410">
        <f t="shared" si="144"/>
        <v>1622839</v>
      </c>
      <c r="I775" s="410">
        <f t="shared" si="145"/>
        <v>30000</v>
      </c>
      <c r="J775" s="410">
        <f t="shared" si="146"/>
        <v>0</v>
      </c>
      <c r="K775" s="410">
        <f t="shared" si="147"/>
        <v>1652839</v>
      </c>
      <c r="L775" s="506"/>
    </row>
    <row r="776" spans="1:12" s="29" customFormat="1">
      <c r="A776" s="409"/>
      <c r="B776" s="421" t="s">
        <v>548</v>
      </c>
      <c r="C776" s="410">
        <v>3</v>
      </c>
      <c r="D776" s="410">
        <v>1742530</v>
      </c>
      <c r="E776" s="410">
        <v>30000</v>
      </c>
      <c r="F776" s="410"/>
      <c r="G776" s="410">
        <f t="shared" si="143"/>
        <v>1772530</v>
      </c>
      <c r="H776" s="410">
        <f t="shared" si="144"/>
        <v>5227590</v>
      </c>
      <c r="I776" s="410">
        <f t="shared" si="145"/>
        <v>90000</v>
      </c>
      <c r="J776" s="410">
        <f t="shared" si="146"/>
        <v>0</v>
      </c>
      <c r="K776" s="410">
        <f t="shared" si="147"/>
        <v>5317590</v>
      </c>
      <c r="L776" s="506"/>
    </row>
    <row r="777" spans="1:12" s="29" customFormat="1">
      <c r="A777" s="409"/>
      <c r="B777" s="421" t="s">
        <v>872</v>
      </c>
      <c r="C777" s="410">
        <v>1</v>
      </c>
      <c r="D777" s="410">
        <v>1802375</v>
      </c>
      <c r="E777" s="410">
        <v>30000</v>
      </c>
      <c r="F777" s="410"/>
      <c r="G777" s="410">
        <f t="shared" si="143"/>
        <v>1832375</v>
      </c>
      <c r="H777" s="410">
        <f t="shared" si="144"/>
        <v>1802375</v>
      </c>
      <c r="I777" s="410">
        <f t="shared" si="145"/>
        <v>30000</v>
      </c>
      <c r="J777" s="410">
        <f t="shared" si="146"/>
        <v>0</v>
      </c>
      <c r="K777" s="410">
        <f t="shared" si="147"/>
        <v>1832375</v>
      </c>
      <c r="L777" s="506"/>
    </row>
    <row r="778" spans="1:12" s="29" customFormat="1">
      <c r="A778" s="409"/>
      <c r="B778" s="421" t="s">
        <v>1084</v>
      </c>
      <c r="C778" s="410">
        <v>2</v>
      </c>
      <c r="D778" s="410">
        <v>1862220</v>
      </c>
      <c r="E778" s="410">
        <v>30000</v>
      </c>
      <c r="F778" s="410"/>
      <c r="G778" s="410">
        <f t="shared" si="143"/>
        <v>1892220</v>
      </c>
      <c r="H778" s="410">
        <f t="shared" si="144"/>
        <v>3724440</v>
      </c>
      <c r="I778" s="410">
        <f t="shared" si="145"/>
        <v>60000</v>
      </c>
      <c r="J778" s="410">
        <f t="shared" si="146"/>
        <v>0</v>
      </c>
      <c r="K778" s="410">
        <f t="shared" si="147"/>
        <v>3784440</v>
      </c>
      <c r="L778" s="506"/>
    </row>
    <row r="779" spans="1:12" s="29" customFormat="1">
      <c r="A779" s="409"/>
      <c r="B779" s="421" t="s">
        <v>1118</v>
      </c>
      <c r="C779" s="410">
        <v>2</v>
      </c>
      <c r="D779" s="410">
        <v>1922065</v>
      </c>
      <c r="E779" s="410">
        <v>30000</v>
      </c>
      <c r="F779" s="410"/>
      <c r="G779" s="410">
        <f t="shared" si="143"/>
        <v>1952065</v>
      </c>
      <c r="H779" s="410">
        <f t="shared" si="144"/>
        <v>3844130</v>
      </c>
      <c r="I779" s="410">
        <f t="shared" si="145"/>
        <v>60000</v>
      </c>
      <c r="J779" s="410">
        <f t="shared" si="146"/>
        <v>0</v>
      </c>
      <c r="K779" s="410">
        <f t="shared" si="147"/>
        <v>3904130</v>
      </c>
      <c r="L779" s="506"/>
    </row>
    <row r="780" spans="1:12" s="29" customFormat="1">
      <c r="A780" s="409"/>
      <c r="B780" s="421" t="s">
        <v>477</v>
      </c>
      <c r="C780" s="410">
        <v>1</v>
      </c>
      <c r="D780" s="410">
        <v>1981910</v>
      </c>
      <c r="E780" s="410">
        <v>30000</v>
      </c>
      <c r="F780" s="410"/>
      <c r="G780" s="410">
        <f t="shared" si="143"/>
        <v>2011910</v>
      </c>
      <c r="H780" s="410">
        <f t="shared" si="144"/>
        <v>1981910</v>
      </c>
      <c r="I780" s="410">
        <f t="shared" si="145"/>
        <v>30000</v>
      </c>
      <c r="J780" s="410">
        <f t="shared" si="146"/>
        <v>0</v>
      </c>
      <c r="K780" s="410">
        <f t="shared" si="147"/>
        <v>2011910</v>
      </c>
      <c r="L780" s="506"/>
    </row>
    <row r="781" spans="1:12" s="29" customFormat="1">
      <c r="A781" s="409"/>
      <c r="B781" s="421" t="s">
        <v>1018</v>
      </c>
      <c r="C781" s="410">
        <v>4</v>
      </c>
      <c r="D781" s="410">
        <v>2110917</v>
      </c>
      <c r="E781" s="410">
        <v>30000</v>
      </c>
      <c r="F781" s="410"/>
      <c r="G781" s="410">
        <f t="shared" si="143"/>
        <v>2140917</v>
      </c>
      <c r="H781" s="410">
        <f t="shared" si="144"/>
        <v>8443668</v>
      </c>
      <c r="I781" s="410">
        <f t="shared" si="145"/>
        <v>120000</v>
      </c>
      <c r="J781" s="410">
        <f t="shared" si="146"/>
        <v>0</v>
      </c>
      <c r="K781" s="410">
        <f t="shared" si="147"/>
        <v>8563668</v>
      </c>
      <c r="L781" s="506"/>
    </row>
    <row r="782" spans="1:12" s="29" customFormat="1">
      <c r="A782" s="409"/>
      <c r="B782" s="421" t="s">
        <v>549</v>
      </c>
      <c r="C782" s="410">
        <v>1</v>
      </c>
      <c r="D782" s="410">
        <v>2194212</v>
      </c>
      <c r="E782" s="410">
        <v>30000</v>
      </c>
      <c r="F782" s="410"/>
      <c r="G782" s="410">
        <f t="shared" si="143"/>
        <v>2224212</v>
      </c>
      <c r="H782" s="410">
        <f t="shared" si="144"/>
        <v>2194212</v>
      </c>
      <c r="I782" s="410">
        <f t="shared" si="145"/>
        <v>30000</v>
      </c>
      <c r="J782" s="410">
        <f t="shared" si="146"/>
        <v>0</v>
      </c>
      <c r="K782" s="410">
        <f t="shared" si="147"/>
        <v>2224212</v>
      </c>
      <c r="L782" s="506"/>
    </row>
    <row r="783" spans="1:12" s="29" customFormat="1">
      <c r="A783" s="409"/>
      <c r="B783" s="421" t="s">
        <v>691</v>
      </c>
      <c r="C783" s="410">
        <v>1</v>
      </c>
      <c r="D783" s="410">
        <v>4950070</v>
      </c>
      <c r="E783" s="410">
        <v>30000</v>
      </c>
      <c r="F783" s="410"/>
      <c r="G783" s="410">
        <f t="shared" si="143"/>
        <v>4980070</v>
      </c>
      <c r="H783" s="410">
        <f t="shared" si="144"/>
        <v>4950070</v>
      </c>
      <c r="I783" s="410">
        <f t="shared" si="145"/>
        <v>30000</v>
      </c>
      <c r="J783" s="410">
        <f t="shared" si="146"/>
        <v>0</v>
      </c>
      <c r="K783" s="410">
        <f t="shared" si="147"/>
        <v>4980070</v>
      </c>
      <c r="L783" s="506"/>
    </row>
    <row r="784" spans="1:12">
      <c r="A784" s="409"/>
      <c r="B784" s="421" t="s">
        <v>455</v>
      </c>
      <c r="C784" s="1060">
        <f>SUM(C741:C783)</f>
        <v>122</v>
      </c>
      <c r="D784" s="1060">
        <f>SUM(D741:D783)</f>
        <v>47005092</v>
      </c>
      <c r="E784" s="1060">
        <f>SUM(E741:E783)</f>
        <v>1290000</v>
      </c>
      <c r="F784" s="1060">
        <f>SUM(F741:F783)</f>
        <v>0</v>
      </c>
      <c r="G784" s="410">
        <f>SUM(D784:F784)</f>
        <v>48295092</v>
      </c>
      <c r="H784" s="1060">
        <f>SUM(H741:H783)</f>
        <v>125754571</v>
      </c>
      <c r="I784" s="1060">
        <f>SUM(I741:I783)</f>
        <v>3660000</v>
      </c>
      <c r="J784" s="1060">
        <f>SUM(J741:J783)</f>
        <v>0</v>
      </c>
      <c r="K784" s="1060">
        <f>SUM(K741:K783)</f>
        <v>129414571</v>
      </c>
      <c r="L784" s="506"/>
    </row>
    <row r="785" spans="1:12">
      <c r="A785" s="409"/>
      <c r="B785" s="409"/>
      <c r="C785" s="410"/>
      <c r="D785" s="410"/>
      <c r="E785" s="410"/>
      <c r="F785" s="410"/>
      <c r="G785" s="410"/>
      <c r="H785" s="410"/>
      <c r="I785" s="410"/>
      <c r="J785" s="410"/>
      <c r="K785" s="410"/>
      <c r="L785" s="506"/>
    </row>
    <row r="786" spans="1:12">
      <c r="A786" s="409"/>
      <c r="B786" s="422" t="s">
        <v>460</v>
      </c>
      <c r="C786" s="410">
        <v>1</v>
      </c>
      <c r="D786" s="418">
        <v>9273943</v>
      </c>
      <c r="E786" s="410">
        <v>374361</v>
      </c>
      <c r="F786" s="410">
        <v>7914876</v>
      </c>
      <c r="G786" s="410">
        <f>SUM(D786:F786)</f>
        <v>17563180</v>
      </c>
      <c r="H786" s="410">
        <f>C786*D786</f>
        <v>9273943</v>
      </c>
      <c r="I786" s="410">
        <f>C786*E786</f>
        <v>374361</v>
      </c>
      <c r="J786" s="410">
        <f>C786*F786</f>
        <v>7914876</v>
      </c>
      <c r="K786" s="410">
        <f>C786*G786</f>
        <v>17563180</v>
      </c>
      <c r="L786" s="506"/>
    </row>
    <row r="787" spans="1:12">
      <c r="A787" s="409"/>
      <c r="B787" s="422"/>
      <c r="C787" s="410"/>
      <c r="D787" s="410"/>
      <c r="E787" s="410"/>
      <c r="F787" s="410"/>
      <c r="G787" s="410">
        <f>SUM(D787:F787)</f>
        <v>0</v>
      </c>
      <c r="H787" s="410">
        <f>C787*D787</f>
        <v>0</v>
      </c>
      <c r="I787" s="410">
        <f>C787*E787</f>
        <v>0</v>
      </c>
      <c r="J787" s="410">
        <f>C787*F787</f>
        <v>0</v>
      </c>
      <c r="K787" s="410">
        <f>C787*G787</f>
        <v>0</v>
      </c>
      <c r="L787" s="506"/>
    </row>
    <row r="788" spans="1:12">
      <c r="A788" s="409"/>
      <c r="B788" s="422"/>
      <c r="C788" s="410">
        <f t="shared" ref="C788:K788" si="148">SUM(C786:C787)</f>
        <v>1</v>
      </c>
      <c r="D788" s="410">
        <v>1247870</v>
      </c>
      <c r="E788" s="410">
        <f t="shared" si="148"/>
        <v>374361</v>
      </c>
      <c r="F788" s="410">
        <f t="shared" si="148"/>
        <v>7914876</v>
      </c>
      <c r="G788" s="410">
        <f t="shared" si="148"/>
        <v>17563180</v>
      </c>
      <c r="H788" s="410">
        <f t="shared" si="148"/>
        <v>9273943</v>
      </c>
      <c r="I788" s="410">
        <f t="shared" si="148"/>
        <v>374361</v>
      </c>
      <c r="J788" s="410">
        <f t="shared" si="148"/>
        <v>7914876</v>
      </c>
      <c r="K788" s="410">
        <f t="shared" si="148"/>
        <v>17563180</v>
      </c>
      <c r="L788" s="506"/>
    </row>
    <row r="789" spans="1:12">
      <c r="A789" s="409"/>
      <c r="B789" s="422"/>
      <c r="C789" s="410"/>
      <c r="D789" s="410"/>
      <c r="E789" s="410"/>
      <c r="F789" s="410"/>
      <c r="G789" s="410"/>
      <c r="H789" s="410"/>
      <c r="I789" s="410"/>
      <c r="J789" s="410"/>
      <c r="K789" s="410"/>
      <c r="L789" s="506"/>
    </row>
    <row r="790" spans="1:12">
      <c r="A790" s="407" t="s">
        <v>468</v>
      </c>
      <c r="B790" s="409"/>
      <c r="C790" s="418">
        <f t="shared" ref="C790:K790" si="149">C784+C788</f>
        <v>123</v>
      </c>
      <c r="D790" s="418">
        <f t="shared" si="149"/>
        <v>48252962</v>
      </c>
      <c r="E790" s="418">
        <f t="shared" si="149"/>
        <v>1664361</v>
      </c>
      <c r="F790" s="418">
        <f t="shared" si="149"/>
        <v>7914876</v>
      </c>
      <c r="G790" s="412">
        <f t="shared" si="149"/>
        <v>65858272</v>
      </c>
      <c r="H790" s="412">
        <f t="shared" si="149"/>
        <v>135028514</v>
      </c>
      <c r="I790" s="412">
        <f t="shared" si="149"/>
        <v>4034361</v>
      </c>
      <c r="J790" s="412">
        <f t="shared" si="149"/>
        <v>7914876</v>
      </c>
      <c r="K790" s="412">
        <f t="shared" si="149"/>
        <v>146977751</v>
      </c>
      <c r="L790" s="506"/>
    </row>
    <row r="791" spans="1:12">
      <c r="A791" s="506"/>
      <c r="B791" s="506"/>
      <c r="C791" s="506"/>
      <c r="D791" s="506"/>
      <c r="E791" s="506"/>
      <c r="F791" s="506"/>
      <c r="G791" s="506"/>
      <c r="H791" s="506"/>
      <c r="I791" s="506"/>
      <c r="J791" s="506"/>
      <c r="K791" s="506"/>
      <c r="L791" s="506"/>
    </row>
    <row r="792" spans="1:12">
      <c r="A792" s="506"/>
      <c r="B792" s="506"/>
      <c r="C792" s="506"/>
      <c r="D792" s="506"/>
      <c r="E792" s="506"/>
      <c r="F792" s="506"/>
      <c r="G792" s="506"/>
      <c r="H792" s="506"/>
      <c r="I792" s="506"/>
      <c r="J792" s="506"/>
      <c r="K792" s="506"/>
      <c r="L792" s="506"/>
    </row>
    <row r="793" spans="1:12" ht="20.25">
      <c r="A793" s="1568" t="s">
        <v>0</v>
      </c>
      <c r="B793" s="1568"/>
      <c r="C793" s="1568"/>
      <c r="D793" s="1568"/>
      <c r="E793" s="1568"/>
      <c r="F793" s="1568"/>
      <c r="G793" s="1568"/>
      <c r="H793" s="1568"/>
      <c r="I793" s="1568"/>
      <c r="J793" s="1568"/>
      <c r="K793" s="1568"/>
      <c r="L793" s="506"/>
    </row>
    <row r="794" spans="1:12" ht="20.25">
      <c r="A794" s="1569" t="s">
        <v>289</v>
      </c>
      <c r="B794" s="1569"/>
      <c r="C794" s="1569"/>
      <c r="D794" s="1569"/>
      <c r="E794" s="1569"/>
      <c r="F794" s="1569"/>
      <c r="G794" s="1569"/>
      <c r="H794" s="1569"/>
      <c r="I794" s="1569"/>
      <c r="J794" s="1569"/>
      <c r="K794" s="1569"/>
      <c r="L794" s="506"/>
    </row>
    <row r="795" spans="1:12" ht="20.25">
      <c r="A795" s="1569" t="s">
        <v>290</v>
      </c>
      <c r="B795" s="1567"/>
      <c r="C795" s="1567"/>
      <c r="D795" s="1567"/>
      <c r="E795" s="1567"/>
      <c r="F795" s="1567"/>
      <c r="G795" s="1567"/>
      <c r="H795" s="1567"/>
      <c r="I795" s="1567"/>
      <c r="J795" s="1567"/>
      <c r="K795" s="1567"/>
      <c r="L795" s="506"/>
    </row>
    <row r="796" spans="1:12" ht="18">
      <c r="A796" s="1571" t="s">
        <v>503</v>
      </c>
      <c r="B796" s="1571"/>
      <c r="C796" s="1571"/>
      <c r="D796" s="1571"/>
      <c r="E796" s="1571"/>
      <c r="F796" s="1571"/>
      <c r="G796" s="1571"/>
      <c r="H796" s="1571"/>
      <c r="I796" s="1571"/>
      <c r="J796" s="1571"/>
      <c r="K796" s="1571"/>
      <c r="L796" s="506"/>
    </row>
    <row r="797" spans="1:12" ht="36.75">
      <c r="A797" s="406"/>
      <c r="B797" s="406" t="s">
        <v>291</v>
      </c>
      <c r="C797" s="406" t="s">
        <v>1015</v>
      </c>
      <c r="D797" s="406" t="s">
        <v>292</v>
      </c>
      <c r="E797" s="406" t="s">
        <v>516</v>
      </c>
      <c r="F797" s="406" t="s">
        <v>293</v>
      </c>
      <c r="G797" s="406" t="s">
        <v>294</v>
      </c>
      <c r="H797" s="406" t="s">
        <v>295</v>
      </c>
      <c r="I797" s="406" t="s">
        <v>517</v>
      </c>
      <c r="J797" s="406" t="s">
        <v>296</v>
      </c>
      <c r="K797" s="1061" t="s">
        <v>1016</v>
      </c>
      <c r="L797" s="506"/>
    </row>
    <row r="798" spans="1:12">
      <c r="A798" s="408"/>
      <c r="B798" s="409"/>
      <c r="C798" s="409"/>
      <c r="D798" s="409"/>
      <c r="E798" s="409"/>
      <c r="F798" s="409"/>
      <c r="G798" s="409"/>
      <c r="H798" s="409"/>
      <c r="I798" s="409"/>
      <c r="J798" s="409"/>
      <c r="K798" s="1062" t="s">
        <v>297</v>
      </c>
      <c r="L798" s="506"/>
    </row>
    <row r="799" spans="1:12">
      <c r="A799" s="409"/>
      <c r="B799" s="421" t="s">
        <v>314</v>
      </c>
      <c r="C799" s="410">
        <v>5</v>
      </c>
      <c r="D799" s="410">
        <v>304793</v>
      </c>
      <c r="E799" s="410">
        <v>30000</v>
      </c>
      <c r="F799" s="410"/>
      <c r="G799" s="410">
        <f t="shared" ref="G799:G806" si="150">SUM(D799:F799)</f>
        <v>334793</v>
      </c>
      <c r="H799" s="410">
        <f t="shared" ref="H799:H826" si="151">C799*D799</f>
        <v>1523965</v>
      </c>
      <c r="I799" s="410">
        <f t="shared" ref="I799:I826" si="152">C799*E799</f>
        <v>150000</v>
      </c>
      <c r="J799" s="410">
        <f t="shared" ref="J799:J826" si="153">C799*F799</f>
        <v>0</v>
      </c>
      <c r="K799" s="410">
        <f t="shared" ref="K799:K826" si="154">C799*G799</f>
        <v>1673965</v>
      </c>
      <c r="L799" s="506"/>
    </row>
    <row r="800" spans="1:12">
      <c r="A800" s="409"/>
      <c r="B800" s="421" t="s">
        <v>315</v>
      </c>
      <c r="C800" s="410">
        <v>4</v>
      </c>
      <c r="D800" s="410">
        <v>311975</v>
      </c>
      <c r="E800" s="410">
        <v>30000</v>
      </c>
      <c r="F800" s="410"/>
      <c r="G800" s="410">
        <f t="shared" si="150"/>
        <v>341975</v>
      </c>
      <c r="H800" s="410">
        <f t="shared" si="151"/>
        <v>1247900</v>
      </c>
      <c r="I800" s="410">
        <f t="shared" si="152"/>
        <v>120000</v>
      </c>
      <c r="J800" s="410">
        <f t="shared" si="153"/>
        <v>0</v>
      </c>
      <c r="K800" s="410">
        <f t="shared" si="154"/>
        <v>1367900</v>
      </c>
      <c r="L800" s="506"/>
    </row>
    <row r="801" spans="1:12">
      <c r="A801" s="409"/>
      <c r="B801" s="421" t="s">
        <v>329</v>
      </c>
      <c r="C801" s="410">
        <v>2</v>
      </c>
      <c r="D801" s="410">
        <v>337909</v>
      </c>
      <c r="E801" s="410">
        <v>30000</v>
      </c>
      <c r="F801" s="410"/>
      <c r="G801" s="410">
        <f t="shared" si="150"/>
        <v>367909</v>
      </c>
      <c r="H801" s="410">
        <f t="shared" si="151"/>
        <v>675818</v>
      </c>
      <c r="I801" s="410">
        <f t="shared" si="152"/>
        <v>60000</v>
      </c>
      <c r="J801" s="410">
        <f t="shared" si="153"/>
        <v>0</v>
      </c>
      <c r="K801" s="410">
        <f t="shared" si="154"/>
        <v>735818</v>
      </c>
      <c r="L801" s="506"/>
    </row>
    <row r="802" spans="1:12">
      <c r="A802" s="409"/>
      <c r="B802" s="421" t="s">
        <v>357</v>
      </c>
      <c r="C802" s="410">
        <v>6</v>
      </c>
      <c r="D802" s="410">
        <v>517965</v>
      </c>
      <c r="E802" s="410">
        <v>30000</v>
      </c>
      <c r="F802" s="410"/>
      <c r="G802" s="410">
        <f t="shared" si="150"/>
        <v>547965</v>
      </c>
      <c r="H802" s="410">
        <f t="shared" si="151"/>
        <v>3107790</v>
      </c>
      <c r="I802" s="410">
        <f t="shared" si="152"/>
        <v>180000</v>
      </c>
      <c r="J802" s="410">
        <f t="shared" si="153"/>
        <v>0</v>
      </c>
      <c r="K802" s="410">
        <f t="shared" si="154"/>
        <v>3287790</v>
      </c>
      <c r="L802" s="506"/>
    </row>
    <row r="803" spans="1:12">
      <c r="A803" s="409"/>
      <c r="B803" s="421" t="s">
        <v>358</v>
      </c>
      <c r="C803" s="410">
        <v>6</v>
      </c>
      <c r="D803" s="410">
        <v>536718</v>
      </c>
      <c r="E803" s="410">
        <v>30000</v>
      </c>
      <c r="F803" s="410"/>
      <c r="G803" s="410">
        <f t="shared" si="150"/>
        <v>566718</v>
      </c>
      <c r="H803" s="410">
        <f t="shared" si="151"/>
        <v>3220308</v>
      </c>
      <c r="I803" s="410">
        <f t="shared" si="152"/>
        <v>180000</v>
      </c>
      <c r="J803" s="410">
        <f t="shared" si="153"/>
        <v>0</v>
      </c>
      <c r="K803" s="410">
        <f t="shared" si="154"/>
        <v>3400308</v>
      </c>
      <c r="L803" s="506"/>
    </row>
    <row r="804" spans="1:12">
      <c r="A804" s="409"/>
      <c r="B804" s="421" t="s">
        <v>360</v>
      </c>
      <c r="C804" s="410">
        <v>1</v>
      </c>
      <c r="D804" s="410">
        <v>574223</v>
      </c>
      <c r="E804" s="410">
        <v>30000</v>
      </c>
      <c r="F804" s="410"/>
      <c r="G804" s="410">
        <f t="shared" si="150"/>
        <v>604223</v>
      </c>
      <c r="H804" s="410">
        <f t="shared" si="151"/>
        <v>574223</v>
      </c>
      <c r="I804" s="410">
        <f t="shared" si="152"/>
        <v>30000</v>
      </c>
      <c r="J804" s="410">
        <f t="shared" si="153"/>
        <v>0</v>
      </c>
      <c r="K804" s="410">
        <f t="shared" si="154"/>
        <v>604223</v>
      </c>
      <c r="L804" s="506"/>
    </row>
    <row r="805" spans="1:12">
      <c r="A805" s="409"/>
      <c r="B805" s="421" t="s">
        <v>361</v>
      </c>
      <c r="C805" s="410">
        <v>30</v>
      </c>
      <c r="D805" s="410">
        <v>592976</v>
      </c>
      <c r="E805" s="410">
        <v>30000</v>
      </c>
      <c r="F805" s="410"/>
      <c r="G805" s="410">
        <f t="shared" si="150"/>
        <v>622976</v>
      </c>
      <c r="H805" s="410">
        <f t="shared" si="151"/>
        <v>17789280</v>
      </c>
      <c r="I805" s="410">
        <f t="shared" si="152"/>
        <v>900000</v>
      </c>
      <c r="J805" s="410">
        <f t="shared" si="153"/>
        <v>0</v>
      </c>
      <c r="K805" s="410">
        <f t="shared" si="154"/>
        <v>18689280</v>
      </c>
      <c r="L805" s="506"/>
    </row>
    <row r="806" spans="1:12">
      <c r="A806" s="409"/>
      <c r="B806" s="421" t="s">
        <v>362</v>
      </c>
      <c r="C806" s="410">
        <v>13</v>
      </c>
      <c r="D806" s="410">
        <v>611728</v>
      </c>
      <c r="E806" s="410">
        <v>30000</v>
      </c>
      <c r="F806" s="410"/>
      <c r="G806" s="410">
        <f t="shared" si="150"/>
        <v>641728</v>
      </c>
      <c r="H806" s="410">
        <f t="shared" si="151"/>
        <v>7952464</v>
      </c>
      <c r="I806" s="410">
        <f t="shared" si="152"/>
        <v>390000</v>
      </c>
      <c r="J806" s="410">
        <f t="shared" si="153"/>
        <v>0</v>
      </c>
      <c r="K806" s="410">
        <f t="shared" si="154"/>
        <v>8342464</v>
      </c>
      <c r="L806" s="506"/>
    </row>
    <row r="807" spans="1:12" s="29" customFormat="1">
      <c r="A807" s="409"/>
      <c r="B807" s="421" t="s">
        <v>363</v>
      </c>
      <c r="C807" s="410">
        <v>20</v>
      </c>
      <c r="D807" s="410">
        <v>630481</v>
      </c>
      <c r="E807" s="410">
        <v>30000</v>
      </c>
      <c r="F807" s="410"/>
      <c r="G807" s="410">
        <f t="shared" ref="G807:G826" si="155">SUM(D807:F807)</f>
        <v>660481</v>
      </c>
      <c r="H807" s="410">
        <f t="shared" si="151"/>
        <v>12609620</v>
      </c>
      <c r="I807" s="410">
        <f t="shared" si="152"/>
        <v>600000</v>
      </c>
      <c r="J807" s="410">
        <f t="shared" si="153"/>
        <v>0</v>
      </c>
      <c r="K807" s="410">
        <f t="shared" si="154"/>
        <v>13209620</v>
      </c>
      <c r="L807" s="506"/>
    </row>
    <row r="808" spans="1:12" s="29" customFormat="1">
      <c r="A808" s="409"/>
      <c r="B808" s="421" t="s">
        <v>364</v>
      </c>
      <c r="C808" s="410">
        <v>1</v>
      </c>
      <c r="D808" s="410">
        <v>649233</v>
      </c>
      <c r="E808" s="410">
        <v>30000</v>
      </c>
      <c r="F808" s="410"/>
      <c r="G808" s="410">
        <f t="shared" si="155"/>
        <v>679233</v>
      </c>
      <c r="H808" s="410">
        <f t="shared" si="151"/>
        <v>649233</v>
      </c>
      <c r="I808" s="410">
        <f t="shared" si="152"/>
        <v>30000</v>
      </c>
      <c r="J808" s="410">
        <f t="shared" si="153"/>
        <v>0</v>
      </c>
      <c r="K808" s="410">
        <f t="shared" si="154"/>
        <v>679233</v>
      </c>
      <c r="L808" s="506"/>
    </row>
    <row r="809" spans="1:12" s="29" customFormat="1">
      <c r="A809" s="409"/>
      <c r="B809" s="421" t="s">
        <v>365</v>
      </c>
      <c r="C809" s="410">
        <v>4</v>
      </c>
      <c r="D809" s="410">
        <v>657986</v>
      </c>
      <c r="E809" s="410">
        <v>30000</v>
      </c>
      <c r="F809" s="410"/>
      <c r="G809" s="410">
        <f t="shared" si="155"/>
        <v>687986</v>
      </c>
      <c r="H809" s="410">
        <f t="shared" si="151"/>
        <v>2631944</v>
      </c>
      <c r="I809" s="410">
        <f t="shared" si="152"/>
        <v>120000</v>
      </c>
      <c r="J809" s="410">
        <f t="shared" si="153"/>
        <v>0</v>
      </c>
      <c r="K809" s="410">
        <f t="shared" si="154"/>
        <v>2751944</v>
      </c>
      <c r="L809" s="506"/>
    </row>
    <row r="810" spans="1:12" s="29" customFormat="1">
      <c r="A810" s="409"/>
      <c r="B810" s="421" t="s">
        <v>366</v>
      </c>
      <c r="C810" s="410">
        <v>2</v>
      </c>
      <c r="D810" s="410">
        <v>686738</v>
      </c>
      <c r="E810" s="410">
        <v>30000</v>
      </c>
      <c r="F810" s="410"/>
      <c r="G810" s="410">
        <f t="shared" si="155"/>
        <v>716738</v>
      </c>
      <c r="H810" s="410">
        <f t="shared" si="151"/>
        <v>1373476</v>
      </c>
      <c r="I810" s="410">
        <f t="shared" si="152"/>
        <v>60000</v>
      </c>
      <c r="J810" s="410">
        <f t="shared" si="153"/>
        <v>0</v>
      </c>
      <c r="K810" s="410">
        <f t="shared" si="154"/>
        <v>1433476</v>
      </c>
      <c r="L810" s="506"/>
    </row>
    <row r="811" spans="1:12" s="29" customFormat="1">
      <c r="A811" s="409"/>
      <c r="B811" s="421" t="s">
        <v>367</v>
      </c>
      <c r="C811" s="410">
        <v>3</v>
      </c>
      <c r="D811" s="410">
        <v>705491</v>
      </c>
      <c r="E811" s="410">
        <v>30000</v>
      </c>
      <c r="F811" s="410"/>
      <c r="G811" s="410">
        <f t="shared" si="155"/>
        <v>735491</v>
      </c>
      <c r="H811" s="410">
        <f t="shared" si="151"/>
        <v>2116473</v>
      </c>
      <c r="I811" s="410">
        <f t="shared" si="152"/>
        <v>90000</v>
      </c>
      <c r="J811" s="410">
        <f t="shared" si="153"/>
        <v>0</v>
      </c>
      <c r="K811" s="410">
        <f t="shared" si="154"/>
        <v>2206473</v>
      </c>
      <c r="L811" s="506"/>
    </row>
    <row r="812" spans="1:12" s="29" customFormat="1">
      <c r="A812" s="409"/>
      <c r="B812" s="421" t="s">
        <v>372</v>
      </c>
      <c r="C812" s="410">
        <v>13</v>
      </c>
      <c r="D812" s="410">
        <v>660184</v>
      </c>
      <c r="E812" s="410">
        <v>30000</v>
      </c>
      <c r="F812" s="410"/>
      <c r="G812" s="410">
        <f t="shared" si="155"/>
        <v>690184</v>
      </c>
      <c r="H812" s="410">
        <f t="shared" si="151"/>
        <v>8582392</v>
      </c>
      <c r="I812" s="410">
        <f t="shared" si="152"/>
        <v>390000</v>
      </c>
      <c r="J812" s="410">
        <f t="shared" si="153"/>
        <v>0</v>
      </c>
      <c r="K812" s="410">
        <f t="shared" si="154"/>
        <v>8972392</v>
      </c>
      <c r="L812" s="506"/>
    </row>
    <row r="813" spans="1:12" s="29" customFormat="1">
      <c r="A813" s="409"/>
      <c r="B813" s="421" t="s">
        <v>373</v>
      </c>
      <c r="C813" s="410">
        <v>2</v>
      </c>
      <c r="D813" s="410">
        <v>688504</v>
      </c>
      <c r="E813" s="410">
        <v>30000</v>
      </c>
      <c r="F813" s="410"/>
      <c r="G813" s="410">
        <f t="shared" si="155"/>
        <v>718504</v>
      </c>
      <c r="H813" s="410">
        <f t="shared" si="151"/>
        <v>1377008</v>
      </c>
      <c r="I813" s="410">
        <f t="shared" si="152"/>
        <v>60000</v>
      </c>
      <c r="J813" s="410">
        <f t="shared" si="153"/>
        <v>0</v>
      </c>
      <c r="K813" s="410">
        <f t="shared" si="154"/>
        <v>1437008</v>
      </c>
      <c r="L813" s="506"/>
    </row>
    <row r="814" spans="1:12" s="29" customFormat="1">
      <c r="A814" s="409"/>
      <c r="B814" s="421" t="s">
        <v>376</v>
      </c>
      <c r="C814" s="410">
        <v>4</v>
      </c>
      <c r="D814" s="410">
        <v>755463</v>
      </c>
      <c r="E814" s="410">
        <v>30000</v>
      </c>
      <c r="F814" s="410"/>
      <c r="G814" s="410">
        <f t="shared" si="155"/>
        <v>785463</v>
      </c>
      <c r="H814" s="410">
        <f t="shared" si="151"/>
        <v>3021852</v>
      </c>
      <c r="I814" s="410">
        <f t="shared" si="152"/>
        <v>120000</v>
      </c>
      <c r="J814" s="410">
        <f t="shared" si="153"/>
        <v>0</v>
      </c>
      <c r="K814" s="410">
        <f t="shared" si="154"/>
        <v>3141852</v>
      </c>
      <c r="L814" s="506"/>
    </row>
    <row r="815" spans="1:12" s="29" customFormat="1">
      <c r="A815" s="409"/>
      <c r="B815" s="421" t="s">
        <v>386</v>
      </c>
      <c r="C815" s="410">
        <v>7</v>
      </c>
      <c r="D815" s="410">
        <v>780556</v>
      </c>
      <c r="E815" s="410">
        <v>30000</v>
      </c>
      <c r="F815" s="410"/>
      <c r="G815" s="410">
        <f t="shared" si="155"/>
        <v>810556</v>
      </c>
      <c r="H815" s="410">
        <f t="shared" si="151"/>
        <v>5463892</v>
      </c>
      <c r="I815" s="410">
        <f t="shared" si="152"/>
        <v>210000</v>
      </c>
      <c r="J815" s="410">
        <f t="shared" si="153"/>
        <v>0</v>
      </c>
      <c r="K815" s="410">
        <f t="shared" si="154"/>
        <v>5673892</v>
      </c>
      <c r="L815" s="506"/>
    </row>
    <row r="816" spans="1:12" s="29" customFormat="1">
      <c r="A816" s="409"/>
      <c r="B816" s="421" t="s">
        <v>387</v>
      </c>
      <c r="C816" s="410">
        <v>12</v>
      </c>
      <c r="D816" s="410">
        <v>807230</v>
      </c>
      <c r="E816" s="410">
        <v>30000</v>
      </c>
      <c r="F816" s="410"/>
      <c r="G816" s="410">
        <f t="shared" si="155"/>
        <v>837230</v>
      </c>
      <c r="H816" s="410">
        <f t="shared" si="151"/>
        <v>9686760</v>
      </c>
      <c r="I816" s="410">
        <f t="shared" si="152"/>
        <v>360000</v>
      </c>
      <c r="J816" s="410">
        <f t="shared" si="153"/>
        <v>0</v>
      </c>
      <c r="K816" s="410">
        <f t="shared" si="154"/>
        <v>10046760</v>
      </c>
      <c r="L816" s="506"/>
    </row>
    <row r="817" spans="1:12" s="29" customFormat="1">
      <c r="A817" s="409"/>
      <c r="B817" s="421" t="s">
        <v>389</v>
      </c>
      <c r="C817" s="410">
        <v>1</v>
      </c>
      <c r="D817" s="410">
        <v>860379</v>
      </c>
      <c r="E817" s="410">
        <v>30000</v>
      </c>
      <c r="F817" s="410"/>
      <c r="G817" s="410">
        <f t="shared" si="155"/>
        <v>890379</v>
      </c>
      <c r="H817" s="410">
        <f t="shared" si="151"/>
        <v>860379</v>
      </c>
      <c r="I817" s="410">
        <f t="shared" si="152"/>
        <v>30000</v>
      </c>
      <c r="J817" s="410">
        <f t="shared" si="153"/>
        <v>0</v>
      </c>
      <c r="K817" s="410">
        <f t="shared" si="154"/>
        <v>890379</v>
      </c>
      <c r="L817" s="506"/>
    </row>
    <row r="818" spans="1:12" s="29" customFormat="1">
      <c r="A818" s="409"/>
      <c r="B818" s="421" t="s">
        <v>390</v>
      </c>
      <c r="C818" s="410">
        <v>1</v>
      </c>
      <c r="D818" s="410">
        <v>886954</v>
      </c>
      <c r="E818" s="410">
        <v>30000</v>
      </c>
      <c r="F818" s="410"/>
      <c r="G818" s="410">
        <f t="shared" si="155"/>
        <v>916954</v>
      </c>
      <c r="H818" s="410">
        <f t="shared" si="151"/>
        <v>886954</v>
      </c>
      <c r="I818" s="410">
        <f t="shared" si="152"/>
        <v>30000</v>
      </c>
      <c r="J818" s="410">
        <f t="shared" si="153"/>
        <v>0</v>
      </c>
      <c r="K818" s="410">
        <f t="shared" si="154"/>
        <v>916954</v>
      </c>
      <c r="L818" s="506"/>
    </row>
    <row r="819" spans="1:12" s="29" customFormat="1">
      <c r="A819" s="409"/>
      <c r="B819" s="421" t="s">
        <v>392</v>
      </c>
      <c r="C819" s="410">
        <v>1</v>
      </c>
      <c r="D819" s="410">
        <v>940103</v>
      </c>
      <c r="E819" s="410">
        <v>30000</v>
      </c>
      <c r="F819" s="410"/>
      <c r="G819" s="410">
        <f t="shared" si="155"/>
        <v>970103</v>
      </c>
      <c r="H819" s="410">
        <f t="shared" si="151"/>
        <v>940103</v>
      </c>
      <c r="I819" s="410">
        <f t="shared" si="152"/>
        <v>30000</v>
      </c>
      <c r="J819" s="410">
        <f t="shared" si="153"/>
        <v>0</v>
      </c>
      <c r="K819" s="410">
        <f t="shared" si="154"/>
        <v>970103</v>
      </c>
      <c r="L819" s="506"/>
    </row>
    <row r="820" spans="1:12" s="29" customFormat="1">
      <c r="A820" s="409"/>
      <c r="B820" s="421" t="s">
        <v>401</v>
      </c>
      <c r="C820" s="410">
        <v>2</v>
      </c>
      <c r="D820" s="410">
        <v>914511</v>
      </c>
      <c r="E820" s="410">
        <v>30000</v>
      </c>
      <c r="F820" s="410"/>
      <c r="G820" s="410">
        <f t="shared" si="155"/>
        <v>944511</v>
      </c>
      <c r="H820" s="410">
        <f t="shared" si="151"/>
        <v>1829022</v>
      </c>
      <c r="I820" s="410">
        <f t="shared" si="152"/>
        <v>60000</v>
      </c>
      <c r="J820" s="410">
        <f t="shared" si="153"/>
        <v>0</v>
      </c>
      <c r="K820" s="410">
        <f t="shared" si="154"/>
        <v>1889022</v>
      </c>
      <c r="L820" s="506"/>
    </row>
    <row r="821" spans="1:12" s="29" customFormat="1">
      <c r="A821" s="409"/>
      <c r="B821" s="421" t="s">
        <v>402</v>
      </c>
      <c r="C821" s="410">
        <v>1</v>
      </c>
      <c r="D821" s="410">
        <v>943734</v>
      </c>
      <c r="E821" s="410">
        <v>30000</v>
      </c>
      <c r="F821" s="410"/>
      <c r="G821" s="410">
        <f t="shared" si="155"/>
        <v>973734</v>
      </c>
      <c r="H821" s="410">
        <f t="shared" si="151"/>
        <v>943734</v>
      </c>
      <c r="I821" s="410">
        <f t="shared" si="152"/>
        <v>30000</v>
      </c>
      <c r="J821" s="410">
        <f t="shared" si="153"/>
        <v>0</v>
      </c>
      <c r="K821" s="410">
        <f t="shared" si="154"/>
        <v>973734</v>
      </c>
      <c r="L821" s="506"/>
    </row>
    <row r="822" spans="1:12" s="29" customFormat="1">
      <c r="A822" s="409"/>
      <c r="B822" s="421" t="s">
        <v>403</v>
      </c>
      <c r="C822" s="410">
        <v>4</v>
      </c>
      <c r="D822" s="410">
        <v>972957</v>
      </c>
      <c r="E822" s="410">
        <v>30000</v>
      </c>
      <c r="F822" s="410"/>
      <c r="G822" s="410">
        <f t="shared" si="155"/>
        <v>1002957</v>
      </c>
      <c r="H822" s="410">
        <f t="shared" si="151"/>
        <v>3891828</v>
      </c>
      <c r="I822" s="410">
        <f t="shared" si="152"/>
        <v>120000</v>
      </c>
      <c r="J822" s="410">
        <f t="shared" si="153"/>
        <v>0</v>
      </c>
      <c r="K822" s="410">
        <f t="shared" si="154"/>
        <v>4011828</v>
      </c>
      <c r="L822" s="506"/>
    </row>
    <row r="823" spans="1:12" s="29" customFormat="1">
      <c r="A823" s="409"/>
      <c r="B823" s="421" t="s">
        <v>404</v>
      </c>
      <c r="C823" s="410">
        <v>11</v>
      </c>
      <c r="D823" s="410">
        <v>1002181</v>
      </c>
      <c r="E823" s="410">
        <v>30000</v>
      </c>
      <c r="F823" s="410"/>
      <c r="G823" s="410">
        <f t="shared" si="155"/>
        <v>1032181</v>
      </c>
      <c r="H823" s="410">
        <f t="shared" si="151"/>
        <v>11023991</v>
      </c>
      <c r="I823" s="410">
        <f t="shared" si="152"/>
        <v>330000</v>
      </c>
      <c r="J823" s="410">
        <f t="shared" si="153"/>
        <v>0</v>
      </c>
      <c r="K823" s="410">
        <f t="shared" si="154"/>
        <v>11353991</v>
      </c>
      <c r="L823" s="506"/>
    </row>
    <row r="824" spans="1:12" s="29" customFormat="1">
      <c r="A824" s="409"/>
      <c r="B824" s="421" t="s">
        <v>416</v>
      </c>
      <c r="C824" s="410">
        <v>3</v>
      </c>
      <c r="D824" s="410">
        <v>1143865</v>
      </c>
      <c r="E824" s="410">
        <v>30000</v>
      </c>
      <c r="F824" s="410"/>
      <c r="G824" s="410">
        <f t="shared" si="155"/>
        <v>1173865</v>
      </c>
      <c r="H824" s="410">
        <f t="shared" si="151"/>
        <v>3431595</v>
      </c>
      <c r="I824" s="410">
        <f t="shared" si="152"/>
        <v>90000</v>
      </c>
      <c r="J824" s="410">
        <f t="shared" si="153"/>
        <v>0</v>
      </c>
      <c r="K824" s="410">
        <f t="shared" si="154"/>
        <v>3521595</v>
      </c>
      <c r="L824" s="506"/>
    </row>
    <row r="825" spans="1:12" s="29" customFormat="1">
      <c r="A825" s="409"/>
      <c r="B825" s="421" t="s">
        <v>430</v>
      </c>
      <c r="C825" s="410">
        <v>1</v>
      </c>
      <c r="D825" s="410">
        <v>1413843</v>
      </c>
      <c r="E825" s="410">
        <v>30000</v>
      </c>
      <c r="F825" s="410"/>
      <c r="G825" s="410">
        <f t="shared" si="155"/>
        <v>1443843</v>
      </c>
      <c r="H825" s="410">
        <f t="shared" si="151"/>
        <v>1413843</v>
      </c>
      <c r="I825" s="410">
        <f t="shared" si="152"/>
        <v>30000</v>
      </c>
      <c r="J825" s="410">
        <f t="shared" si="153"/>
        <v>0</v>
      </c>
      <c r="K825" s="410">
        <f t="shared" si="154"/>
        <v>1443843</v>
      </c>
      <c r="L825" s="506"/>
    </row>
    <row r="826" spans="1:12" s="29" customFormat="1">
      <c r="A826" s="409"/>
      <c r="B826" s="421" t="s">
        <v>438</v>
      </c>
      <c r="C826" s="410">
        <v>1</v>
      </c>
      <c r="D826" s="410">
        <v>1553771</v>
      </c>
      <c r="E826" s="410">
        <v>30000</v>
      </c>
      <c r="F826" s="410"/>
      <c r="G826" s="410">
        <f t="shared" si="155"/>
        <v>1583771</v>
      </c>
      <c r="H826" s="410">
        <f t="shared" si="151"/>
        <v>1553771</v>
      </c>
      <c r="I826" s="410">
        <f t="shared" si="152"/>
        <v>30000</v>
      </c>
      <c r="J826" s="410">
        <f t="shared" si="153"/>
        <v>0</v>
      </c>
      <c r="K826" s="410">
        <f t="shared" si="154"/>
        <v>1583771</v>
      </c>
      <c r="L826" s="506"/>
    </row>
    <row r="827" spans="1:12">
      <c r="A827" s="409"/>
      <c r="B827" s="421" t="s">
        <v>455</v>
      </c>
      <c r="C827" s="1060">
        <f>SUM(C799:C826)</f>
        <v>161</v>
      </c>
      <c r="D827" s="1060">
        <f>SUM(D799:D826)</f>
        <v>21442451</v>
      </c>
      <c r="E827" s="1060">
        <f>SUM(E799:E826)</f>
        <v>840000</v>
      </c>
      <c r="F827" s="1060">
        <f>SUM(F799:F826)</f>
        <v>0</v>
      </c>
      <c r="G827" s="410">
        <f>SUM(D827:F827)</f>
        <v>22282451</v>
      </c>
      <c r="H827" s="1060">
        <f>SUM(H799:H826)</f>
        <v>110379618</v>
      </c>
      <c r="I827" s="1060">
        <f>SUM(I799:I826)</f>
        <v>4830000</v>
      </c>
      <c r="J827" s="1060">
        <f>SUM(J799:J826)</f>
        <v>0</v>
      </c>
      <c r="K827" s="1060">
        <f>SUM(K799:K826)</f>
        <v>115209618</v>
      </c>
      <c r="L827" s="506"/>
    </row>
    <row r="828" spans="1:12">
      <c r="A828" s="409"/>
      <c r="B828" s="409"/>
      <c r="C828" s="410"/>
      <c r="D828" s="410"/>
      <c r="E828" s="410"/>
      <c r="F828" s="410"/>
      <c r="G828" s="410"/>
      <c r="H828" s="410"/>
      <c r="I828" s="410"/>
      <c r="J828" s="410"/>
      <c r="K828" s="410"/>
      <c r="L828" s="506"/>
    </row>
    <row r="829" spans="1:12">
      <c r="A829" s="409"/>
      <c r="B829" s="422" t="s">
        <v>460</v>
      </c>
      <c r="C829" s="410"/>
      <c r="D829" s="416">
        <v>1247870</v>
      </c>
      <c r="E829" s="417"/>
      <c r="F829" s="423">
        <v>9650378</v>
      </c>
      <c r="G829" s="410">
        <f>SUM(D829:F829)</f>
        <v>10898248</v>
      </c>
      <c r="H829" s="410">
        <f>C829*D829</f>
        <v>0</v>
      </c>
      <c r="I829" s="410">
        <f>C829*E829</f>
        <v>0</v>
      </c>
      <c r="J829" s="410">
        <f>C829*F829</f>
        <v>0</v>
      </c>
      <c r="K829" s="410">
        <f>C829*G829</f>
        <v>0</v>
      </c>
      <c r="L829" s="506"/>
    </row>
    <row r="830" spans="1:12">
      <c r="A830" s="409"/>
      <c r="B830" s="422"/>
      <c r="C830" s="410"/>
      <c r="D830" s="410"/>
      <c r="E830" s="410"/>
      <c r="F830" s="410"/>
      <c r="G830" s="410">
        <f>SUM(D830:F830)</f>
        <v>0</v>
      </c>
      <c r="H830" s="410">
        <f>C830*D830</f>
        <v>0</v>
      </c>
      <c r="I830" s="410">
        <f>C830*E830</f>
        <v>0</v>
      </c>
      <c r="J830" s="410">
        <f>C830*F830</f>
        <v>0</v>
      </c>
      <c r="K830" s="410">
        <f>C830*G830</f>
        <v>0</v>
      </c>
      <c r="L830" s="506"/>
    </row>
    <row r="831" spans="1:12">
      <c r="A831" s="409"/>
      <c r="B831" s="422"/>
      <c r="C831" s="410">
        <f t="shared" ref="C831:K831" si="156">SUM(C829:C830)</f>
        <v>0</v>
      </c>
      <c r="D831" s="410">
        <f t="shared" si="156"/>
        <v>1247870</v>
      </c>
      <c r="E831" s="410">
        <f t="shared" si="156"/>
        <v>0</v>
      </c>
      <c r="F831" s="410">
        <f t="shared" si="156"/>
        <v>9650378</v>
      </c>
      <c r="G831" s="410">
        <f t="shared" si="156"/>
        <v>10898248</v>
      </c>
      <c r="H831" s="410">
        <f t="shared" si="156"/>
        <v>0</v>
      </c>
      <c r="I831" s="410">
        <f t="shared" si="156"/>
        <v>0</v>
      </c>
      <c r="J831" s="410">
        <f t="shared" si="156"/>
        <v>0</v>
      </c>
      <c r="K831" s="410">
        <f t="shared" si="156"/>
        <v>0</v>
      </c>
      <c r="L831" s="506"/>
    </row>
    <row r="832" spans="1:12">
      <c r="A832" s="409"/>
      <c r="B832" s="422"/>
      <c r="C832" s="410"/>
      <c r="D832" s="410"/>
      <c r="E832" s="410"/>
      <c r="F832" s="410"/>
      <c r="G832" s="410"/>
      <c r="H832" s="410"/>
      <c r="I832" s="410"/>
      <c r="J832" s="410"/>
      <c r="K832" s="410"/>
      <c r="L832" s="506"/>
    </row>
    <row r="833" spans="1:12">
      <c r="A833" s="407" t="s">
        <v>468</v>
      </c>
      <c r="B833" s="409"/>
      <c r="C833" s="412">
        <f t="shared" ref="C833:K833" si="157">C827+C831</f>
        <v>161</v>
      </c>
      <c r="D833" s="412">
        <f t="shared" si="157"/>
        <v>22690321</v>
      </c>
      <c r="E833" s="412">
        <f t="shared" si="157"/>
        <v>840000</v>
      </c>
      <c r="F833" s="412">
        <f t="shared" si="157"/>
        <v>9650378</v>
      </c>
      <c r="G833" s="412">
        <f t="shared" si="157"/>
        <v>33180699</v>
      </c>
      <c r="H833" s="412">
        <f t="shared" si="157"/>
        <v>110379618</v>
      </c>
      <c r="I833" s="412">
        <f t="shared" si="157"/>
        <v>4830000</v>
      </c>
      <c r="J833" s="412">
        <f t="shared" si="157"/>
        <v>0</v>
      </c>
      <c r="K833" s="412">
        <f t="shared" si="157"/>
        <v>115209618</v>
      </c>
      <c r="L833" s="506"/>
    </row>
    <row r="834" spans="1:12">
      <c r="A834" s="506"/>
      <c r="B834" s="506"/>
      <c r="C834" s="506"/>
      <c r="D834" s="506"/>
      <c r="E834" s="506"/>
      <c r="F834" s="506"/>
      <c r="G834" s="506"/>
      <c r="H834" s="506"/>
      <c r="I834" s="506"/>
      <c r="J834" s="506"/>
      <c r="K834" s="506"/>
      <c r="L834" s="506"/>
    </row>
    <row r="835" spans="1:12" s="10" customFormat="1" ht="20.25">
      <c r="A835" s="1568" t="s">
        <v>1198</v>
      </c>
      <c r="B835" s="1568"/>
      <c r="C835" s="1568"/>
      <c r="D835" s="1568"/>
      <c r="E835" s="1568"/>
      <c r="F835" s="1568"/>
      <c r="G835" s="1568"/>
      <c r="H835" s="1568"/>
      <c r="I835" s="1568"/>
      <c r="J835" s="1568"/>
      <c r="K835" s="1568"/>
      <c r="L835" s="506"/>
    </row>
    <row r="836" spans="1:12" s="10" customFormat="1" ht="20.25">
      <c r="A836" s="1569" t="s">
        <v>289</v>
      </c>
      <c r="B836" s="1569"/>
      <c r="C836" s="1569"/>
      <c r="D836" s="1569"/>
      <c r="E836" s="1569"/>
      <c r="F836" s="1569"/>
      <c r="G836" s="1569"/>
      <c r="H836" s="1569"/>
      <c r="I836" s="1569"/>
      <c r="J836" s="1569"/>
      <c r="K836" s="1569"/>
      <c r="L836" s="506"/>
    </row>
    <row r="837" spans="1:12" s="10" customFormat="1" ht="20.25">
      <c r="A837" s="1569" t="s">
        <v>290</v>
      </c>
      <c r="B837" s="1567"/>
      <c r="C837" s="1567"/>
      <c r="D837" s="1567"/>
      <c r="E837" s="1567"/>
      <c r="F837" s="1567"/>
      <c r="G837" s="1567"/>
      <c r="H837" s="1567"/>
      <c r="I837" s="1567"/>
      <c r="J837" s="1567"/>
      <c r="K837" s="1567"/>
      <c r="L837" s="506"/>
    </row>
    <row r="838" spans="1:12" s="10" customFormat="1" ht="15.75">
      <c r="A838" s="1579" t="s">
        <v>1260</v>
      </c>
      <c r="B838" s="1579"/>
      <c r="C838" s="1579"/>
      <c r="D838" s="1579"/>
      <c r="E838" s="1579"/>
      <c r="F838" s="1579"/>
      <c r="G838" s="1579"/>
      <c r="H838" s="1579"/>
      <c r="I838" s="1579"/>
      <c r="J838" s="1579"/>
      <c r="K838" s="1579"/>
      <c r="L838" s="506"/>
    </row>
    <row r="839" spans="1:12" s="10" customFormat="1" ht="36.75">
      <c r="A839" s="406"/>
      <c r="B839" s="406" t="s">
        <v>291</v>
      </c>
      <c r="C839" s="406" t="s">
        <v>1015</v>
      </c>
      <c r="D839" s="406" t="s">
        <v>292</v>
      </c>
      <c r="E839" s="406" t="s">
        <v>516</v>
      </c>
      <c r="F839" s="406" t="s">
        <v>293</v>
      </c>
      <c r="G839" s="406" t="s">
        <v>294</v>
      </c>
      <c r="H839" s="406" t="s">
        <v>295</v>
      </c>
      <c r="I839" s="406" t="s">
        <v>543</v>
      </c>
      <c r="J839" s="406" t="s">
        <v>296</v>
      </c>
      <c r="K839" s="1061" t="s">
        <v>1016</v>
      </c>
      <c r="L839" s="506"/>
    </row>
    <row r="840" spans="1:12" s="10" customFormat="1">
      <c r="A840" s="408"/>
      <c r="B840" s="409"/>
      <c r="C840" s="409"/>
      <c r="D840" s="409"/>
      <c r="E840" s="409"/>
      <c r="F840" s="409"/>
      <c r="G840" s="409"/>
      <c r="H840" s="409"/>
      <c r="I840" s="409"/>
      <c r="J840" s="409"/>
      <c r="K840" s="1062" t="s">
        <v>297</v>
      </c>
      <c r="L840" s="506"/>
    </row>
    <row r="841" spans="1:12" s="29" customFormat="1">
      <c r="A841" s="408"/>
      <c r="B841" s="421" t="s">
        <v>1025</v>
      </c>
      <c r="C841" s="410">
        <v>2</v>
      </c>
      <c r="D841" s="410">
        <v>372540</v>
      </c>
      <c r="E841" s="410">
        <v>30000</v>
      </c>
      <c r="F841" s="410"/>
      <c r="G841" s="410">
        <f>SUM(D841:F841)</f>
        <v>402540</v>
      </c>
      <c r="H841" s="410">
        <f>C841*D841</f>
        <v>745080</v>
      </c>
      <c r="I841" s="410">
        <f>C841*E841</f>
        <v>60000</v>
      </c>
      <c r="J841" s="410">
        <f>C841*F841</f>
        <v>0</v>
      </c>
      <c r="K841" s="410">
        <f>C841*G841</f>
        <v>805080</v>
      </c>
      <c r="L841" s="506"/>
    </row>
    <row r="842" spans="1:12" s="10" customFormat="1">
      <c r="A842" s="409"/>
      <c r="B842" s="421" t="s">
        <v>313</v>
      </c>
      <c r="C842" s="410">
        <v>1</v>
      </c>
      <c r="D842" s="410">
        <v>430808</v>
      </c>
      <c r="E842" s="410">
        <v>30000</v>
      </c>
      <c r="F842" s="410"/>
      <c r="G842" s="410">
        <f>SUM(D842:F842)</f>
        <v>460808</v>
      </c>
      <c r="H842" s="410">
        <f t="shared" ref="H842:H908" si="158">C842*D842</f>
        <v>430808</v>
      </c>
      <c r="I842" s="410">
        <f t="shared" ref="I842:I908" si="159">C842*E842</f>
        <v>30000</v>
      </c>
      <c r="J842" s="410">
        <f t="shared" ref="J842:J908" si="160">C842*F842</f>
        <v>0</v>
      </c>
      <c r="K842" s="410">
        <f t="shared" ref="K842:K908" si="161">C842*G842</f>
        <v>460808</v>
      </c>
      <c r="L842" s="506"/>
    </row>
    <row r="843" spans="1:12" s="10" customFormat="1">
      <c r="A843" s="409"/>
      <c r="B843" s="421" t="s">
        <v>317</v>
      </c>
      <c r="C843" s="410">
        <v>1</v>
      </c>
      <c r="D843" s="410">
        <v>459536</v>
      </c>
      <c r="E843" s="410">
        <v>30000</v>
      </c>
      <c r="F843" s="410"/>
      <c r="G843" s="410">
        <f t="shared" ref="G843:G908" si="162">SUM(D843:F843)</f>
        <v>489536</v>
      </c>
      <c r="H843" s="410">
        <f t="shared" si="158"/>
        <v>459536</v>
      </c>
      <c r="I843" s="410">
        <f t="shared" si="159"/>
        <v>30000</v>
      </c>
      <c r="J843" s="410">
        <f t="shared" si="160"/>
        <v>0</v>
      </c>
      <c r="K843" s="410">
        <f t="shared" si="161"/>
        <v>489536</v>
      </c>
      <c r="L843" s="506"/>
    </row>
    <row r="844" spans="1:12" s="10" customFormat="1">
      <c r="A844" s="409"/>
      <c r="B844" s="421" t="s">
        <v>318</v>
      </c>
      <c r="C844" s="410">
        <v>5</v>
      </c>
      <c r="D844" s="410">
        <v>466718</v>
      </c>
      <c r="E844" s="410">
        <v>30000</v>
      </c>
      <c r="F844" s="410"/>
      <c r="G844" s="410">
        <f t="shared" si="162"/>
        <v>496718</v>
      </c>
      <c r="H844" s="410">
        <f t="shared" si="158"/>
        <v>2333590</v>
      </c>
      <c r="I844" s="410">
        <f t="shared" si="159"/>
        <v>150000</v>
      </c>
      <c r="J844" s="410">
        <f t="shared" si="160"/>
        <v>0</v>
      </c>
      <c r="K844" s="410">
        <f t="shared" si="161"/>
        <v>2483590</v>
      </c>
      <c r="L844" s="506"/>
    </row>
    <row r="845" spans="1:12" s="10" customFormat="1">
      <c r="A845" s="409"/>
      <c r="B845" s="421" t="s">
        <v>319</v>
      </c>
      <c r="C845" s="410">
        <v>5</v>
      </c>
      <c r="D845" s="410">
        <v>384823</v>
      </c>
      <c r="E845" s="410">
        <v>30000</v>
      </c>
      <c r="F845" s="410"/>
      <c r="G845" s="410">
        <f t="shared" si="162"/>
        <v>414823</v>
      </c>
      <c r="H845" s="410">
        <f t="shared" si="158"/>
        <v>1924115</v>
      </c>
      <c r="I845" s="410">
        <f t="shared" si="159"/>
        <v>150000</v>
      </c>
      <c r="J845" s="410">
        <f t="shared" si="160"/>
        <v>0</v>
      </c>
      <c r="K845" s="410">
        <f t="shared" si="161"/>
        <v>2074115</v>
      </c>
      <c r="L845" s="506"/>
    </row>
    <row r="846" spans="1:12" s="29" customFormat="1">
      <c r="A846" s="409"/>
      <c r="B846" s="421" t="s">
        <v>1027</v>
      </c>
      <c r="C846" s="410">
        <v>5</v>
      </c>
      <c r="D846" s="410">
        <v>386895</v>
      </c>
      <c r="E846" s="410">
        <v>30000</v>
      </c>
      <c r="F846" s="410">
        <v>60000</v>
      </c>
      <c r="G846" s="410">
        <f t="shared" si="162"/>
        <v>476895</v>
      </c>
      <c r="H846" s="410">
        <f t="shared" si="158"/>
        <v>1934475</v>
      </c>
      <c r="I846" s="410">
        <f t="shared" si="159"/>
        <v>150000</v>
      </c>
      <c r="J846" s="410">
        <f t="shared" si="160"/>
        <v>300000</v>
      </c>
      <c r="K846" s="410">
        <f t="shared" si="161"/>
        <v>2384475</v>
      </c>
      <c r="L846" s="506"/>
    </row>
    <row r="847" spans="1:12" s="29" customFormat="1">
      <c r="A847" s="409"/>
      <c r="B847" s="421" t="s">
        <v>320</v>
      </c>
      <c r="C847" s="410">
        <v>3</v>
      </c>
      <c r="D847" s="410">
        <v>393452</v>
      </c>
      <c r="E847" s="410">
        <v>30000</v>
      </c>
      <c r="F847" s="410"/>
      <c r="G847" s="410">
        <f>SUM(D847:F847)</f>
        <v>423452</v>
      </c>
      <c r="H847" s="410">
        <f t="shared" si="158"/>
        <v>1180356</v>
      </c>
      <c r="I847" s="410">
        <f t="shared" si="159"/>
        <v>90000</v>
      </c>
      <c r="J847" s="410">
        <f t="shared" si="160"/>
        <v>0</v>
      </c>
      <c r="K847" s="410">
        <f t="shared" si="161"/>
        <v>1270356</v>
      </c>
      <c r="L847" s="506"/>
    </row>
    <row r="848" spans="1:12" s="29" customFormat="1">
      <c r="A848" s="409"/>
      <c r="B848" s="421" t="s">
        <v>321</v>
      </c>
      <c r="C848" s="410">
        <v>2</v>
      </c>
      <c r="D848" s="410">
        <v>402081</v>
      </c>
      <c r="E848" s="410">
        <v>30000</v>
      </c>
      <c r="F848" s="410"/>
      <c r="G848" s="410">
        <f>SUM(D848:F848)</f>
        <v>432081</v>
      </c>
      <c r="H848" s="410">
        <f t="shared" si="158"/>
        <v>804162</v>
      </c>
      <c r="I848" s="410">
        <f t="shared" si="159"/>
        <v>60000</v>
      </c>
      <c r="J848" s="410">
        <f t="shared" si="160"/>
        <v>0</v>
      </c>
      <c r="K848" s="410">
        <f t="shared" si="161"/>
        <v>864162</v>
      </c>
      <c r="L848" s="506"/>
    </row>
    <row r="849" spans="1:12" s="10" customFormat="1">
      <c r="A849" s="409"/>
      <c r="B849" s="421" t="s">
        <v>332</v>
      </c>
      <c r="C849" s="410">
        <v>1</v>
      </c>
      <c r="D849" s="410">
        <v>404522</v>
      </c>
      <c r="E849" s="410">
        <v>30000</v>
      </c>
      <c r="F849" s="410"/>
      <c r="G849" s="410">
        <f t="shared" si="162"/>
        <v>434522</v>
      </c>
      <c r="H849" s="410">
        <f t="shared" si="158"/>
        <v>404522</v>
      </c>
      <c r="I849" s="410">
        <f t="shared" si="159"/>
        <v>30000</v>
      </c>
      <c r="J849" s="410">
        <f t="shared" si="160"/>
        <v>0</v>
      </c>
      <c r="K849" s="410">
        <f t="shared" si="161"/>
        <v>434522</v>
      </c>
      <c r="L849" s="506"/>
    </row>
    <row r="850" spans="1:12" s="29" customFormat="1">
      <c r="A850" s="409"/>
      <c r="B850" s="421" t="s">
        <v>1028</v>
      </c>
      <c r="C850" s="410">
        <v>2</v>
      </c>
      <c r="D850" s="410">
        <v>438011</v>
      </c>
      <c r="E850" s="410">
        <v>30000</v>
      </c>
      <c r="F850" s="410">
        <v>60000</v>
      </c>
      <c r="G850" s="410">
        <f t="shared" si="162"/>
        <v>528011</v>
      </c>
      <c r="H850" s="410">
        <f t="shared" si="158"/>
        <v>876022</v>
      </c>
      <c r="I850" s="410">
        <f t="shared" si="159"/>
        <v>60000</v>
      </c>
      <c r="J850" s="410">
        <f t="shared" si="160"/>
        <v>120000</v>
      </c>
      <c r="K850" s="410">
        <f t="shared" si="161"/>
        <v>1056022</v>
      </c>
      <c r="L850" s="506"/>
    </row>
    <row r="851" spans="1:12" s="10" customFormat="1">
      <c r="A851" s="409"/>
      <c r="B851" s="421" t="s">
        <v>345</v>
      </c>
      <c r="C851" s="410">
        <v>1</v>
      </c>
      <c r="D851" s="410">
        <v>461648</v>
      </c>
      <c r="E851" s="410">
        <v>30000</v>
      </c>
      <c r="F851" s="410"/>
      <c r="G851" s="410">
        <f t="shared" si="162"/>
        <v>491648</v>
      </c>
      <c r="H851" s="410">
        <f t="shared" si="158"/>
        <v>461648</v>
      </c>
      <c r="I851" s="410">
        <f t="shared" si="159"/>
        <v>30000</v>
      </c>
      <c r="J851" s="410">
        <f t="shared" si="160"/>
        <v>0</v>
      </c>
      <c r="K851" s="410">
        <f t="shared" si="161"/>
        <v>491648</v>
      </c>
      <c r="L851" s="506"/>
    </row>
    <row r="852" spans="1:12" s="10" customFormat="1">
      <c r="A852" s="409"/>
      <c r="B852" s="421" t="s">
        <v>350</v>
      </c>
      <c r="C852" s="410">
        <v>2</v>
      </c>
      <c r="D852" s="410">
        <v>534962</v>
      </c>
      <c r="E852" s="410">
        <v>30000</v>
      </c>
      <c r="F852" s="410"/>
      <c r="G852" s="410">
        <f t="shared" si="162"/>
        <v>564962</v>
      </c>
      <c r="H852" s="410">
        <f t="shared" si="158"/>
        <v>1069924</v>
      </c>
      <c r="I852" s="410">
        <f t="shared" si="159"/>
        <v>60000</v>
      </c>
      <c r="J852" s="410">
        <f t="shared" si="160"/>
        <v>0</v>
      </c>
      <c r="K852" s="410">
        <f t="shared" si="161"/>
        <v>1129924</v>
      </c>
      <c r="L852" s="506"/>
    </row>
    <row r="853" spans="1:12" s="10" customFormat="1">
      <c r="A853" s="409"/>
      <c r="B853" s="421" t="s">
        <v>358</v>
      </c>
      <c r="C853" s="410">
        <v>1</v>
      </c>
      <c r="D853" s="410">
        <v>661237</v>
      </c>
      <c r="E853" s="410">
        <v>30000</v>
      </c>
      <c r="F853" s="410"/>
      <c r="G853" s="410">
        <f t="shared" si="162"/>
        <v>691237</v>
      </c>
      <c r="H853" s="410">
        <f t="shared" si="158"/>
        <v>661237</v>
      </c>
      <c r="I853" s="410">
        <f t="shared" si="159"/>
        <v>30000</v>
      </c>
      <c r="J853" s="410">
        <f t="shared" si="160"/>
        <v>0</v>
      </c>
      <c r="K853" s="410">
        <f t="shared" si="161"/>
        <v>691237</v>
      </c>
      <c r="L853" s="506"/>
    </row>
    <row r="854" spans="1:12" s="29" customFormat="1">
      <c r="A854" s="409"/>
      <c r="B854" s="421" t="s">
        <v>359</v>
      </c>
      <c r="C854" s="410">
        <v>2</v>
      </c>
      <c r="D854" s="410">
        <v>684340</v>
      </c>
      <c r="E854" s="410">
        <v>30000</v>
      </c>
      <c r="F854" s="410"/>
      <c r="G854" s="410">
        <f t="shared" si="162"/>
        <v>714340</v>
      </c>
      <c r="H854" s="410">
        <f t="shared" si="158"/>
        <v>1368680</v>
      </c>
      <c r="I854" s="410">
        <f t="shared" si="159"/>
        <v>60000</v>
      </c>
      <c r="J854" s="410">
        <f t="shared" si="160"/>
        <v>0</v>
      </c>
      <c r="K854" s="410">
        <f t="shared" si="161"/>
        <v>1428680</v>
      </c>
      <c r="L854" s="506"/>
    </row>
    <row r="855" spans="1:12" s="29" customFormat="1">
      <c r="A855" s="409"/>
      <c r="B855" s="421" t="s">
        <v>1030</v>
      </c>
      <c r="C855" s="410">
        <v>1</v>
      </c>
      <c r="D855" s="410">
        <v>851864</v>
      </c>
      <c r="E855" s="410">
        <v>30000</v>
      </c>
      <c r="F855" s="410">
        <v>157164</v>
      </c>
      <c r="G855" s="410">
        <f t="shared" si="162"/>
        <v>1039028</v>
      </c>
      <c r="H855" s="410">
        <f t="shared" si="158"/>
        <v>851864</v>
      </c>
      <c r="I855" s="410">
        <f t="shared" si="159"/>
        <v>30000</v>
      </c>
      <c r="J855" s="410">
        <f t="shared" si="160"/>
        <v>157164</v>
      </c>
      <c r="K855" s="410">
        <f t="shared" si="161"/>
        <v>1039028</v>
      </c>
      <c r="L855" s="506"/>
    </row>
    <row r="856" spans="1:12" s="29" customFormat="1">
      <c r="A856" s="409"/>
      <c r="B856" s="421" t="s">
        <v>362</v>
      </c>
      <c r="C856" s="410">
        <v>1</v>
      </c>
      <c r="D856" s="410">
        <v>753649</v>
      </c>
      <c r="E856" s="410">
        <v>30000</v>
      </c>
      <c r="F856" s="410"/>
      <c r="G856" s="410">
        <f t="shared" si="162"/>
        <v>783649</v>
      </c>
      <c r="H856" s="410">
        <f t="shared" si="158"/>
        <v>753649</v>
      </c>
      <c r="I856" s="410">
        <f t="shared" si="159"/>
        <v>30000</v>
      </c>
      <c r="J856" s="410">
        <f t="shared" si="160"/>
        <v>0</v>
      </c>
      <c r="K856" s="410">
        <f t="shared" si="161"/>
        <v>783649</v>
      </c>
      <c r="L856" s="506"/>
    </row>
    <row r="857" spans="1:12" s="29" customFormat="1">
      <c r="A857" s="409"/>
      <c r="B857" s="421" t="s">
        <v>363</v>
      </c>
      <c r="C857" s="410">
        <v>3</v>
      </c>
      <c r="D857" s="410">
        <v>776752</v>
      </c>
      <c r="E857" s="410">
        <v>30000</v>
      </c>
      <c r="F857" s="410"/>
      <c r="G857" s="410">
        <f t="shared" si="162"/>
        <v>806752</v>
      </c>
      <c r="H857" s="410">
        <f t="shared" si="158"/>
        <v>2330256</v>
      </c>
      <c r="I857" s="410">
        <f t="shared" si="159"/>
        <v>90000</v>
      </c>
      <c r="J857" s="410">
        <f t="shared" si="160"/>
        <v>0</v>
      </c>
      <c r="K857" s="410">
        <f t="shared" si="161"/>
        <v>2420256</v>
      </c>
      <c r="L857" s="506"/>
    </row>
    <row r="858" spans="1:12" s="29" customFormat="1">
      <c r="A858" s="409"/>
      <c r="B858" s="421" t="s">
        <v>1031</v>
      </c>
      <c r="C858" s="410">
        <v>1</v>
      </c>
      <c r="D858" s="410">
        <v>936123</v>
      </c>
      <c r="E858" s="410">
        <v>30000</v>
      </c>
      <c r="F858" s="410">
        <v>167124</v>
      </c>
      <c r="G858" s="410">
        <f t="shared" si="162"/>
        <v>1133247</v>
      </c>
      <c r="H858" s="410">
        <f t="shared" si="158"/>
        <v>936123</v>
      </c>
      <c r="I858" s="410">
        <f t="shared" si="159"/>
        <v>30000</v>
      </c>
      <c r="J858" s="410">
        <f t="shared" si="160"/>
        <v>167124</v>
      </c>
      <c r="K858" s="410">
        <f t="shared" si="161"/>
        <v>1133247</v>
      </c>
      <c r="L858" s="506"/>
    </row>
    <row r="859" spans="1:12" s="29" customFormat="1">
      <c r="A859" s="409"/>
      <c r="B859" s="421" t="s">
        <v>364</v>
      </c>
      <c r="C859" s="410">
        <v>3</v>
      </c>
      <c r="D859" s="410">
        <v>799855</v>
      </c>
      <c r="E859" s="410">
        <v>30000</v>
      </c>
      <c r="F859" s="410"/>
      <c r="G859" s="410">
        <f t="shared" si="162"/>
        <v>829855</v>
      </c>
      <c r="H859" s="410">
        <f t="shared" si="158"/>
        <v>2399565</v>
      </c>
      <c r="I859" s="410">
        <f t="shared" si="159"/>
        <v>90000</v>
      </c>
      <c r="J859" s="410">
        <f t="shared" si="160"/>
        <v>0</v>
      </c>
      <c r="K859" s="410">
        <f t="shared" si="161"/>
        <v>2489565</v>
      </c>
      <c r="L859" s="506"/>
    </row>
    <row r="860" spans="1:12" s="29" customFormat="1">
      <c r="A860" s="409"/>
      <c r="B860" s="421" t="s">
        <v>784</v>
      </c>
      <c r="C860" s="410">
        <v>1</v>
      </c>
      <c r="D860" s="410">
        <v>1020382</v>
      </c>
      <c r="E860" s="410">
        <v>30000</v>
      </c>
      <c r="F860" s="410">
        <v>177084</v>
      </c>
      <c r="G860" s="410">
        <f t="shared" si="162"/>
        <v>1227466</v>
      </c>
      <c r="H860" s="410">
        <f t="shared" si="158"/>
        <v>1020382</v>
      </c>
      <c r="I860" s="410">
        <f t="shared" si="159"/>
        <v>30000</v>
      </c>
      <c r="J860" s="410">
        <f t="shared" si="160"/>
        <v>177084</v>
      </c>
      <c r="K860" s="410">
        <f t="shared" si="161"/>
        <v>1227466</v>
      </c>
      <c r="L860" s="506"/>
    </row>
    <row r="861" spans="1:12" s="29" customFormat="1">
      <c r="A861" s="409"/>
      <c r="B861" s="421" t="s">
        <v>373</v>
      </c>
      <c r="C861" s="410">
        <v>21</v>
      </c>
      <c r="D861" s="410">
        <v>826204</v>
      </c>
      <c r="E861" s="410">
        <v>30000</v>
      </c>
      <c r="F861" s="410"/>
      <c r="G861" s="410">
        <f t="shared" si="162"/>
        <v>856204</v>
      </c>
      <c r="H861" s="410">
        <f t="shared" si="158"/>
        <v>17350284</v>
      </c>
      <c r="I861" s="410">
        <f t="shared" si="159"/>
        <v>630000</v>
      </c>
      <c r="J861" s="410">
        <f t="shared" si="160"/>
        <v>0</v>
      </c>
      <c r="K861" s="410">
        <f t="shared" si="161"/>
        <v>17980284</v>
      </c>
      <c r="L861" s="506"/>
    </row>
    <row r="862" spans="1:12" s="29" customFormat="1">
      <c r="A862" s="409"/>
      <c r="B862" s="421" t="s">
        <v>1032</v>
      </c>
      <c r="C862" s="410">
        <v>32</v>
      </c>
      <c r="D862" s="410">
        <v>1151313</v>
      </c>
      <c r="E862" s="410">
        <v>30000</v>
      </c>
      <c r="F862" s="410">
        <v>269256</v>
      </c>
      <c r="G862" s="410">
        <f t="shared" si="162"/>
        <v>1450569</v>
      </c>
      <c r="H862" s="410">
        <f t="shared" si="158"/>
        <v>36842016</v>
      </c>
      <c r="I862" s="410">
        <f t="shared" si="159"/>
        <v>960000</v>
      </c>
      <c r="J862" s="410">
        <f t="shared" si="160"/>
        <v>8616192</v>
      </c>
      <c r="K862" s="410">
        <f t="shared" si="161"/>
        <v>46418208</v>
      </c>
      <c r="L862" s="506"/>
    </row>
    <row r="863" spans="1:12" s="29" customFormat="1">
      <c r="A863" s="409"/>
      <c r="B863" s="421" t="s">
        <v>374</v>
      </c>
      <c r="C863" s="410">
        <v>18</v>
      </c>
      <c r="D863" s="410">
        <v>857983</v>
      </c>
      <c r="E863" s="410">
        <v>30000</v>
      </c>
      <c r="F863" s="410"/>
      <c r="G863" s="410">
        <f>SUM(D863:F863)</f>
        <v>887983</v>
      </c>
      <c r="H863" s="410">
        <f>C863*D863</f>
        <v>15443694</v>
      </c>
      <c r="I863" s="410">
        <f>C863*E863</f>
        <v>540000</v>
      </c>
      <c r="J863" s="410">
        <f>C863*F863</f>
        <v>0</v>
      </c>
      <c r="K863" s="410">
        <f>C863*G863</f>
        <v>15983694</v>
      </c>
      <c r="L863" s="506"/>
    </row>
    <row r="864" spans="1:12" s="29" customFormat="1">
      <c r="A864" s="409"/>
      <c r="B864" s="421" t="s">
        <v>1033</v>
      </c>
      <c r="C864" s="410">
        <v>4</v>
      </c>
      <c r="D864" s="410">
        <v>1189120</v>
      </c>
      <c r="E864" s="410">
        <v>30000</v>
      </c>
      <c r="F864" s="410">
        <v>276228</v>
      </c>
      <c r="G864" s="410">
        <f>SUM(D864:F864)</f>
        <v>1495348</v>
      </c>
      <c r="H864" s="410">
        <f>C864*D864</f>
        <v>4756480</v>
      </c>
      <c r="I864" s="410">
        <f>C864*E864</f>
        <v>120000</v>
      </c>
      <c r="J864" s="410">
        <f>C864*F864</f>
        <v>1104912</v>
      </c>
      <c r="K864" s="410">
        <f>C864*G864</f>
        <v>5981392</v>
      </c>
      <c r="L864" s="506"/>
    </row>
    <row r="865" spans="1:12" s="29" customFormat="1">
      <c r="A865" s="409"/>
      <c r="B865" s="421" t="s">
        <v>375</v>
      </c>
      <c r="C865" s="410">
        <v>1</v>
      </c>
      <c r="D865" s="410">
        <v>879772</v>
      </c>
      <c r="E865" s="410">
        <v>30000</v>
      </c>
      <c r="F865" s="410"/>
      <c r="G865" s="410">
        <f>SUM(D865:F865)</f>
        <v>909772</v>
      </c>
      <c r="H865" s="410">
        <f>C865*D865</f>
        <v>879772</v>
      </c>
      <c r="I865" s="410">
        <f>C865*E865</f>
        <v>30000</v>
      </c>
      <c r="J865" s="410">
        <f>C865*F865</f>
        <v>0</v>
      </c>
      <c r="K865" s="410">
        <f>C865*G865</f>
        <v>909772</v>
      </c>
      <c r="L865" s="506"/>
    </row>
    <row r="866" spans="1:12" s="29" customFormat="1">
      <c r="A866" s="409"/>
      <c r="B866" s="421" t="s">
        <v>387</v>
      </c>
      <c r="C866" s="410">
        <v>2</v>
      </c>
      <c r="D866" s="410">
        <v>960604</v>
      </c>
      <c r="E866" s="410">
        <v>30000</v>
      </c>
      <c r="F866" s="410"/>
      <c r="G866" s="410">
        <f t="shared" si="162"/>
        <v>990604</v>
      </c>
      <c r="H866" s="410">
        <f t="shared" si="158"/>
        <v>1921208</v>
      </c>
      <c r="I866" s="410">
        <f t="shared" si="159"/>
        <v>60000</v>
      </c>
      <c r="J866" s="410">
        <f t="shared" si="160"/>
        <v>0</v>
      </c>
      <c r="K866" s="410">
        <f t="shared" si="161"/>
        <v>1981208</v>
      </c>
      <c r="L866" s="506"/>
    </row>
    <row r="867" spans="1:12" s="29" customFormat="1">
      <c r="A867" s="409"/>
      <c r="B867" s="421" t="s">
        <v>1034</v>
      </c>
      <c r="C867" s="410">
        <v>5</v>
      </c>
      <c r="D867" s="410">
        <v>1336307</v>
      </c>
      <c r="E867" s="410">
        <v>30000</v>
      </c>
      <c r="F867" s="410">
        <v>304836</v>
      </c>
      <c r="G867" s="410">
        <f t="shared" si="162"/>
        <v>1671143</v>
      </c>
      <c r="H867" s="410">
        <f t="shared" si="158"/>
        <v>6681535</v>
      </c>
      <c r="I867" s="410">
        <f t="shared" si="159"/>
        <v>150000</v>
      </c>
      <c r="J867" s="410">
        <f t="shared" si="160"/>
        <v>1524180</v>
      </c>
      <c r="K867" s="410">
        <f t="shared" si="161"/>
        <v>8355715</v>
      </c>
      <c r="L867" s="506"/>
    </row>
    <row r="868" spans="1:12" s="29" customFormat="1">
      <c r="A868" s="409"/>
      <c r="B868" s="421" t="s">
        <v>388</v>
      </c>
      <c r="C868" s="410">
        <v>6</v>
      </c>
      <c r="D868" s="410">
        <v>992228</v>
      </c>
      <c r="E868" s="410">
        <v>30000</v>
      </c>
      <c r="F868" s="410"/>
      <c r="G868" s="410">
        <f t="shared" si="162"/>
        <v>1022228</v>
      </c>
      <c r="H868" s="410">
        <f t="shared" si="158"/>
        <v>5953368</v>
      </c>
      <c r="I868" s="410">
        <f t="shared" si="159"/>
        <v>180000</v>
      </c>
      <c r="J868" s="410">
        <f t="shared" si="160"/>
        <v>0</v>
      </c>
      <c r="K868" s="410">
        <f t="shared" si="161"/>
        <v>6133368</v>
      </c>
      <c r="L868" s="506"/>
    </row>
    <row r="869" spans="1:12" s="29" customFormat="1">
      <c r="A869" s="409"/>
      <c r="B869" s="421" t="s">
        <v>389</v>
      </c>
      <c r="C869" s="410">
        <v>1</v>
      </c>
      <c r="D869" s="410">
        <v>1023851</v>
      </c>
      <c r="E869" s="410">
        <v>30000</v>
      </c>
      <c r="F869" s="410"/>
      <c r="G869" s="410">
        <f t="shared" si="162"/>
        <v>1053851</v>
      </c>
      <c r="H869" s="410">
        <f t="shared" si="158"/>
        <v>1023851</v>
      </c>
      <c r="I869" s="410">
        <f t="shared" si="159"/>
        <v>30000</v>
      </c>
      <c r="J869" s="410">
        <f t="shared" si="160"/>
        <v>0</v>
      </c>
      <c r="K869" s="410">
        <f t="shared" si="161"/>
        <v>1053851</v>
      </c>
      <c r="L869" s="506"/>
    </row>
    <row r="870" spans="1:12" s="29" customFormat="1">
      <c r="A870" s="409"/>
      <c r="B870" s="421" t="s">
        <v>390</v>
      </c>
      <c r="C870" s="410">
        <v>1</v>
      </c>
      <c r="D870" s="410">
        <v>1055475</v>
      </c>
      <c r="E870" s="410">
        <v>30000</v>
      </c>
      <c r="F870" s="410"/>
      <c r="G870" s="410">
        <f t="shared" si="162"/>
        <v>1085475</v>
      </c>
      <c r="H870" s="410">
        <f t="shared" si="158"/>
        <v>1055475</v>
      </c>
      <c r="I870" s="410">
        <f t="shared" si="159"/>
        <v>30000</v>
      </c>
      <c r="J870" s="410">
        <f t="shared" si="160"/>
        <v>0</v>
      </c>
      <c r="K870" s="410">
        <f t="shared" si="161"/>
        <v>1085475</v>
      </c>
      <c r="L870" s="506"/>
    </row>
    <row r="871" spans="1:12" s="29" customFormat="1">
      <c r="A871" s="409"/>
      <c r="B871" s="421" t="s">
        <v>391</v>
      </c>
      <c r="C871" s="410">
        <v>1</v>
      </c>
      <c r="D871" s="410">
        <v>1087099</v>
      </c>
      <c r="E871" s="410">
        <v>30000</v>
      </c>
      <c r="F871" s="410"/>
      <c r="G871" s="410">
        <f t="shared" si="162"/>
        <v>1117099</v>
      </c>
      <c r="H871" s="410">
        <f t="shared" si="158"/>
        <v>1087099</v>
      </c>
      <c r="I871" s="410">
        <f t="shared" si="159"/>
        <v>30000</v>
      </c>
      <c r="J871" s="410">
        <f t="shared" si="160"/>
        <v>0</v>
      </c>
      <c r="K871" s="410">
        <f t="shared" si="161"/>
        <v>1117099</v>
      </c>
      <c r="L871" s="506"/>
    </row>
    <row r="872" spans="1:12" s="29" customFormat="1">
      <c r="A872" s="409"/>
      <c r="B872" s="421" t="s">
        <v>1035</v>
      </c>
      <c r="C872" s="410">
        <v>2</v>
      </c>
      <c r="D872" s="410">
        <v>1514198</v>
      </c>
      <c r="E872" s="410">
        <v>30000</v>
      </c>
      <c r="F872" s="410">
        <v>337896</v>
      </c>
      <c r="G872" s="410">
        <f t="shared" si="162"/>
        <v>1882094</v>
      </c>
      <c r="H872" s="410">
        <f t="shared" si="158"/>
        <v>3028396</v>
      </c>
      <c r="I872" s="410">
        <f t="shared" si="159"/>
        <v>60000</v>
      </c>
      <c r="J872" s="410">
        <f t="shared" si="160"/>
        <v>675792</v>
      </c>
      <c r="K872" s="410">
        <f t="shared" si="161"/>
        <v>3764188</v>
      </c>
      <c r="L872" s="506"/>
    </row>
    <row r="873" spans="1:12" s="29" customFormat="1">
      <c r="A873" s="409"/>
      <c r="B873" s="421" t="s">
        <v>392</v>
      </c>
      <c r="C873" s="410">
        <v>2</v>
      </c>
      <c r="D873" s="410">
        <v>1118722</v>
      </c>
      <c r="E873" s="410">
        <v>30000</v>
      </c>
      <c r="F873" s="410"/>
      <c r="G873" s="410"/>
      <c r="H873" s="410">
        <f t="shared" si="158"/>
        <v>2237444</v>
      </c>
      <c r="I873" s="410">
        <f t="shared" si="159"/>
        <v>60000</v>
      </c>
      <c r="J873" s="410"/>
      <c r="K873" s="410"/>
      <c r="L873" s="506"/>
    </row>
    <row r="874" spans="1:12" s="29" customFormat="1">
      <c r="A874" s="409"/>
      <c r="B874" s="421" t="s">
        <v>1036</v>
      </c>
      <c r="C874" s="410">
        <v>1</v>
      </c>
      <c r="D874" s="410">
        <v>1378155</v>
      </c>
      <c r="E874" s="410">
        <v>30000</v>
      </c>
      <c r="F874" s="410">
        <v>311196</v>
      </c>
      <c r="G874" s="410"/>
      <c r="H874" s="410">
        <f t="shared" si="158"/>
        <v>1378155</v>
      </c>
      <c r="I874" s="410">
        <f t="shared" si="159"/>
        <v>30000</v>
      </c>
      <c r="J874" s="410"/>
      <c r="K874" s="410"/>
      <c r="L874" s="506"/>
    </row>
    <row r="875" spans="1:12" s="29" customFormat="1">
      <c r="A875" s="409"/>
      <c r="B875" s="421" t="s">
        <v>1037</v>
      </c>
      <c r="C875" s="410"/>
      <c r="D875" s="410">
        <v>1647617</v>
      </c>
      <c r="E875" s="410">
        <v>30000</v>
      </c>
      <c r="F875" s="410">
        <v>362724</v>
      </c>
      <c r="G875" s="410"/>
      <c r="H875" s="410"/>
      <c r="I875" s="410"/>
      <c r="J875" s="410"/>
      <c r="K875" s="410"/>
      <c r="L875" s="506"/>
    </row>
    <row r="876" spans="1:12" s="29" customFormat="1">
      <c r="A876" s="409"/>
      <c r="B876" s="421" t="s">
        <v>402</v>
      </c>
      <c r="C876" s="410">
        <v>2</v>
      </c>
      <c r="D876" s="410">
        <v>1094732</v>
      </c>
      <c r="E876" s="410">
        <v>30000</v>
      </c>
      <c r="F876" s="410"/>
      <c r="G876" s="410">
        <f t="shared" si="162"/>
        <v>1124732</v>
      </c>
      <c r="H876" s="410">
        <f t="shared" si="158"/>
        <v>2189464</v>
      </c>
      <c r="I876" s="410">
        <f t="shared" si="159"/>
        <v>60000</v>
      </c>
      <c r="J876" s="410">
        <f t="shared" si="160"/>
        <v>0</v>
      </c>
      <c r="K876" s="410">
        <f t="shared" si="161"/>
        <v>2249464</v>
      </c>
      <c r="L876" s="506"/>
    </row>
    <row r="877" spans="1:12" s="29" customFormat="1">
      <c r="A877" s="409"/>
      <c r="B877" s="421" t="s">
        <v>1038</v>
      </c>
      <c r="C877" s="410">
        <v>2</v>
      </c>
      <c r="D877" s="410">
        <v>1569517</v>
      </c>
      <c r="E877" s="410">
        <v>30000</v>
      </c>
      <c r="F877" s="410">
        <v>347784</v>
      </c>
      <c r="G877" s="410">
        <f t="shared" si="162"/>
        <v>1947301</v>
      </c>
      <c r="H877" s="410">
        <f t="shared" si="158"/>
        <v>3139034</v>
      </c>
      <c r="I877" s="410">
        <f t="shared" si="159"/>
        <v>60000</v>
      </c>
      <c r="J877" s="410">
        <f t="shared" si="160"/>
        <v>695568</v>
      </c>
      <c r="K877" s="410">
        <f t="shared" si="161"/>
        <v>3894602</v>
      </c>
      <c r="L877" s="506"/>
    </row>
    <row r="878" spans="1:12" s="29" customFormat="1">
      <c r="A878" s="409"/>
      <c r="B878" s="421" t="s">
        <v>403</v>
      </c>
      <c r="C878" s="410">
        <v>2</v>
      </c>
      <c r="D878" s="410">
        <v>1126631</v>
      </c>
      <c r="E878" s="410">
        <v>30000</v>
      </c>
      <c r="F878" s="410"/>
      <c r="G878" s="410">
        <f t="shared" si="162"/>
        <v>1156631</v>
      </c>
      <c r="H878" s="410">
        <f t="shared" si="158"/>
        <v>2253262</v>
      </c>
      <c r="I878" s="410">
        <f t="shared" si="159"/>
        <v>60000</v>
      </c>
      <c r="J878" s="410">
        <f t="shared" si="160"/>
        <v>0</v>
      </c>
      <c r="K878" s="410">
        <f t="shared" si="161"/>
        <v>2313262</v>
      </c>
      <c r="L878" s="506"/>
    </row>
    <row r="879" spans="1:12" s="29" customFormat="1">
      <c r="A879" s="409"/>
      <c r="B879" s="421" t="s">
        <v>1039</v>
      </c>
      <c r="C879" s="410">
        <v>3</v>
      </c>
      <c r="D879" s="410">
        <v>1667601</v>
      </c>
      <c r="E879" s="410">
        <v>30000</v>
      </c>
      <c r="F879" s="410">
        <v>366000</v>
      </c>
      <c r="G879" s="410"/>
      <c r="H879" s="410">
        <f t="shared" si="158"/>
        <v>5002803</v>
      </c>
      <c r="I879" s="410">
        <f t="shared" si="159"/>
        <v>90000</v>
      </c>
      <c r="J879" s="410"/>
      <c r="K879" s="410"/>
      <c r="L879" s="506"/>
    </row>
    <row r="880" spans="1:12" s="29" customFormat="1">
      <c r="A880" s="409"/>
      <c r="B880" s="700" t="s">
        <v>1052</v>
      </c>
      <c r="C880" s="410">
        <v>1</v>
      </c>
      <c r="D880" s="410">
        <v>1230327</v>
      </c>
      <c r="E880" s="410">
        <v>30000</v>
      </c>
      <c r="F880" s="410"/>
      <c r="G880" s="410">
        <f>SUM(D880:F880)</f>
        <v>1260327</v>
      </c>
      <c r="H880" s="410">
        <f>C880*D880</f>
        <v>1230327</v>
      </c>
      <c r="I880" s="410">
        <f>C880*E880</f>
        <v>30000</v>
      </c>
      <c r="J880" s="410">
        <f>C880*F880</f>
        <v>0</v>
      </c>
      <c r="K880" s="410">
        <f>C880*G880</f>
        <v>1260327</v>
      </c>
      <c r="L880" s="506"/>
    </row>
    <row r="881" spans="1:12" s="29" customFormat="1">
      <c r="A881" s="409"/>
      <c r="B881" s="700" t="s">
        <v>1053</v>
      </c>
      <c r="C881" s="410">
        <v>1</v>
      </c>
      <c r="D881" s="410">
        <v>1264226</v>
      </c>
      <c r="E881" s="410">
        <v>30000</v>
      </c>
      <c r="F881" s="410"/>
      <c r="G881" s="410">
        <f t="shared" si="162"/>
        <v>1294226</v>
      </c>
      <c r="H881" s="410">
        <f t="shared" si="158"/>
        <v>1264226</v>
      </c>
      <c r="I881" s="410">
        <f t="shared" si="159"/>
        <v>30000</v>
      </c>
      <c r="J881" s="410">
        <f t="shared" si="160"/>
        <v>0</v>
      </c>
      <c r="K881" s="410">
        <f t="shared" si="161"/>
        <v>1294226</v>
      </c>
      <c r="L881" s="506"/>
    </row>
    <row r="882" spans="1:12" s="29" customFormat="1">
      <c r="A882" s="409"/>
      <c r="B882" s="700" t="s">
        <v>1040</v>
      </c>
      <c r="C882" s="410">
        <v>2</v>
      </c>
      <c r="D882" s="410">
        <v>1814728</v>
      </c>
      <c r="E882" s="410">
        <v>30000</v>
      </c>
      <c r="F882" s="410">
        <v>393324</v>
      </c>
      <c r="G882" s="410">
        <f t="shared" si="162"/>
        <v>2238052</v>
      </c>
      <c r="H882" s="410">
        <f t="shared" si="158"/>
        <v>3629456</v>
      </c>
      <c r="I882" s="410">
        <f t="shared" si="159"/>
        <v>60000</v>
      </c>
      <c r="J882" s="410">
        <f t="shared" si="160"/>
        <v>786648</v>
      </c>
      <c r="K882" s="410">
        <f t="shared" si="161"/>
        <v>4476104</v>
      </c>
      <c r="L882" s="506"/>
    </row>
    <row r="883" spans="1:12" s="29" customFormat="1">
      <c r="A883" s="409"/>
      <c r="B883" s="408" t="s">
        <v>1054</v>
      </c>
      <c r="C883" s="410">
        <v>1</v>
      </c>
      <c r="D883" s="410">
        <v>1274303</v>
      </c>
      <c r="E883" s="410">
        <v>30000</v>
      </c>
      <c r="F883" s="410"/>
      <c r="G883" s="410">
        <f>SUM(D883:F883)</f>
        <v>1304303</v>
      </c>
      <c r="H883" s="410">
        <f>C883*D883</f>
        <v>1274303</v>
      </c>
      <c r="I883" s="410">
        <f>C883*E883</f>
        <v>30000</v>
      </c>
      <c r="J883" s="410">
        <f>C883*F883</f>
        <v>0</v>
      </c>
      <c r="K883" s="410">
        <f>C883*G883</f>
        <v>1304303</v>
      </c>
      <c r="L883" s="506"/>
    </row>
    <row r="884" spans="1:12" s="29" customFormat="1">
      <c r="A884" s="409"/>
      <c r="B884" s="408" t="s">
        <v>1041</v>
      </c>
      <c r="C884" s="410">
        <v>4</v>
      </c>
      <c r="D884" s="410">
        <v>2201801</v>
      </c>
      <c r="E884" s="410">
        <v>30000</v>
      </c>
      <c r="F884" s="410">
        <v>449566</v>
      </c>
      <c r="G884" s="410">
        <f>SUM(D884:F884)</f>
        <v>2681367</v>
      </c>
      <c r="H884" s="410">
        <f>C884*D884</f>
        <v>8807204</v>
      </c>
      <c r="I884" s="410">
        <f>C884*E884</f>
        <v>120000</v>
      </c>
      <c r="J884" s="410">
        <f>C884*F884</f>
        <v>1798264</v>
      </c>
      <c r="K884" s="410">
        <f>C884*G884</f>
        <v>10725468</v>
      </c>
      <c r="L884" s="506"/>
    </row>
    <row r="885" spans="1:12" s="29" customFormat="1">
      <c r="A885" s="409"/>
      <c r="B885" s="408" t="s">
        <v>1055</v>
      </c>
      <c r="C885" s="410">
        <v>3</v>
      </c>
      <c r="D885" s="410">
        <v>1326884</v>
      </c>
      <c r="E885" s="410">
        <v>30000</v>
      </c>
      <c r="F885" s="410"/>
      <c r="G885" s="410">
        <f t="shared" si="162"/>
        <v>1356884</v>
      </c>
      <c r="H885" s="410">
        <f t="shared" si="158"/>
        <v>3980652</v>
      </c>
      <c r="I885" s="410">
        <f t="shared" si="159"/>
        <v>90000</v>
      </c>
      <c r="J885" s="410">
        <f t="shared" si="160"/>
        <v>0</v>
      </c>
      <c r="K885" s="410">
        <f t="shared" si="161"/>
        <v>4070652</v>
      </c>
      <c r="L885" s="506"/>
    </row>
    <row r="886" spans="1:12" s="29" customFormat="1">
      <c r="A886" s="409"/>
      <c r="B886" s="700" t="s">
        <v>1056</v>
      </c>
      <c r="C886" s="410">
        <v>1</v>
      </c>
      <c r="D886" s="410">
        <v>1484627</v>
      </c>
      <c r="E886" s="410">
        <v>30000</v>
      </c>
      <c r="F886" s="410"/>
      <c r="G886" s="410">
        <f t="shared" si="162"/>
        <v>1514627</v>
      </c>
      <c r="H886" s="410">
        <f t="shared" si="158"/>
        <v>1484627</v>
      </c>
      <c r="I886" s="410">
        <f t="shared" si="159"/>
        <v>30000</v>
      </c>
      <c r="J886" s="410">
        <f t="shared" si="160"/>
        <v>0</v>
      </c>
      <c r="K886" s="410">
        <f t="shared" si="161"/>
        <v>1514627</v>
      </c>
      <c r="L886" s="506"/>
    </row>
    <row r="887" spans="1:12" s="29" customFormat="1">
      <c r="A887" s="409"/>
      <c r="B887" s="700" t="s">
        <v>1042</v>
      </c>
      <c r="C887" s="410">
        <v>1</v>
      </c>
      <c r="D887" s="410">
        <v>2395512</v>
      </c>
      <c r="E887" s="410">
        <v>30000</v>
      </c>
      <c r="F887" s="410">
        <v>497706</v>
      </c>
      <c r="G887" s="410">
        <f t="shared" si="162"/>
        <v>2923218</v>
      </c>
      <c r="H887" s="410">
        <f t="shared" si="158"/>
        <v>2395512</v>
      </c>
      <c r="I887" s="410">
        <f t="shared" si="159"/>
        <v>30000</v>
      </c>
      <c r="J887" s="410">
        <f t="shared" si="160"/>
        <v>497706</v>
      </c>
      <c r="K887" s="410">
        <f t="shared" si="161"/>
        <v>2923218</v>
      </c>
      <c r="L887" s="506"/>
    </row>
    <row r="888" spans="1:12" s="29" customFormat="1">
      <c r="A888" s="409"/>
      <c r="B888" s="700" t="s">
        <v>1043</v>
      </c>
      <c r="C888" s="410">
        <v>1</v>
      </c>
      <c r="D888" s="410">
        <v>2443939</v>
      </c>
      <c r="E888" s="410">
        <v>30000</v>
      </c>
      <c r="F888" s="410">
        <v>509432</v>
      </c>
      <c r="G888" s="410"/>
      <c r="H888" s="410">
        <f t="shared" si="158"/>
        <v>2443939</v>
      </c>
      <c r="I888" s="410">
        <f t="shared" si="159"/>
        <v>30000</v>
      </c>
      <c r="J888" s="410"/>
      <c r="K888" s="410"/>
      <c r="L888" s="506"/>
    </row>
    <row r="889" spans="1:12" s="29" customFormat="1">
      <c r="A889" s="409"/>
      <c r="B889" s="408" t="s">
        <v>1057</v>
      </c>
      <c r="C889" s="410">
        <v>1</v>
      </c>
      <c r="D889" s="410">
        <v>1417699</v>
      </c>
      <c r="E889" s="410">
        <v>30000</v>
      </c>
      <c r="F889" s="410"/>
      <c r="G889" s="410">
        <f t="shared" si="162"/>
        <v>1447699</v>
      </c>
      <c r="H889" s="410">
        <f t="shared" si="158"/>
        <v>1417699</v>
      </c>
      <c r="I889" s="410">
        <f t="shared" si="159"/>
        <v>30000</v>
      </c>
      <c r="J889" s="410">
        <f t="shared" si="160"/>
        <v>0</v>
      </c>
      <c r="K889" s="410">
        <f t="shared" si="161"/>
        <v>1447699</v>
      </c>
      <c r="L889" s="506"/>
    </row>
    <row r="890" spans="1:12" s="29" customFormat="1">
      <c r="A890" s="409"/>
      <c r="B890" s="408" t="s">
        <v>1183</v>
      </c>
      <c r="C890" s="410">
        <v>3</v>
      </c>
      <c r="D890" s="410">
        <v>2624389</v>
      </c>
      <c r="E890" s="410">
        <v>30000</v>
      </c>
      <c r="F890" s="410">
        <v>511027</v>
      </c>
      <c r="G890" s="410">
        <f t="shared" si="162"/>
        <v>3165416</v>
      </c>
      <c r="H890" s="410">
        <f t="shared" si="158"/>
        <v>7873167</v>
      </c>
      <c r="I890" s="410">
        <f t="shared" si="159"/>
        <v>90000</v>
      </c>
      <c r="J890" s="410">
        <f t="shared" si="160"/>
        <v>1533081</v>
      </c>
      <c r="K890" s="410">
        <f t="shared" si="161"/>
        <v>9496248</v>
      </c>
      <c r="L890" s="506"/>
    </row>
    <row r="891" spans="1:12" s="29" customFormat="1">
      <c r="A891" s="409"/>
      <c r="B891" s="408" t="s">
        <v>427</v>
      </c>
      <c r="C891" s="410">
        <v>1</v>
      </c>
      <c r="D891" s="410">
        <v>1473289</v>
      </c>
      <c r="E891" s="410">
        <v>30000</v>
      </c>
      <c r="F891" s="410"/>
      <c r="G891" s="410"/>
      <c r="H891" s="410">
        <f t="shared" si="158"/>
        <v>1473289</v>
      </c>
      <c r="I891" s="410">
        <f t="shared" si="159"/>
        <v>30000</v>
      </c>
      <c r="J891" s="410"/>
      <c r="K891" s="410"/>
      <c r="L891" s="506"/>
    </row>
    <row r="892" spans="1:12" s="29" customFormat="1">
      <c r="A892" s="409"/>
      <c r="B892" s="408" t="s">
        <v>1044</v>
      </c>
      <c r="C892" s="410">
        <v>1</v>
      </c>
      <c r="D892" s="410">
        <v>2691877</v>
      </c>
      <c r="E892" s="410">
        <v>30000</v>
      </c>
      <c r="F892" s="410">
        <v>525199</v>
      </c>
      <c r="G892" s="410"/>
      <c r="H892" s="410">
        <f t="shared" si="158"/>
        <v>2691877</v>
      </c>
      <c r="I892" s="410">
        <f t="shared" si="159"/>
        <v>30000</v>
      </c>
      <c r="J892" s="410"/>
      <c r="K892" s="410"/>
      <c r="L892" s="506"/>
    </row>
    <row r="893" spans="1:12" s="29" customFormat="1">
      <c r="A893" s="409"/>
      <c r="B893" s="408" t="s">
        <v>1058</v>
      </c>
      <c r="C893" s="410">
        <v>1</v>
      </c>
      <c r="D893" s="410">
        <v>1584468</v>
      </c>
      <c r="E893" s="410">
        <v>30000</v>
      </c>
      <c r="F893" s="410"/>
      <c r="G893" s="410">
        <f t="shared" si="162"/>
        <v>1614468</v>
      </c>
      <c r="H893" s="410">
        <f t="shared" si="158"/>
        <v>1584468</v>
      </c>
      <c r="I893" s="410">
        <f t="shared" si="159"/>
        <v>30000</v>
      </c>
      <c r="J893" s="410">
        <f t="shared" si="160"/>
        <v>0</v>
      </c>
      <c r="K893" s="410">
        <f t="shared" si="161"/>
        <v>1614468</v>
      </c>
      <c r="L893" s="506"/>
    </row>
    <row r="894" spans="1:12" s="29" customFormat="1">
      <c r="A894" s="409"/>
      <c r="B894" s="408" t="s">
        <v>1059</v>
      </c>
      <c r="C894" s="410">
        <v>2</v>
      </c>
      <c r="D894" s="410">
        <v>1640057</v>
      </c>
      <c r="E894" s="410">
        <v>30000</v>
      </c>
      <c r="F894" s="410"/>
      <c r="G894" s="410">
        <f t="shared" si="162"/>
        <v>1670057</v>
      </c>
      <c r="H894" s="410">
        <f t="shared" si="158"/>
        <v>3280114</v>
      </c>
      <c r="I894" s="410">
        <f t="shared" si="159"/>
        <v>60000</v>
      </c>
      <c r="J894" s="410">
        <f t="shared" si="160"/>
        <v>0</v>
      </c>
      <c r="K894" s="410">
        <f t="shared" si="161"/>
        <v>3340114</v>
      </c>
      <c r="L894" s="506"/>
    </row>
    <row r="895" spans="1:12" s="29" customFormat="1">
      <c r="A895" s="409"/>
      <c r="B895" s="408" t="s">
        <v>632</v>
      </c>
      <c r="C895" s="410">
        <v>2</v>
      </c>
      <c r="D895" s="410">
        <v>3096804</v>
      </c>
      <c r="E895" s="410">
        <v>30000</v>
      </c>
      <c r="F895" s="410">
        <v>610219</v>
      </c>
      <c r="G895" s="410"/>
      <c r="H895" s="410">
        <f t="shared" si="158"/>
        <v>6193608</v>
      </c>
      <c r="I895" s="410">
        <f t="shared" si="159"/>
        <v>60000</v>
      </c>
      <c r="J895" s="410"/>
      <c r="K895" s="410"/>
      <c r="L895" s="506"/>
    </row>
    <row r="896" spans="1:12" s="29" customFormat="1">
      <c r="A896" s="409"/>
      <c r="B896" s="408" t="s">
        <v>1060</v>
      </c>
      <c r="C896" s="410">
        <v>1</v>
      </c>
      <c r="D896" s="410">
        <v>1918005</v>
      </c>
      <c r="E896" s="410">
        <v>30000</v>
      </c>
      <c r="F896" s="410"/>
      <c r="G896" s="410">
        <f t="shared" si="162"/>
        <v>1948005</v>
      </c>
      <c r="H896" s="410">
        <f t="shared" si="158"/>
        <v>1918005</v>
      </c>
      <c r="I896" s="410">
        <f t="shared" si="159"/>
        <v>30000</v>
      </c>
      <c r="J896" s="410">
        <f t="shared" si="160"/>
        <v>0</v>
      </c>
      <c r="K896" s="410">
        <f t="shared" si="161"/>
        <v>1948005</v>
      </c>
      <c r="L896" s="506"/>
    </row>
    <row r="897" spans="1:12" s="29" customFormat="1">
      <c r="A897" s="409"/>
      <c r="B897" s="408" t="s">
        <v>562</v>
      </c>
      <c r="C897" s="410">
        <v>1</v>
      </c>
      <c r="D897" s="410">
        <v>1562994</v>
      </c>
      <c r="E897" s="410">
        <v>30000</v>
      </c>
      <c r="F897" s="410"/>
      <c r="G897" s="410"/>
      <c r="H897" s="410">
        <f t="shared" si="158"/>
        <v>1562994</v>
      </c>
      <c r="I897" s="410">
        <f t="shared" si="159"/>
        <v>30000</v>
      </c>
      <c r="J897" s="410"/>
      <c r="K897" s="410"/>
      <c r="L897" s="506"/>
    </row>
    <row r="898" spans="1:12" s="29" customFormat="1">
      <c r="A898" s="409"/>
      <c r="B898" s="408" t="s">
        <v>1046</v>
      </c>
      <c r="C898" s="410">
        <v>2</v>
      </c>
      <c r="D898" s="410">
        <v>3170512</v>
      </c>
      <c r="E898" s="410">
        <v>30000</v>
      </c>
      <c r="F898" s="410">
        <v>568562</v>
      </c>
      <c r="G898" s="410"/>
      <c r="H898" s="410">
        <f t="shared" si="158"/>
        <v>6341024</v>
      </c>
      <c r="I898" s="410">
        <f t="shared" si="159"/>
        <v>60000</v>
      </c>
      <c r="J898" s="410"/>
      <c r="K898" s="410"/>
      <c r="L898" s="506"/>
    </row>
    <row r="899" spans="1:12" s="29" customFormat="1">
      <c r="A899" s="409"/>
      <c r="B899" s="408" t="s">
        <v>548</v>
      </c>
      <c r="C899" s="410">
        <v>3</v>
      </c>
      <c r="D899" s="410">
        <v>1742530</v>
      </c>
      <c r="E899" s="410">
        <v>30000</v>
      </c>
      <c r="F899" s="410"/>
      <c r="G899" s="410">
        <f t="shared" si="162"/>
        <v>1772530</v>
      </c>
      <c r="H899" s="410">
        <f t="shared" si="158"/>
        <v>5227590</v>
      </c>
      <c r="I899" s="410">
        <f t="shared" si="159"/>
        <v>90000</v>
      </c>
      <c r="J899" s="410">
        <f t="shared" si="160"/>
        <v>0</v>
      </c>
      <c r="K899" s="410">
        <f t="shared" si="161"/>
        <v>5317590</v>
      </c>
      <c r="L899" s="506"/>
    </row>
    <row r="900" spans="1:12" s="29" customFormat="1">
      <c r="A900" s="409"/>
      <c r="B900" s="408" t="s">
        <v>872</v>
      </c>
      <c r="C900" s="410">
        <v>3</v>
      </c>
      <c r="D900" s="410">
        <v>1802375</v>
      </c>
      <c r="E900" s="410">
        <v>30000</v>
      </c>
      <c r="F900" s="410"/>
      <c r="G900" s="410">
        <f t="shared" si="162"/>
        <v>1832375</v>
      </c>
      <c r="H900" s="410">
        <f t="shared" si="158"/>
        <v>5407125</v>
      </c>
      <c r="I900" s="410">
        <f t="shared" si="159"/>
        <v>90000</v>
      </c>
      <c r="J900" s="410">
        <f t="shared" si="160"/>
        <v>0</v>
      </c>
      <c r="K900" s="410">
        <f t="shared" si="161"/>
        <v>5497125</v>
      </c>
      <c r="L900" s="506"/>
    </row>
    <row r="901" spans="1:12" s="29" customFormat="1">
      <c r="A901" s="409"/>
      <c r="B901" s="408" t="s">
        <v>1047</v>
      </c>
      <c r="C901" s="410">
        <v>2</v>
      </c>
      <c r="D901" s="410">
        <v>3812642</v>
      </c>
      <c r="E901" s="410">
        <v>30000</v>
      </c>
      <c r="F901" s="410">
        <v>697517</v>
      </c>
      <c r="G901" s="410"/>
      <c r="H901" s="410">
        <f t="shared" si="158"/>
        <v>7625284</v>
      </c>
      <c r="I901" s="410">
        <f t="shared" si="159"/>
        <v>60000</v>
      </c>
      <c r="J901" s="410"/>
      <c r="K901" s="410"/>
      <c r="L901" s="506"/>
    </row>
    <row r="902" spans="1:12" s="29" customFormat="1">
      <c r="A902" s="409"/>
      <c r="B902" s="408" t="s">
        <v>1018</v>
      </c>
      <c r="C902" s="410">
        <v>1</v>
      </c>
      <c r="D902" s="410">
        <v>2110917</v>
      </c>
      <c r="E902" s="410">
        <v>30000</v>
      </c>
      <c r="F902" s="410">
        <v>685833</v>
      </c>
      <c r="G902" s="410"/>
      <c r="H902" s="410">
        <f t="shared" si="158"/>
        <v>2110917</v>
      </c>
      <c r="I902" s="410">
        <f t="shared" si="159"/>
        <v>30000</v>
      </c>
      <c r="J902" s="410"/>
      <c r="K902" s="410"/>
      <c r="L902" s="506"/>
    </row>
    <row r="903" spans="1:12" s="29" customFormat="1">
      <c r="A903" s="409"/>
      <c r="B903" s="408" t="s">
        <v>549</v>
      </c>
      <c r="C903" s="410">
        <v>6</v>
      </c>
      <c r="D903" s="410">
        <v>2194212</v>
      </c>
      <c r="E903" s="410">
        <v>30000</v>
      </c>
      <c r="F903" s="410"/>
      <c r="G903" s="410">
        <f t="shared" si="162"/>
        <v>2224212</v>
      </c>
      <c r="H903" s="410">
        <f t="shared" si="158"/>
        <v>13165272</v>
      </c>
      <c r="I903" s="410">
        <f t="shared" si="159"/>
        <v>180000</v>
      </c>
      <c r="J903" s="410">
        <f t="shared" si="160"/>
        <v>0</v>
      </c>
      <c r="K903" s="410">
        <f t="shared" si="161"/>
        <v>13345272</v>
      </c>
      <c r="L903" s="506"/>
    </row>
    <row r="904" spans="1:12" s="29" customFormat="1">
      <c r="A904" s="409"/>
      <c r="B904" s="408" t="s">
        <v>1048</v>
      </c>
      <c r="C904" s="410">
        <v>1</v>
      </c>
      <c r="D904" s="410">
        <v>4007961</v>
      </c>
      <c r="E904" s="410">
        <v>30000</v>
      </c>
      <c r="F904" s="410">
        <v>685833</v>
      </c>
      <c r="G904" s="410"/>
      <c r="H904" s="410">
        <f t="shared" si="158"/>
        <v>4007961</v>
      </c>
      <c r="I904" s="410">
        <f t="shared" si="159"/>
        <v>30000</v>
      </c>
      <c r="J904" s="410"/>
      <c r="K904" s="410"/>
      <c r="L904" s="506"/>
    </row>
    <row r="905" spans="1:12" s="29" customFormat="1">
      <c r="A905" s="409"/>
      <c r="B905" s="408" t="s">
        <v>688</v>
      </c>
      <c r="C905" s="410">
        <v>1</v>
      </c>
      <c r="D905" s="410">
        <v>2605457</v>
      </c>
      <c r="E905" s="410">
        <v>30000</v>
      </c>
      <c r="F905" s="410"/>
      <c r="G905" s="410"/>
      <c r="H905" s="410">
        <f t="shared" si="158"/>
        <v>2605457</v>
      </c>
      <c r="I905" s="410">
        <f t="shared" si="159"/>
        <v>30000</v>
      </c>
      <c r="J905" s="410"/>
      <c r="K905" s="410"/>
      <c r="L905" s="506"/>
    </row>
    <row r="906" spans="1:12" s="29" customFormat="1">
      <c r="A906" s="409"/>
      <c r="B906" s="408" t="s">
        <v>1184</v>
      </c>
      <c r="C906" s="410">
        <v>1</v>
      </c>
      <c r="D906" s="410">
        <v>4802039</v>
      </c>
      <c r="E906" s="410">
        <v>30000</v>
      </c>
      <c r="F906" s="410"/>
      <c r="G906" s="410"/>
      <c r="H906" s="410">
        <f t="shared" si="158"/>
        <v>4802039</v>
      </c>
      <c r="I906" s="410">
        <f t="shared" si="159"/>
        <v>30000</v>
      </c>
      <c r="J906" s="410"/>
      <c r="K906" s="410"/>
      <c r="L906" s="506"/>
    </row>
    <row r="907" spans="1:12" s="29" customFormat="1">
      <c r="A907" s="409"/>
      <c r="B907" s="408" t="s">
        <v>637</v>
      </c>
      <c r="C907" s="410">
        <v>1</v>
      </c>
      <c r="D907" s="410">
        <v>2705563</v>
      </c>
      <c r="E907" s="410">
        <v>30000</v>
      </c>
      <c r="F907" s="410"/>
      <c r="G907" s="410">
        <f t="shared" si="162"/>
        <v>2735563</v>
      </c>
      <c r="H907" s="410">
        <f t="shared" si="158"/>
        <v>2705563</v>
      </c>
      <c r="I907" s="410">
        <f t="shared" si="159"/>
        <v>30000</v>
      </c>
      <c r="J907" s="410">
        <f t="shared" si="160"/>
        <v>0</v>
      </c>
      <c r="K907" s="410">
        <f t="shared" si="161"/>
        <v>2735563</v>
      </c>
      <c r="L907" s="506"/>
    </row>
    <row r="908" spans="1:12" s="29" customFormat="1">
      <c r="A908" s="409"/>
      <c r="B908" s="408" t="s">
        <v>691</v>
      </c>
      <c r="C908" s="410">
        <v>1</v>
      </c>
      <c r="D908" s="410">
        <v>4950070</v>
      </c>
      <c r="E908" s="410">
        <v>30000</v>
      </c>
      <c r="F908" s="410"/>
      <c r="G908" s="410">
        <f t="shared" si="162"/>
        <v>4980070</v>
      </c>
      <c r="H908" s="410">
        <f t="shared" si="158"/>
        <v>4950070</v>
      </c>
      <c r="I908" s="410">
        <f t="shared" si="159"/>
        <v>30000</v>
      </c>
      <c r="J908" s="410">
        <f t="shared" si="160"/>
        <v>0</v>
      </c>
      <c r="K908" s="410">
        <f t="shared" si="161"/>
        <v>4980070</v>
      </c>
      <c r="L908" s="506"/>
    </row>
    <row r="909" spans="1:12" s="10" customFormat="1">
      <c r="A909" s="409"/>
      <c r="B909" s="421" t="s">
        <v>455</v>
      </c>
      <c r="C909" s="1060">
        <f>SUM(C841:C908)</f>
        <v>199</v>
      </c>
      <c r="D909" s="1060">
        <f>SUM(D841:D908)</f>
        <v>101447534</v>
      </c>
      <c r="E909" s="1060">
        <f>SUM(E841:E908)</f>
        <v>2040000</v>
      </c>
      <c r="F909" s="1060">
        <f>SUM(F841:F885)</f>
        <v>4040182</v>
      </c>
      <c r="G909" s="410">
        <f>SUM(D909:F909)</f>
        <v>107527716</v>
      </c>
      <c r="H909" s="1060">
        <f>SUM(H841:H908)</f>
        <v>248623103</v>
      </c>
      <c r="I909" s="1060">
        <f>SUM(I841:I908)</f>
        <v>5970000</v>
      </c>
      <c r="J909" s="1060">
        <f>SUM(J841:J908)</f>
        <v>18153715</v>
      </c>
      <c r="K909" s="1060">
        <f>SUM(K841:K908)</f>
        <v>221670027</v>
      </c>
      <c r="L909" s="506"/>
    </row>
    <row r="910" spans="1:12" s="10" customFormat="1">
      <c r="A910" s="409"/>
      <c r="B910" s="409"/>
      <c r="C910" s="410"/>
      <c r="D910" s="410"/>
      <c r="E910" s="410"/>
      <c r="F910" s="410"/>
      <c r="G910" s="410">
        <f>SUM(D910:F910)</f>
        <v>0</v>
      </c>
      <c r="H910" s="410"/>
      <c r="I910" s="410"/>
      <c r="J910" s="410"/>
      <c r="K910" s="410"/>
      <c r="L910" s="506"/>
    </row>
    <row r="911" spans="1:12" s="10" customFormat="1">
      <c r="A911" s="409"/>
      <c r="B911" s="422" t="s">
        <v>460</v>
      </c>
      <c r="C911" s="410">
        <v>2</v>
      </c>
      <c r="D911" s="418">
        <v>9273943</v>
      </c>
      <c r="E911" s="410">
        <v>374361</v>
      </c>
      <c r="F911" s="410">
        <v>7914876</v>
      </c>
      <c r="G911" s="410">
        <f>SUM(D911:F911)</f>
        <v>17563180</v>
      </c>
      <c r="H911" s="410">
        <f>C911*D911</f>
        <v>18547886</v>
      </c>
      <c r="I911" s="410">
        <f>C911*E911</f>
        <v>748722</v>
      </c>
      <c r="J911" s="410">
        <f>C911*F911</f>
        <v>15829752</v>
      </c>
      <c r="K911" s="410">
        <f>C911*G911</f>
        <v>35126360</v>
      </c>
      <c r="L911" s="506"/>
    </row>
    <row r="912" spans="1:12" s="10" customFormat="1">
      <c r="A912" s="409"/>
      <c r="B912" s="422"/>
      <c r="C912" s="410"/>
      <c r="D912" s="410"/>
      <c r="E912" s="410"/>
      <c r="F912" s="410"/>
      <c r="G912" s="410">
        <f>SUM(D912:F912)</f>
        <v>0</v>
      </c>
      <c r="H912" s="410">
        <f>C912*D912</f>
        <v>0</v>
      </c>
      <c r="I912" s="410">
        <f>C912*E912</f>
        <v>0</v>
      </c>
      <c r="J912" s="410">
        <f>C912*F912</f>
        <v>0</v>
      </c>
      <c r="K912" s="410">
        <f>C912*G912</f>
        <v>0</v>
      </c>
      <c r="L912" s="506"/>
    </row>
    <row r="913" spans="1:12" s="10" customFormat="1">
      <c r="A913" s="409"/>
      <c r="B913" s="422"/>
      <c r="C913" s="410">
        <f t="shared" ref="C913:K913" si="163">SUM(C911:C912)</f>
        <v>2</v>
      </c>
      <c r="D913" s="410">
        <f t="shared" si="163"/>
        <v>9273943</v>
      </c>
      <c r="E913" s="410">
        <f t="shared" si="163"/>
        <v>374361</v>
      </c>
      <c r="F913" s="410">
        <f t="shared" si="163"/>
        <v>7914876</v>
      </c>
      <c r="G913" s="410">
        <f t="shared" si="163"/>
        <v>17563180</v>
      </c>
      <c r="H913" s="410">
        <f t="shared" si="163"/>
        <v>18547886</v>
      </c>
      <c r="I913" s="410">
        <f t="shared" si="163"/>
        <v>748722</v>
      </c>
      <c r="J913" s="410">
        <f t="shared" si="163"/>
        <v>15829752</v>
      </c>
      <c r="K913" s="410">
        <f t="shared" si="163"/>
        <v>35126360</v>
      </c>
      <c r="L913" s="506"/>
    </row>
    <row r="914" spans="1:12" s="10" customFormat="1">
      <c r="A914" s="409"/>
      <c r="B914" s="422"/>
      <c r="C914" s="410"/>
      <c r="D914" s="410"/>
      <c r="E914" s="410"/>
      <c r="F914" s="410"/>
      <c r="G914" s="410"/>
      <c r="H914" s="410"/>
      <c r="I914" s="410"/>
      <c r="J914" s="410"/>
      <c r="K914" s="410"/>
      <c r="L914" s="506"/>
    </row>
    <row r="915" spans="1:12" s="10" customFormat="1">
      <c r="A915" s="407" t="s">
        <v>468</v>
      </c>
      <c r="B915" s="409"/>
      <c r="C915" s="412">
        <f t="shared" ref="C915:J915" si="164">C909+C913</f>
        <v>201</v>
      </c>
      <c r="D915" s="412">
        <f t="shared" si="164"/>
        <v>110721477</v>
      </c>
      <c r="E915" s="412">
        <f t="shared" si="164"/>
        <v>2414361</v>
      </c>
      <c r="F915" s="412">
        <f t="shared" si="164"/>
        <v>11955058</v>
      </c>
      <c r="G915" s="412">
        <f t="shared" si="164"/>
        <v>125090896</v>
      </c>
      <c r="H915" s="412">
        <f t="shared" si="164"/>
        <v>267170989</v>
      </c>
      <c r="I915" s="412">
        <f t="shared" si="164"/>
        <v>6718722</v>
      </c>
      <c r="J915" s="412">
        <f t="shared" si="164"/>
        <v>33983467</v>
      </c>
      <c r="K915" s="412">
        <f>K909+K913</f>
        <v>256796387</v>
      </c>
      <c r="L915" s="506"/>
    </row>
    <row r="916" spans="1:12" s="10" customFormat="1">
      <c r="A916" s="506"/>
      <c r="B916" s="506"/>
      <c r="C916" s="506"/>
      <c r="D916" s="506"/>
      <c r="E916" s="506"/>
      <c r="F916" s="506"/>
      <c r="G916" s="506"/>
      <c r="H916" s="506"/>
      <c r="I916" s="506"/>
      <c r="J916" s="506"/>
      <c r="K916" s="506"/>
      <c r="L916" s="506"/>
    </row>
    <row r="917" spans="1:12" s="10" customFormat="1">
      <c r="A917" s="506"/>
      <c r="B917" s="506"/>
      <c r="C917" s="506"/>
      <c r="D917" s="506"/>
      <c r="E917" s="506"/>
      <c r="F917" s="506"/>
      <c r="G917" s="506"/>
      <c r="H917" s="506"/>
      <c r="I917" s="506"/>
      <c r="J917" s="506"/>
      <c r="K917" s="506"/>
      <c r="L917" s="506"/>
    </row>
    <row r="918" spans="1:12" s="10" customFormat="1" ht="20.25">
      <c r="A918" s="1568" t="s">
        <v>1198</v>
      </c>
      <c r="B918" s="1568"/>
      <c r="C918" s="1568"/>
      <c r="D918" s="1568"/>
      <c r="E918" s="1568"/>
      <c r="F918" s="1568"/>
      <c r="G918" s="1568"/>
      <c r="H918" s="1568"/>
      <c r="I918" s="1568"/>
      <c r="J918" s="1568"/>
      <c r="K918" s="1568"/>
      <c r="L918" s="506"/>
    </row>
    <row r="919" spans="1:12" s="29" customFormat="1" ht="20.25">
      <c r="A919" s="1569" t="s">
        <v>289</v>
      </c>
      <c r="B919" s="1569"/>
      <c r="C919" s="1569"/>
      <c r="D919" s="1569"/>
      <c r="E919" s="1569"/>
      <c r="F919" s="1569"/>
      <c r="G919" s="1569"/>
      <c r="H919" s="1569"/>
      <c r="I919" s="1569"/>
      <c r="J919" s="1569"/>
      <c r="K919" s="1569"/>
      <c r="L919" s="506"/>
    </row>
    <row r="920" spans="1:12" s="29" customFormat="1" ht="20.25">
      <c r="A920" s="1569" t="s">
        <v>290</v>
      </c>
      <c r="B920" s="1567"/>
      <c r="C920" s="1567"/>
      <c r="D920" s="1567"/>
      <c r="E920" s="1567"/>
      <c r="F920" s="1567"/>
      <c r="G920" s="1567"/>
      <c r="H920" s="1567"/>
      <c r="I920" s="1567"/>
      <c r="J920" s="1567"/>
      <c r="K920" s="1567"/>
      <c r="L920" s="506"/>
    </row>
    <row r="921" spans="1:12" s="29" customFormat="1" ht="15.75">
      <c r="A921" s="1579" t="s">
        <v>538</v>
      </c>
      <c r="B921" s="1579"/>
      <c r="C921" s="1579"/>
      <c r="D921" s="1579"/>
      <c r="E921" s="1579"/>
      <c r="F921" s="1579"/>
      <c r="G921" s="1579"/>
      <c r="H921" s="1579"/>
      <c r="I921" s="1579"/>
      <c r="J921" s="1579"/>
      <c r="K921" s="1579"/>
      <c r="L921" s="506"/>
    </row>
    <row r="922" spans="1:12" s="29" customFormat="1" ht="36.75">
      <c r="A922" s="406"/>
      <c r="B922" s="406" t="s">
        <v>291</v>
      </c>
      <c r="C922" s="406" t="s">
        <v>1015</v>
      </c>
      <c r="D922" s="406" t="s">
        <v>292</v>
      </c>
      <c r="E922" s="406" t="s">
        <v>516</v>
      </c>
      <c r="F922" s="406" t="s">
        <v>293</v>
      </c>
      <c r="G922" s="406" t="s">
        <v>294</v>
      </c>
      <c r="H922" s="406" t="s">
        <v>295</v>
      </c>
      <c r="I922" s="406" t="s">
        <v>517</v>
      </c>
      <c r="J922" s="406" t="s">
        <v>296</v>
      </c>
      <c r="K922" s="1061" t="s">
        <v>1016</v>
      </c>
      <c r="L922" s="506"/>
    </row>
    <row r="923" spans="1:12" s="29" customFormat="1">
      <c r="A923" s="506"/>
      <c r="B923" s="506"/>
      <c r="C923" s="506"/>
      <c r="D923" s="506"/>
      <c r="E923" s="506"/>
      <c r="F923" s="506"/>
      <c r="G923" s="506"/>
      <c r="H923" s="506"/>
      <c r="I923" s="506"/>
      <c r="J923" s="506"/>
      <c r="K923" s="506"/>
      <c r="L923" s="506"/>
    </row>
    <row r="924" spans="1:12" s="29" customFormat="1">
      <c r="A924" s="506"/>
      <c r="B924" s="1092" t="s">
        <v>1025</v>
      </c>
      <c r="C924" s="423">
        <v>1</v>
      </c>
      <c r="D924" s="423">
        <v>369171</v>
      </c>
      <c r="E924" s="423">
        <v>30000</v>
      </c>
      <c r="F924" s="423"/>
      <c r="G924" s="410">
        <f t="shared" ref="G924:G938" si="165">SUM(D924:F924)</f>
        <v>399171</v>
      </c>
      <c r="H924" s="410">
        <f t="shared" ref="H924:H938" si="166">C924*D924</f>
        <v>369171</v>
      </c>
      <c r="I924" s="410">
        <f t="shared" ref="I924:I938" si="167">C924*E924</f>
        <v>30000</v>
      </c>
      <c r="J924" s="410">
        <f t="shared" ref="J924:J938" si="168">C924*F924</f>
        <v>0</v>
      </c>
      <c r="K924" s="410">
        <f t="shared" ref="K924:K938" si="169">C924*G924</f>
        <v>399171</v>
      </c>
      <c r="L924" s="506"/>
    </row>
    <row r="925" spans="1:12" s="29" customFormat="1">
      <c r="A925" s="506"/>
      <c r="B925" s="1092" t="s">
        <v>1123</v>
      </c>
      <c r="C925" s="423">
        <v>1</v>
      </c>
      <c r="D925" s="423">
        <v>380534</v>
      </c>
      <c r="E925" s="423">
        <v>30000</v>
      </c>
      <c r="F925" s="423"/>
      <c r="G925" s="410">
        <f t="shared" si="165"/>
        <v>410534</v>
      </c>
      <c r="H925" s="410">
        <f t="shared" si="166"/>
        <v>380534</v>
      </c>
      <c r="I925" s="410">
        <f t="shared" si="167"/>
        <v>30000</v>
      </c>
      <c r="J925" s="410">
        <f t="shared" si="168"/>
        <v>0</v>
      </c>
      <c r="K925" s="410">
        <f t="shared" si="169"/>
        <v>410534</v>
      </c>
      <c r="L925" s="506"/>
    </row>
    <row r="926" spans="1:12" s="29" customFormat="1">
      <c r="A926" s="506" t="s">
        <v>589</v>
      </c>
      <c r="B926" s="1092" t="s">
        <v>319</v>
      </c>
      <c r="C926" s="423">
        <v>2</v>
      </c>
      <c r="D926" s="423">
        <v>425464</v>
      </c>
      <c r="E926" s="423">
        <v>30000</v>
      </c>
      <c r="F926" s="423">
        <v>98496</v>
      </c>
      <c r="G926" s="410">
        <f t="shared" si="165"/>
        <v>553960</v>
      </c>
      <c r="H926" s="410">
        <f t="shared" si="166"/>
        <v>850928</v>
      </c>
      <c r="I926" s="410">
        <f t="shared" si="167"/>
        <v>60000</v>
      </c>
      <c r="J926" s="410">
        <f t="shared" si="168"/>
        <v>196992</v>
      </c>
      <c r="K926" s="410">
        <f t="shared" si="169"/>
        <v>1107920</v>
      </c>
      <c r="L926" s="506"/>
    </row>
    <row r="927" spans="1:12" s="29" customFormat="1">
      <c r="A927" s="506"/>
      <c r="B927" s="1092" t="s">
        <v>346</v>
      </c>
      <c r="C927" s="423">
        <v>1</v>
      </c>
      <c r="D927" s="423">
        <v>473867</v>
      </c>
      <c r="E927" s="423">
        <v>30000</v>
      </c>
      <c r="F927" s="423"/>
      <c r="G927" s="410">
        <f t="shared" si="165"/>
        <v>503867</v>
      </c>
      <c r="H927" s="410">
        <f t="shared" si="166"/>
        <v>473867</v>
      </c>
      <c r="I927" s="410">
        <f t="shared" si="167"/>
        <v>30000</v>
      </c>
      <c r="J927" s="410">
        <f t="shared" si="168"/>
        <v>0</v>
      </c>
      <c r="K927" s="410">
        <f t="shared" si="169"/>
        <v>503867</v>
      </c>
      <c r="L927" s="506"/>
    </row>
    <row r="928" spans="1:12" s="29" customFormat="1">
      <c r="A928" s="506" t="s">
        <v>589</v>
      </c>
      <c r="B928" s="1092" t="s">
        <v>358</v>
      </c>
      <c r="C928" s="423">
        <v>13</v>
      </c>
      <c r="D928" s="423">
        <v>1151313</v>
      </c>
      <c r="E928" s="423">
        <v>30000</v>
      </c>
      <c r="F928" s="423">
        <v>269256</v>
      </c>
      <c r="G928" s="410">
        <f t="shared" si="165"/>
        <v>1450569</v>
      </c>
      <c r="H928" s="410">
        <f t="shared" si="166"/>
        <v>14967069</v>
      </c>
      <c r="I928" s="410">
        <f t="shared" si="167"/>
        <v>390000</v>
      </c>
      <c r="J928" s="410">
        <f t="shared" si="168"/>
        <v>3500328</v>
      </c>
      <c r="K928" s="410">
        <f t="shared" si="169"/>
        <v>18857397</v>
      </c>
      <c r="L928" s="506"/>
    </row>
    <row r="929" spans="1:12" s="29" customFormat="1">
      <c r="A929" s="506"/>
      <c r="B929" s="1092" t="s">
        <v>359</v>
      </c>
      <c r="C929" s="423">
        <v>2</v>
      </c>
      <c r="D929" s="423">
        <v>684340</v>
      </c>
      <c r="E929" s="423">
        <v>30000</v>
      </c>
      <c r="F929" s="423"/>
      <c r="G929" s="410">
        <f t="shared" si="165"/>
        <v>714340</v>
      </c>
      <c r="H929" s="410">
        <f t="shared" si="166"/>
        <v>1368680</v>
      </c>
      <c r="I929" s="410">
        <f t="shared" si="167"/>
        <v>60000</v>
      </c>
      <c r="J929" s="410">
        <f t="shared" si="168"/>
        <v>0</v>
      </c>
      <c r="K929" s="410">
        <f t="shared" si="169"/>
        <v>1428680</v>
      </c>
      <c r="L929" s="506"/>
    </row>
    <row r="930" spans="1:12" s="29" customFormat="1">
      <c r="A930" s="506" t="s">
        <v>1232</v>
      </c>
      <c r="B930" s="1092" t="s">
        <v>359</v>
      </c>
      <c r="C930" s="423">
        <v>13</v>
      </c>
      <c r="D930" s="423">
        <v>1189120</v>
      </c>
      <c r="E930" s="423">
        <v>30000</v>
      </c>
      <c r="F930" s="423">
        <v>279504</v>
      </c>
      <c r="G930" s="410">
        <f t="shared" si="165"/>
        <v>1498624</v>
      </c>
      <c r="H930" s="410">
        <f t="shared" si="166"/>
        <v>15458560</v>
      </c>
      <c r="I930" s="410">
        <f t="shared" si="167"/>
        <v>390000</v>
      </c>
      <c r="J930" s="410">
        <f t="shared" si="168"/>
        <v>3633552</v>
      </c>
      <c r="K930" s="410">
        <f t="shared" si="169"/>
        <v>19482112</v>
      </c>
      <c r="L930" s="506"/>
    </row>
    <row r="931" spans="1:12" s="29" customFormat="1">
      <c r="A931" s="506" t="s">
        <v>1232</v>
      </c>
      <c r="B931" s="1092" t="s">
        <v>360</v>
      </c>
      <c r="C931" s="423">
        <v>1</v>
      </c>
      <c r="D931" s="423">
        <v>1226927</v>
      </c>
      <c r="E931" s="423">
        <v>30000</v>
      </c>
      <c r="F931" s="423">
        <v>283224</v>
      </c>
      <c r="G931" s="410">
        <f t="shared" si="165"/>
        <v>1540151</v>
      </c>
      <c r="H931" s="410">
        <f t="shared" si="166"/>
        <v>1226927</v>
      </c>
      <c r="I931" s="410">
        <f t="shared" si="167"/>
        <v>30000</v>
      </c>
      <c r="J931" s="410">
        <f t="shared" si="168"/>
        <v>283224</v>
      </c>
      <c r="K931" s="410">
        <f t="shared" si="169"/>
        <v>1540151</v>
      </c>
      <c r="L931" s="506"/>
    </row>
    <row r="932" spans="1:12" s="29" customFormat="1">
      <c r="A932" s="506"/>
      <c r="B932" s="1092" t="s">
        <v>365</v>
      </c>
      <c r="C932" s="423">
        <v>2</v>
      </c>
      <c r="D932" s="423">
        <v>822959</v>
      </c>
      <c r="E932" s="423">
        <v>30000</v>
      </c>
      <c r="F932" s="423"/>
      <c r="G932" s="410">
        <f t="shared" si="165"/>
        <v>852959</v>
      </c>
      <c r="H932" s="410">
        <f t="shared" si="166"/>
        <v>1645918</v>
      </c>
      <c r="I932" s="410">
        <f t="shared" si="167"/>
        <v>60000</v>
      </c>
      <c r="J932" s="410">
        <f t="shared" si="168"/>
        <v>0</v>
      </c>
      <c r="K932" s="410">
        <f t="shared" si="169"/>
        <v>1705918</v>
      </c>
      <c r="L932" s="506"/>
    </row>
    <row r="933" spans="1:12" s="29" customFormat="1">
      <c r="A933" s="506"/>
      <c r="B933" s="1092" t="s">
        <v>373</v>
      </c>
      <c r="C933" s="423">
        <v>4</v>
      </c>
      <c r="D933" s="423">
        <v>826204</v>
      </c>
      <c r="E933" s="423">
        <v>30000</v>
      </c>
      <c r="F933" s="423"/>
      <c r="G933" s="410">
        <f t="shared" si="165"/>
        <v>856204</v>
      </c>
      <c r="H933" s="410">
        <f t="shared" si="166"/>
        <v>3304816</v>
      </c>
      <c r="I933" s="410">
        <f t="shared" si="167"/>
        <v>120000</v>
      </c>
      <c r="J933" s="410">
        <f t="shared" si="168"/>
        <v>0</v>
      </c>
      <c r="K933" s="410">
        <f t="shared" si="169"/>
        <v>3424816</v>
      </c>
      <c r="L933" s="506"/>
    </row>
    <row r="934" spans="1:12" s="29" customFormat="1">
      <c r="A934" s="506" t="s">
        <v>589</v>
      </c>
      <c r="B934" s="1092" t="s">
        <v>373</v>
      </c>
      <c r="C934" s="423">
        <v>15</v>
      </c>
      <c r="D934" s="423">
        <v>1336307</v>
      </c>
      <c r="E934" s="423">
        <v>30000</v>
      </c>
      <c r="F934" s="423">
        <v>304836</v>
      </c>
      <c r="G934" s="410">
        <f t="shared" si="165"/>
        <v>1671143</v>
      </c>
      <c r="H934" s="410">
        <f t="shared" si="166"/>
        <v>20044605</v>
      </c>
      <c r="I934" s="410">
        <f t="shared" si="167"/>
        <v>450000</v>
      </c>
      <c r="J934" s="410">
        <f t="shared" si="168"/>
        <v>4572540</v>
      </c>
      <c r="K934" s="410">
        <f t="shared" si="169"/>
        <v>25067145</v>
      </c>
      <c r="L934" s="506"/>
    </row>
    <row r="935" spans="1:12" s="29" customFormat="1">
      <c r="A935" s="506"/>
      <c r="B935" s="1092" t="s">
        <v>374</v>
      </c>
      <c r="C935" s="423">
        <v>3</v>
      </c>
      <c r="D935" s="423">
        <v>857983</v>
      </c>
      <c r="E935" s="423">
        <v>30000</v>
      </c>
      <c r="F935" s="423">
        <v>411503.28</v>
      </c>
      <c r="G935" s="410">
        <f t="shared" si="165"/>
        <v>1299486.28</v>
      </c>
      <c r="H935" s="410">
        <f t="shared" si="166"/>
        <v>2573949</v>
      </c>
      <c r="I935" s="410">
        <f t="shared" si="167"/>
        <v>90000</v>
      </c>
      <c r="J935" s="410">
        <f t="shared" si="168"/>
        <v>1234509.8400000001</v>
      </c>
      <c r="K935" s="410">
        <f t="shared" si="169"/>
        <v>3898458.84</v>
      </c>
      <c r="L935" s="506"/>
    </row>
    <row r="936" spans="1:12" s="29" customFormat="1">
      <c r="A936" s="506" t="s">
        <v>589</v>
      </c>
      <c r="B936" s="1092" t="s">
        <v>374</v>
      </c>
      <c r="C936" s="423">
        <v>1</v>
      </c>
      <c r="D936" s="423">
        <v>1350780</v>
      </c>
      <c r="E936" s="423">
        <v>30000</v>
      </c>
      <c r="F936" s="423">
        <v>313104</v>
      </c>
      <c r="G936" s="410">
        <f t="shared" si="165"/>
        <v>1693884</v>
      </c>
      <c r="H936" s="410">
        <f t="shared" si="166"/>
        <v>1350780</v>
      </c>
      <c r="I936" s="410">
        <f t="shared" si="167"/>
        <v>30000</v>
      </c>
      <c r="J936" s="410">
        <f t="shared" si="168"/>
        <v>313104</v>
      </c>
      <c r="K936" s="410">
        <f t="shared" si="169"/>
        <v>1693884</v>
      </c>
      <c r="L936" s="506"/>
    </row>
    <row r="937" spans="1:12" s="29" customFormat="1">
      <c r="A937" s="506" t="s">
        <v>589</v>
      </c>
      <c r="B937" s="1092" t="s">
        <v>376</v>
      </c>
      <c r="C937" s="423">
        <v>1</v>
      </c>
      <c r="D937" s="423">
        <v>1469726</v>
      </c>
      <c r="E937" s="423">
        <v>30000</v>
      </c>
      <c r="F937" s="423">
        <v>463308</v>
      </c>
      <c r="G937" s="410">
        <f t="shared" si="165"/>
        <v>1963034</v>
      </c>
      <c r="H937" s="410">
        <f t="shared" si="166"/>
        <v>1469726</v>
      </c>
      <c r="I937" s="410">
        <f t="shared" si="167"/>
        <v>30000</v>
      </c>
      <c r="J937" s="410">
        <f t="shared" si="168"/>
        <v>463308</v>
      </c>
      <c r="K937" s="410">
        <f t="shared" si="169"/>
        <v>1963034</v>
      </c>
      <c r="L937" s="506"/>
    </row>
    <row r="938" spans="1:12" s="29" customFormat="1">
      <c r="A938" s="706"/>
      <c r="B938" s="1092" t="s">
        <v>388</v>
      </c>
      <c r="C938" s="423">
        <v>1</v>
      </c>
      <c r="D938" s="423">
        <v>992228</v>
      </c>
      <c r="E938" s="423">
        <v>30000</v>
      </c>
      <c r="F938" s="423"/>
      <c r="G938" s="410">
        <f t="shared" si="165"/>
        <v>1022228</v>
      </c>
      <c r="H938" s="410">
        <f t="shared" si="166"/>
        <v>992228</v>
      </c>
      <c r="I938" s="410">
        <f t="shared" si="167"/>
        <v>30000</v>
      </c>
      <c r="J938" s="410">
        <f t="shared" si="168"/>
        <v>0</v>
      </c>
      <c r="K938" s="410">
        <f t="shared" si="169"/>
        <v>1022228</v>
      </c>
      <c r="L938" s="506"/>
    </row>
    <row r="939" spans="1:12" s="29" customFormat="1">
      <c r="A939" s="506" t="s">
        <v>589</v>
      </c>
      <c r="B939" s="1092" t="s">
        <v>388</v>
      </c>
      <c r="C939" s="423">
        <v>1</v>
      </c>
      <c r="D939" s="423">
        <v>1618559</v>
      </c>
      <c r="E939" s="423">
        <v>30000</v>
      </c>
      <c r="F939" s="423">
        <v>495816</v>
      </c>
      <c r="G939" s="410">
        <f t="shared" ref="G939:G946" si="170">SUM(D939:F939)</f>
        <v>2144375</v>
      </c>
      <c r="H939" s="410">
        <f t="shared" ref="H939:H946" si="171">C939*D939</f>
        <v>1618559</v>
      </c>
      <c r="I939" s="410">
        <f t="shared" ref="I939:I946" si="172">C939*E939</f>
        <v>30000</v>
      </c>
      <c r="J939" s="410">
        <f t="shared" ref="J939:J946" si="173">C939*F939</f>
        <v>495816</v>
      </c>
      <c r="K939" s="410">
        <f t="shared" ref="K939:K946" si="174">C939*G939</f>
        <v>2144375</v>
      </c>
      <c r="L939" s="506"/>
    </row>
    <row r="940" spans="1:12" s="29" customFormat="1">
      <c r="A940" s="506"/>
      <c r="B940" s="1092" t="s">
        <v>389</v>
      </c>
      <c r="C940" s="423">
        <v>1</v>
      </c>
      <c r="D940" s="423">
        <v>1023851</v>
      </c>
      <c r="E940" s="423">
        <v>30000</v>
      </c>
      <c r="F940" s="423"/>
      <c r="G940" s="410">
        <f t="shared" si="170"/>
        <v>1053851</v>
      </c>
      <c r="H940" s="410">
        <f t="shared" si="171"/>
        <v>1023851</v>
      </c>
      <c r="I940" s="410">
        <f t="shared" si="172"/>
        <v>30000</v>
      </c>
      <c r="J940" s="410">
        <f t="shared" si="173"/>
        <v>0</v>
      </c>
      <c r="K940" s="410">
        <f t="shared" si="174"/>
        <v>1053851</v>
      </c>
      <c r="L940" s="506"/>
    </row>
    <row r="941" spans="1:12" s="29" customFormat="1">
      <c r="A941" s="506" t="s">
        <v>589</v>
      </c>
      <c r="B941" s="1092" t="s">
        <v>390</v>
      </c>
      <c r="C941" s="423">
        <v>1</v>
      </c>
      <c r="D941" s="423">
        <v>1916644</v>
      </c>
      <c r="E941" s="423">
        <v>30000</v>
      </c>
      <c r="F941" s="423">
        <v>522516</v>
      </c>
      <c r="G941" s="410">
        <f t="shared" si="170"/>
        <v>2469160</v>
      </c>
      <c r="H941" s="410">
        <f t="shared" si="171"/>
        <v>1916644</v>
      </c>
      <c r="I941" s="410">
        <f t="shared" si="172"/>
        <v>30000</v>
      </c>
      <c r="J941" s="410">
        <f t="shared" si="173"/>
        <v>522516</v>
      </c>
      <c r="K941" s="410">
        <f t="shared" si="174"/>
        <v>2469160</v>
      </c>
      <c r="L941" s="506"/>
    </row>
    <row r="942" spans="1:12" s="29" customFormat="1">
      <c r="A942" s="506" t="s">
        <v>589</v>
      </c>
      <c r="B942" s="1092" t="s">
        <v>398</v>
      </c>
      <c r="C942" s="423">
        <v>1</v>
      </c>
      <c r="D942" s="423">
        <v>2108981</v>
      </c>
      <c r="E942" s="423">
        <v>30000</v>
      </c>
      <c r="F942" s="423">
        <v>629244</v>
      </c>
      <c r="G942" s="410">
        <f t="shared" si="170"/>
        <v>2768225</v>
      </c>
      <c r="H942" s="410">
        <f t="shared" si="171"/>
        <v>2108981</v>
      </c>
      <c r="I942" s="410">
        <f t="shared" si="172"/>
        <v>30000</v>
      </c>
      <c r="J942" s="410">
        <f t="shared" si="173"/>
        <v>629244</v>
      </c>
      <c r="K942" s="410">
        <f t="shared" si="174"/>
        <v>2768225</v>
      </c>
      <c r="L942" s="506"/>
    </row>
    <row r="943" spans="1:12" s="29" customFormat="1">
      <c r="A943" s="506"/>
      <c r="B943" s="1092" t="s">
        <v>403</v>
      </c>
      <c r="C943" s="423">
        <v>1</v>
      </c>
      <c r="D943" s="423">
        <v>1126621</v>
      </c>
      <c r="E943" s="423">
        <v>30000</v>
      </c>
      <c r="F943" s="423"/>
      <c r="G943" s="410">
        <f t="shared" si="170"/>
        <v>1156621</v>
      </c>
      <c r="H943" s="410">
        <f t="shared" si="171"/>
        <v>1126621</v>
      </c>
      <c r="I943" s="410">
        <f t="shared" si="172"/>
        <v>30000</v>
      </c>
      <c r="J943" s="410">
        <f t="shared" si="173"/>
        <v>0</v>
      </c>
      <c r="K943" s="410">
        <f t="shared" si="174"/>
        <v>1156621</v>
      </c>
      <c r="L943" s="506"/>
    </row>
    <row r="944" spans="1:12" s="29" customFormat="1">
      <c r="A944" s="506"/>
      <c r="B944" s="1092" t="s">
        <v>411</v>
      </c>
      <c r="C944" s="423">
        <v>1</v>
      </c>
      <c r="D944" s="423">
        <v>1399821</v>
      </c>
      <c r="E944" s="423">
        <v>30000</v>
      </c>
      <c r="F944" s="423"/>
      <c r="G944" s="410">
        <f t="shared" si="170"/>
        <v>1429821</v>
      </c>
      <c r="H944" s="410">
        <f t="shared" si="171"/>
        <v>1399821</v>
      </c>
      <c r="I944" s="410">
        <f t="shared" si="172"/>
        <v>30000</v>
      </c>
      <c r="J944" s="410">
        <f t="shared" si="173"/>
        <v>0</v>
      </c>
      <c r="K944" s="410">
        <f t="shared" si="174"/>
        <v>1429821</v>
      </c>
      <c r="L944" s="506"/>
    </row>
    <row r="945" spans="1:12" s="29" customFormat="1">
      <c r="A945" s="506" t="s">
        <v>589</v>
      </c>
      <c r="B945" s="1092" t="s">
        <v>475</v>
      </c>
      <c r="C945" s="423">
        <v>1</v>
      </c>
      <c r="D945" s="423">
        <v>2347080</v>
      </c>
      <c r="E945" s="423">
        <v>30000</v>
      </c>
      <c r="F945" s="423">
        <v>688796</v>
      </c>
      <c r="G945" s="410">
        <f t="shared" si="170"/>
        <v>3065876</v>
      </c>
      <c r="H945" s="410">
        <f t="shared" si="171"/>
        <v>2347080</v>
      </c>
      <c r="I945" s="410">
        <f t="shared" si="172"/>
        <v>30000</v>
      </c>
      <c r="J945" s="410">
        <f t="shared" si="173"/>
        <v>688796</v>
      </c>
      <c r="K945" s="410">
        <f t="shared" si="174"/>
        <v>3065876</v>
      </c>
      <c r="L945" s="506"/>
    </row>
    <row r="946" spans="1:12" s="29" customFormat="1">
      <c r="A946" s="506" t="s">
        <v>589</v>
      </c>
      <c r="B946" s="1092" t="s">
        <v>476</v>
      </c>
      <c r="C946" s="423">
        <v>1</v>
      </c>
      <c r="D946" s="423">
        <v>2589222</v>
      </c>
      <c r="E946" s="423">
        <v>30000</v>
      </c>
      <c r="F946" s="423">
        <v>766622</v>
      </c>
      <c r="G946" s="410">
        <f t="shared" si="170"/>
        <v>3385844</v>
      </c>
      <c r="H946" s="410">
        <f t="shared" si="171"/>
        <v>2589222</v>
      </c>
      <c r="I946" s="410">
        <f t="shared" si="172"/>
        <v>30000</v>
      </c>
      <c r="J946" s="410">
        <f t="shared" si="173"/>
        <v>766622</v>
      </c>
      <c r="K946" s="410">
        <f t="shared" si="174"/>
        <v>3385844</v>
      </c>
      <c r="L946" s="506"/>
    </row>
    <row r="947" spans="1:12" s="29" customFormat="1">
      <c r="A947" s="706"/>
      <c r="B947" s="1092" t="s">
        <v>416</v>
      </c>
      <c r="C947" s="423">
        <v>2</v>
      </c>
      <c r="D947" s="423">
        <v>1326884</v>
      </c>
      <c r="E947" s="423">
        <v>30000</v>
      </c>
      <c r="F947" s="423"/>
      <c r="G947" s="410">
        <f t="shared" ref="G947:G957" si="175">SUM(D947:F947)</f>
        <v>1356884</v>
      </c>
      <c r="H947" s="410">
        <f t="shared" ref="H947:H953" si="176">C947*D947</f>
        <v>2653768</v>
      </c>
      <c r="I947" s="410">
        <f t="shared" ref="I947:I953" si="177">C947*E947</f>
        <v>60000</v>
      </c>
      <c r="J947" s="410">
        <f t="shared" ref="J947:J953" si="178">C947*F947</f>
        <v>0</v>
      </c>
      <c r="K947" s="410">
        <f t="shared" ref="K947:K953" si="179">C947*G947</f>
        <v>2713768</v>
      </c>
      <c r="L947" s="506"/>
    </row>
    <row r="948" spans="1:12" s="29" customFormat="1">
      <c r="A948" s="506" t="s">
        <v>589</v>
      </c>
      <c r="B948" s="1093" t="s">
        <v>427</v>
      </c>
      <c r="C948" s="423">
        <v>1</v>
      </c>
      <c r="D948" s="423">
        <v>3262245</v>
      </c>
      <c r="E948" s="423">
        <v>30000</v>
      </c>
      <c r="F948" s="423">
        <v>870983</v>
      </c>
      <c r="G948" s="410">
        <f t="shared" si="175"/>
        <v>4163228</v>
      </c>
      <c r="H948" s="410">
        <f t="shared" si="176"/>
        <v>3262245</v>
      </c>
      <c r="I948" s="410">
        <f t="shared" si="177"/>
        <v>30000</v>
      </c>
      <c r="J948" s="410">
        <f t="shared" si="178"/>
        <v>870983</v>
      </c>
      <c r="K948" s="410">
        <f t="shared" si="179"/>
        <v>4163228</v>
      </c>
      <c r="L948" s="506"/>
    </row>
    <row r="949" spans="1:12" s="29" customFormat="1">
      <c r="A949" s="706"/>
      <c r="B949" s="1092" t="s">
        <v>546</v>
      </c>
      <c r="C949" s="423">
        <v>1</v>
      </c>
      <c r="D949" s="423">
        <v>1640057</v>
      </c>
      <c r="E949" s="423">
        <v>30000</v>
      </c>
      <c r="F949" s="423"/>
      <c r="G949" s="410">
        <f>SUM(D949:F949)</f>
        <v>1670057</v>
      </c>
      <c r="H949" s="410">
        <f t="shared" si="176"/>
        <v>1640057</v>
      </c>
      <c r="I949" s="410">
        <f t="shared" si="177"/>
        <v>30000</v>
      </c>
      <c r="J949" s="410">
        <f t="shared" si="178"/>
        <v>0</v>
      </c>
      <c r="K949" s="410">
        <f t="shared" si="179"/>
        <v>1670057</v>
      </c>
      <c r="L949" s="506"/>
    </row>
    <row r="950" spans="1:12" s="29" customFormat="1">
      <c r="A950" s="706"/>
      <c r="B950" s="1092" t="s">
        <v>434</v>
      </c>
      <c r="C950" s="423">
        <v>1</v>
      </c>
      <c r="D950" s="423">
        <v>1862415</v>
      </c>
      <c r="E950" s="423">
        <v>30000</v>
      </c>
      <c r="F950" s="423"/>
      <c r="G950" s="410">
        <f>SUM(D950:F950)</f>
        <v>1892415</v>
      </c>
      <c r="H950" s="410">
        <f t="shared" si="176"/>
        <v>1862415</v>
      </c>
      <c r="I950" s="410">
        <f t="shared" si="177"/>
        <v>30000</v>
      </c>
      <c r="J950" s="410">
        <f t="shared" si="178"/>
        <v>0</v>
      </c>
      <c r="K950" s="410">
        <f t="shared" si="179"/>
        <v>1892415</v>
      </c>
      <c r="L950" s="506"/>
    </row>
    <row r="951" spans="1:12" s="29" customFormat="1">
      <c r="A951" s="706"/>
      <c r="B951" s="1092" t="s">
        <v>1118</v>
      </c>
      <c r="C951" s="423">
        <v>1</v>
      </c>
      <c r="D951" s="423">
        <v>1922065</v>
      </c>
      <c r="E951" s="423">
        <v>30000</v>
      </c>
      <c r="F951" s="423"/>
      <c r="G951" s="410">
        <f>SUM(D951:F951)</f>
        <v>1952065</v>
      </c>
      <c r="H951" s="410">
        <f t="shared" si="176"/>
        <v>1922065</v>
      </c>
      <c r="I951" s="410">
        <f t="shared" si="177"/>
        <v>30000</v>
      </c>
      <c r="J951" s="410">
        <f t="shared" si="178"/>
        <v>0</v>
      </c>
      <c r="K951" s="410">
        <f t="shared" si="179"/>
        <v>1952065</v>
      </c>
      <c r="L951" s="506"/>
    </row>
    <row r="952" spans="1:12" s="29" customFormat="1">
      <c r="A952" s="706"/>
      <c r="B952" s="1092" t="s">
        <v>549</v>
      </c>
      <c r="C952" s="423">
        <v>1</v>
      </c>
      <c r="D952" s="423">
        <v>2194212</v>
      </c>
      <c r="E952" s="423">
        <v>30000</v>
      </c>
      <c r="F952" s="423"/>
      <c r="G952" s="410">
        <f>SUM(D952:F952)</f>
        <v>2224212</v>
      </c>
      <c r="H952" s="410">
        <f t="shared" si="176"/>
        <v>2194212</v>
      </c>
      <c r="I952" s="410">
        <f t="shared" si="177"/>
        <v>30000</v>
      </c>
      <c r="J952" s="410">
        <f t="shared" si="178"/>
        <v>0</v>
      </c>
      <c r="K952" s="410">
        <f t="shared" si="179"/>
        <v>2224212</v>
      </c>
      <c r="L952" s="506"/>
    </row>
    <row r="953" spans="1:12" s="29" customFormat="1">
      <c r="A953" s="506"/>
      <c r="B953" s="1093" t="s">
        <v>690</v>
      </c>
      <c r="C953" s="423">
        <v>1</v>
      </c>
      <c r="D953" s="423">
        <v>2805669</v>
      </c>
      <c r="E953" s="423">
        <v>30000</v>
      </c>
      <c r="F953" s="423"/>
      <c r="G953" s="410">
        <f t="shared" si="175"/>
        <v>2835669</v>
      </c>
      <c r="H953" s="410">
        <f t="shared" si="176"/>
        <v>2805669</v>
      </c>
      <c r="I953" s="410">
        <f t="shared" si="177"/>
        <v>30000</v>
      </c>
      <c r="J953" s="410">
        <f t="shared" si="178"/>
        <v>0</v>
      </c>
      <c r="K953" s="410">
        <f t="shared" si="179"/>
        <v>2835669</v>
      </c>
      <c r="L953" s="506"/>
    </row>
    <row r="954" spans="1:12" s="29" customFormat="1">
      <c r="A954" s="506"/>
      <c r="B954" s="421" t="s">
        <v>455</v>
      </c>
      <c r="C954" s="1060">
        <f>SUM(C924:C953)</f>
        <v>77</v>
      </c>
      <c r="D954" s="1060">
        <f>SUM(D924:D953)</f>
        <v>42701249</v>
      </c>
      <c r="E954" s="1060">
        <f>SUM(E924:E953)</f>
        <v>900000</v>
      </c>
      <c r="F954" s="1060">
        <f>SUM(F924:F953)</f>
        <v>6397208.2800000003</v>
      </c>
      <c r="G954" s="410">
        <f t="shared" si="175"/>
        <v>49998457.280000001</v>
      </c>
      <c r="H954" s="1060">
        <f>SUM(H924:H953)</f>
        <v>96948968</v>
      </c>
      <c r="I954" s="1060">
        <f>SUM(I924:I953)</f>
        <v>2310000</v>
      </c>
      <c r="J954" s="1060">
        <f>SUM(J924:J953)</f>
        <v>18171534.84</v>
      </c>
      <c r="K954" s="1060">
        <f>SUM(K924:K953)</f>
        <v>117430502.84</v>
      </c>
      <c r="L954" s="506"/>
    </row>
    <row r="955" spans="1:12" s="29" customFormat="1">
      <c r="A955" s="506"/>
      <c r="B955" s="409"/>
      <c r="C955" s="410"/>
      <c r="D955" s="410"/>
      <c r="E955" s="410"/>
      <c r="F955" s="410"/>
      <c r="G955" s="410">
        <f t="shared" si="175"/>
        <v>0</v>
      </c>
      <c r="H955" s="410"/>
      <c r="I955" s="410"/>
      <c r="J955" s="410"/>
      <c r="K955" s="410"/>
      <c r="L955" s="506"/>
    </row>
    <row r="956" spans="1:12" s="29" customFormat="1">
      <c r="A956" s="506"/>
      <c r="B956" s="422" t="s">
        <v>460</v>
      </c>
      <c r="C956" s="410">
        <v>1</v>
      </c>
      <c r="D956" s="418">
        <v>9273943</v>
      </c>
      <c r="E956" s="410">
        <v>374361</v>
      </c>
      <c r="F956" s="410">
        <v>7914876</v>
      </c>
      <c r="G956" s="410">
        <f t="shared" si="175"/>
        <v>17563180</v>
      </c>
      <c r="H956" s="410">
        <f>C956*D956</f>
        <v>9273943</v>
      </c>
      <c r="I956" s="410">
        <f>C956*E956</f>
        <v>374361</v>
      </c>
      <c r="J956" s="410">
        <f>C956*F956</f>
        <v>7914876</v>
      </c>
      <c r="K956" s="410">
        <f>C956*G956</f>
        <v>17563180</v>
      </c>
      <c r="L956" s="506"/>
    </row>
    <row r="957" spans="1:12" s="29" customFormat="1">
      <c r="A957" s="506"/>
      <c r="B957" s="422"/>
      <c r="C957" s="410"/>
      <c r="D957" s="410"/>
      <c r="E957" s="410"/>
      <c r="F957" s="410"/>
      <c r="G957" s="410">
        <f t="shared" si="175"/>
        <v>0</v>
      </c>
      <c r="H957" s="410">
        <f>C957*D957</f>
        <v>0</v>
      </c>
      <c r="I957" s="410">
        <f>C957*E957</f>
        <v>0</v>
      </c>
      <c r="J957" s="410">
        <f>C957*F957</f>
        <v>0</v>
      </c>
      <c r="K957" s="410">
        <f>C957*G957</f>
        <v>0</v>
      </c>
      <c r="L957" s="506"/>
    </row>
    <row r="958" spans="1:12" s="29" customFormat="1">
      <c r="A958" s="506"/>
      <c r="B958" s="422"/>
      <c r="C958" s="410">
        <f t="shared" ref="C958:K958" si="180">SUM(C956:C957)</f>
        <v>1</v>
      </c>
      <c r="D958" s="410">
        <f t="shared" si="180"/>
        <v>9273943</v>
      </c>
      <c r="E958" s="410">
        <f t="shared" si="180"/>
        <v>374361</v>
      </c>
      <c r="F958" s="410">
        <f t="shared" si="180"/>
        <v>7914876</v>
      </c>
      <c r="G958" s="410">
        <f t="shared" si="180"/>
        <v>17563180</v>
      </c>
      <c r="H958" s="410">
        <f t="shared" si="180"/>
        <v>9273943</v>
      </c>
      <c r="I958" s="410">
        <f t="shared" si="180"/>
        <v>374361</v>
      </c>
      <c r="J958" s="410">
        <f t="shared" si="180"/>
        <v>7914876</v>
      </c>
      <c r="K958" s="410">
        <f t="shared" si="180"/>
        <v>17563180</v>
      </c>
      <c r="L958" s="506"/>
    </row>
    <row r="959" spans="1:12" s="29" customFormat="1">
      <c r="A959" s="407" t="s">
        <v>468</v>
      </c>
      <c r="B959" s="409"/>
      <c r="C959" s="525">
        <f t="shared" ref="C959:K959" si="181">C954+C958</f>
        <v>78</v>
      </c>
      <c r="D959" s="525">
        <f t="shared" si="181"/>
        <v>51975192</v>
      </c>
      <c r="E959" s="525">
        <f t="shared" si="181"/>
        <v>1274361</v>
      </c>
      <c r="F959" s="525">
        <f t="shared" si="181"/>
        <v>14312084.280000001</v>
      </c>
      <c r="G959" s="525">
        <f t="shared" si="181"/>
        <v>67561637.280000001</v>
      </c>
      <c r="H959" s="525">
        <f t="shared" si="181"/>
        <v>106222911</v>
      </c>
      <c r="I959" s="525">
        <f t="shared" si="181"/>
        <v>2684361</v>
      </c>
      <c r="J959" s="525">
        <f t="shared" si="181"/>
        <v>26086410.84</v>
      </c>
      <c r="K959" s="525">
        <f t="shared" si="181"/>
        <v>134993682.84</v>
      </c>
      <c r="L959" s="506"/>
    </row>
    <row r="960" spans="1:12" s="29" customFormat="1">
      <c r="A960" s="506"/>
      <c r="B960" s="506"/>
      <c r="C960" s="506"/>
      <c r="D960" s="506"/>
      <c r="E960" s="506"/>
      <c r="F960" s="506"/>
      <c r="G960" s="506"/>
      <c r="H960" s="506"/>
      <c r="I960" s="506"/>
      <c r="J960" s="506"/>
      <c r="K960" s="506"/>
      <c r="L960" s="506"/>
    </row>
    <row r="961" spans="1:12" ht="20.25">
      <c r="A961" s="1568" t="s">
        <v>1198</v>
      </c>
      <c r="B961" s="1568"/>
      <c r="C961" s="1568"/>
      <c r="D961" s="1568"/>
      <c r="E961" s="1568"/>
      <c r="F961" s="1568"/>
      <c r="G961" s="1568"/>
      <c r="H961" s="1568"/>
      <c r="I961" s="1568"/>
      <c r="J961" s="1568"/>
      <c r="K961" s="1568"/>
      <c r="L961" s="506"/>
    </row>
    <row r="962" spans="1:12" ht="21" customHeight="1">
      <c r="A962" s="1569" t="s">
        <v>289</v>
      </c>
      <c r="B962" s="1569"/>
      <c r="C962" s="1569"/>
      <c r="D962" s="1569"/>
      <c r="E962" s="1569"/>
      <c r="F962" s="1569"/>
      <c r="G962" s="1569"/>
      <c r="H962" s="1569"/>
      <c r="I962" s="1569"/>
      <c r="J962" s="1569"/>
      <c r="K962" s="1569"/>
      <c r="L962" s="506"/>
    </row>
    <row r="963" spans="1:12" ht="19.5" customHeight="1">
      <c r="A963" s="1569" t="s">
        <v>290</v>
      </c>
      <c r="B963" s="1569"/>
      <c r="C963" s="1569"/>
      <c r="D963" s="1569"/>
      <c r="E963" s="1569"/>
      <c r="F963" s="1569"/>
      <c r="G963" s="1569"/>
      <c r="H963" s="1569"/>
      <c r="I963" s="1569"/>
      <c r="J963" s="1569"/>
      <c r="K963" s="1569"/>
      <c r="L963" s="506"/>
    </row>
    <row r="964" spans="1:12" ht="15.75">
      <c r="A964" s="1579" t="s">
        <v>1240</v>
      </c>
      <c r="B964" s="1579"/>
      <c r="C964" s="1579"/>
      <c r="D964" s="1579"/>
      <c r="E964" s="1579"/>
      <c r="F964" s="1579"/>
      <c r="G964" s="1579"/>
      <c r="H964" s="1579"/>
      <c r="I964" s="1579"/>
      <c r="J964" s="1579"/>
      <c r="K964" s="1579"/>
      <c r="L964" s="506"/>
    </row>
    <row r="965" spans="1:12" ht="36.75">
      <c r="A965" s="406"/>
      <c r="B965" s="406" t="s">
        <v>291</v>
      </c>
      <c r="C965" s="406" t="s">
        <v>1015</v>
      </c>
      <c r="D965" s="406" t="s">
        <v>292</v>
      </c>
      <c r="E965" s="406" t="s">
        <v>516</v>
      </c>
      <c r="F965" s="406" t="s">
        <v>293</v>
      </c>
      <c r="G965" s="406" t="s">
        <v>294</v>
      </c>
      <c r="H965" s="406" t="s">
        <v>295</v>
      </c>
      <c r="I965" s="406" t="s">
        <v>517</v>
      </c>
      <c r="J965" s="406" t="s">
        <v>296</v>
      </c>
      <c r="K965" s="1061" t="s">
        <v>1016</v>
      </c>
      <c r="L965" s="506"/>
    </row>
    <row r="966" spans="1:12">
      <c r="A966" s="408"/>
      <c r="B966" s="409"/>
      <c r="C966" s="409"/>
      <c r="D966" s="409"/>
      <c r="E966" s="409"/>
      <c r="F966" s="409"/>
      <c r="G966" s="409"/>
      <c r="H966" s="409"/>
      <c r="I966" s="409"/>
      <c r="J966" s="409"/>
      <c r="K966" s="1062" t="s">
        <v>297</v>
      </c>
      <c r="L966" s="506"/>
    </row>
    <row r="967" spans="1:12">
      <c r="A967" s="409"/>
      <c r="B967" s="421" t="s">
        <v>317</v>
      </c>
      <c r="C967" s="410">
        <v>1</v>
      </c>
      <c r="D967" s="410">
        <v>459536</v>
      </c>
      <c r="E967" s="410">
        <v>30000</v>
      </c>
      <c r="F967" s="410"/>
      <c r="G967" s="410">
        <f t="shared" ref="G967:G1030" si="182">SUM(D967:F967)</f>
        <v>489536</v>
      </c>
      <c r="H967" s="410">
        <f t="shared" ref="H967:H1030" si="183">C967*D967</f>
        <v>459536</v>
      </c>
      <c r="I967" s="410">
        <f t="shared" ref="I967:I1030" si="184">C967*E967</f>
        <v>30000</v>
      </c>
      <c r="J967" s="410">
        <f t="shared" ref="J967:J1030" si="185">C967*F967</f>
        <v>0</v>
      </c>
      <c r="K967" s="410">
        <f t="shared" ref="K967:K1030" si="186">C967*G967</f>
        <v>489536</v>
      </c>
      <c r="L967" s="506"/>
    </row>
    <row r="968" spans="1:12">
      <c r="A968" s="409"/>
      <c r="B968" s="421" t="s">
        <v>318</v>
      </c>
      <c r="C968" s="410">
        <v>4</v>
      </c>
      <c r="D968" s="410">
        <v>466718</v>
      </c>
      <c r="E968" s="410">
        <v>30000</v>
      </c>
      <c r="F968" s="410"/>
      <c r="G968" s="410">
        <f t="shared" si="182"/>
        <v>496718</v>
      </c>
      <c r="H968" s="410">
        <f t="shared" si="183"/>
        <v>1866872</v>
      </c>
      <c r="I968" s="410">
        <f t="shared" si="184"/>
        <v>120000</v>
      </c>
      <c r="J968" s="410">
        <f t="shared" si="185"/>
        <v>0</v>
      </c>
      <c r="K968" s="410">
        <f t="shared" si="186"/>
        <v>1986872</v>
      </c>
      <c r="L968" s="506"/>
    </row>
    <row r="969" spans="1:12">
      <c r="A969" s="409"/>
      <c r="B969" s="421" t="s">
        <v>319</v>
      </c>
      <c r="C969" s="410">
        <v>5</v>
      </c>
      <c r="D969" s="410">
        <v>384823</v>
      </c>
      <c r="E969" s="410">
        <v>30000</v>
      </c>
      <c r="F969" s="410"/>
      <c r="G969" s="410">
        <f t="shared" si="182"/>
        <v>414823</v>
      </c>
      <c r="H969" s="410">
        <f t="shared" si="183"/>
        <v>1924115</v>
      </c>
      <c r="I969" s="410">
        <f t="shared" si="184"/>
        <v>150000</v>
      </c>
      <c r="J969" s="410">
        <f t="shared" si="185"/>
        <v>0</v>
      </c>
      <c r="K969" s="410">
        <f t="shared" si="186"/>
        <v>2074115</v>
      </c>
      <c r="L969" s="506"/>
    </row>
    <row r="970" spans="1:12">
      <c r="A970" s="409"/>
      <c r="B970" s="421" t="s">
        <v>331</v>
      </c>
      <c r="C970" s="410">
        <v>4</v>
      </c>
      <c r="D970" s="410">
        <v>497000</v>
      </c>
      <c r="E970" s="410">
        <v>30000</v>
      </c>
      <c r="F970" s="410"/>
      <c r="G970" s="410">
        <f t="shared" si="182"/>
        <v>527000</v>
      </c>
      <c r="H970" s="410">
        <f t="shared" si="183"/>
        <v>1988000</v>
      </c>
      <c r="I970" s="410">
        <f t="shared" si="184"/>
        <v>120000</v>
      </c>
      <c r="J970" s="410">
        <f t="shared" si="185"/>
        <v>0</v>
      </c>
      <c r="K970" s="410">
        <f t="shared" si="186"/>
        <v>2108000</v>
      </c>
      <c r="L970" s="506"/>
    </row>
    <row r="971" spans="1:12">
      <c r="A971" s="409"/>
      <c r="B971" s="421" t="s">
        <v>332</v>
      </c>
      <c r="C971" s="410">
        <v>4</v>
      </c>
      <c r="D971" s="410">
        <v>404522</v>
      </c>
      <c r="E971" s="410">
        <v>30000</v>
      </c>
      <c r="F971" s="410"/>
      <c r="G971" s="410">
        <f t="shared" si="182"/>
        <v>434522</v>
      </c>
      <c r="H971" s="410">
        <f t="shared" si="183"/>
        <v>1618088</v>
      </c>
      <c r="I971" s="410">
        <f t="shared" si="184"/>
        <v>120000</v>
      </c>
      <c r="J971" s="410">
        <f t="shared" si="185"/>
        <v>0</v>
      </c>
      <c r="K971" s="410">
        <f t="shared" si="186"/>
        <v>1738088</v>
      </c>
      <c r="L971" s="506"/>
    </row>
    <row r="972" spans="1:12">
      <c r="A972" s="409"/>
      <c r="B972" s="421" t="s">
        <v>336</v>
      </c>
      <c r="C972" s="410">
        <v>1</v>
      </c>
      <c r="D972" s="410">
        <v>444618</v>
      </c>
      <c r="E972" s="410">
        <v>30000</v>
      </c>
      <c r="F972" s="410"/>
      <c r="G972" s="410">
        <f t="shared" si="182"/>
        <v>474618</v>
      </c>
      <c r="H972" s="410">
        <f t="shared" si="183"/>
        <v>444618</v>
      </c>
      <c r="I972" s="410">
        <f t="shared" si="184"/>
        <v>30000</v>
      </c>
      <c r="J972" s="410">
        <f t="shared" si="185"/>
        <v>0</v>
      </c>
      <c r="K972" s="410">
        <f t="shared" si="186"/>
        <v>474618</v>
      </c>
      <c r="L972" s="506"/>
    </row>
    <row r="973" spans="1:12">
      <c r="A973" s="409"/>
      <c r="B973" s="421" t="s">
        <v>339</v>
      </c>
      <c r="C973" s="410">
        <v>2</v>
      </c>
      <c r="D973" s="410">
        <v>484714</v>
      </c>
      <c r="E973" s="410">
        <v>30000</v>
      </c>
      <c r="F973" s="410"/>
      <c r="G973" s="410">
        <f t="shared" si="182"/>
        <v>514714</v>
      </c>
      <c r="H973" s="410">
        <f t="shared" si="183"/>
        <v>969428</v>
      </c>
      <c r="I973" s="410">
        <f t="shared" si="184"/>
        <v>60000</v>
      </c>
      <c r="J973" s="410">
        <f t="shared" si="185"/>
        <v>0</v>
      </c>
      <c r="K973" s="410">
        <f t="shared" si="186"/>
        <v>1029428</v>
      </c>
      <c r="L973" s="506"/>
    </row>
    <row r="974" spans="1:12">
      <c r="A974" s="409"/>
      <c r="B974" s="421" t="s">
        <v>340</v>
      </c>
      <c r="C974" s="410">
        <v>2</v>
      </c>
      <c r="D974" s="410">
        <v>494738</v>
      </c>
      <c r="E974" s="410">
        <v>30000</v>
      </c>
      <c r="F974" s="410"/>
      <c r="G974" s="410">
        <f t="shared" si="182"/>
        <v>524738</v>
      </c>
      <c r="H974" s="410">
        <f t="shared" si="183"/>
        <v>989476</v>
      </c>
      <c r="I974" s="410">
        <f t="shared" si="184"/>
        <v>60000</v>
      </c>
      <c r="J974" s="410">
        <f t="shared" si="185"/>
        <v>0</v>
      </c>
      <c r="K974" s="410">
        <f t="shared" si="186"/>
        <v>1049476</v>
      </c>
      <c r="L974" s="506"/>
    </row>
    <row r="975" spans="1:12">
      <c r="A975" s="409"/>
      <c r="B975" s="421" t="s">
        <v>345</v>
      </c>
      <c r="C975" s="410">
        <v>2</v>
      </c>
      <c r="D975" s="410">
        <v>461648</v>
      </c>
      <c r="E975" s="410">
        <v>30000</v>
      </c>
      <c r="F975" s="410"/>
      <c r="G975" s="410">
        <f t="shared" si="182"/>
        <v>491648</v>
      </c>
      <c r="H975" s="410">
        <f t="shared" si="183"/>
        <v>923296</v>
      </c>
      <c r="I975" s="410">
        <f t="shared" si="184"/>
        <v>60000</v>
      </c>
      <c r="J975" s="410">
        <f t="shared" si="185"/>
        <v>0</v>
      </c>
      <c r="K975" s="410">
        <f t="shared" si="186"/>
        <v>983296</v>
      </c>
      <c r="L975" s="506"/>
    </row>
    <row r="976" spans="1:12">
      <c r="A976" s="409"/>
      <c r="B976" s="421" t="s">
        <v>347</v>
      </c>
      <c r="C976" s="410">
        <v>1</v>
      </c>
      <c r="D976" s="410">
        <v>498305</v>
      </c>
      <c r="E976" s="410">
        <v>30000</v>
      </c>
      <c r="F976" s="410"/>
      <c r="G976" s="410">
        <f t="shared" si="182"/>
        <v>528305</v>
      </c>
      <c r="H976" s="410">
        <f t="shared" si="183"/>
        <v>498305</v>
      </c>
      <c r="I976" s="410">
        <f t="shared" si="184"/>
        <v>30000</v>
      </c>
      <c r="J976" s="410">
        <f t="shared" si="185"/>
        <v>0</v>
      </c>
      <c r="K976" s="410">
        <f t="shared" si="186"/>
        <v>528305</v>
      </c>
      <c r="L976" s="506"/>
    </row>
    <row r="977" spans="1:12">
      <c r="A977" s="409"/>
      <c r="B977" s="421" t="s">
        <v>350</v>
      </c>
      <c r="C977" s="410">
        <v>1</v>
      </c>
      <c r="D977" s="410">
        <v>534962</v>
      </c>
      <c r="E977" s="410">
        <v>30000</v>
      </c>
      <c r="F977" s="410"/>
      <c r="G977" s="410">
        <f t="shared" si="182"/>
        <v>564962</v>
      </c>
      <c r="H977" s="410">
        <f t="shared" si="183"/>
        <v>534962</v>
      </c>
      <c r="I977" s="410">
        <f t="shared" si="184"/>
        <v>30000</v>
      </c>
      <c r="J977" s="410">
        <f t="shared" si="185"/>
        <v>0</v>
      </c>
      <c r="K977" s="410">
        <f t="shared" si="186"/>
        <v>564962</v>
      </c>
      <c r="L977" s="506"/>
    </row>
    <row r="978" spans="1:12">
      <c r="A978" s="409"/>
      <c r="B978" s="421" t="s">
        <v>351</v>
      </c>
      <c r="C978" s="410">
        <v>1</v>
      </c>
      <c r="D978" s="410">
        <v>559400</v>
      </c>
      <c r="E978" s="410">
        <v>30000</v>
      </c>
      <c r="F978" s="410"/>
      <c r="G978" s="410">
        <f t="shared" si="182"/>
        <v>589400</v>
      </c>
      <c r="H978" s="410">
        <f t="shared" si="183"/>
        <v>559400</v>
      </c>
      <c r="I978" s="410">
        <f t="shared" si="184"/>
        <v>30000</v>
      </c>
      <c r="J978" s="410">
        <f t="shared" si="185"/>
        <v>0</v>
      </c>
      <c r="K978" s="410">
        <f t="shared" si="186"/>
        <v>589400</v>
      </c>
      <c r="L978" s="506"/>
    </row>
    <row r="979" spans="1:12">
      <c r="A979" s="409"/>
      <c r="B979" s="421" t="s">
        <v>357</v>
      </c>
      <c r="C979" s="410">
        <v>7</v>
      </c>
      <c r="D979" s="410">
        <v>638133</v>
      </c>
      <c r="E979" s="410">
        <v>30000</v>
      </c>
      <c r="F979" s="410"/>
      <c r="G979" s="410">
        <f t="shared" si="182"/>
        <v>668133</v>
      </c>
      <c r="H979" s="410">
        <f t="shared" si="183"/>
        <v>4466931</v>
      </c>
      <c r="I979" s="410">
        <f t="shared" si="184"/>
        <v>210000</v>
      </c>
      <c r="J979" s="410">
        <f t="shared" si="185"/>
        <v>0</v>
      </c>
      <c r="K979" s="410">
        <f t="shared" si="186"/>
        <v>4676931</v>
      </c>
      <c r="L979" s="506"/>
    </row>
    <row r="980" spans="1:12">
      <c r="A980" s="409"/>
      <c r="B980" s="421" t="s">
        <v>358</v>
      </c>
      <c r="C980" s="410">
        <v>3</v>
      </c>
      <c r="D980" s="410">
        <v>661237</v>
      </c>
      <c r="E980" s="410">
        <v>30000</v>
      </c>
      <c r="F980" s="410"/>
      <c r="G980" s="410">
        <f t="shared" si="182"/>
        <v>691237</v>
      </c>
      <c r="H980" s="410">
        <f t="shared" si="183"/>
        <v>1983711</v>
      </c>
      <c r="I980" s="410">
        <f t="shared" si="184"/>
        <v>90000</v>
      </c>
      <c r="J980" s="410">
        <f t="shared" si="185"/>
        <v>0</v>
      </c>
      <c r="K980" s="410">
        <f t="shared" si="186"/>
        <v>2073711</v>
      </c>
      <c r="L980" s="506"/>
    </row>
    <row r="981" spans="1:12">
      <c r="A981" s="409"/>
      <c r="B981" s="421" t="s">
        <v>359</v>
      </c>
      <c r="C981" s="410">
        <v>3</v>
      </c>
      <c r="D981" s="410">
        <v>684340</v>
      </c>
      <c r="E981" s="410">
        <v>30000</v>
      </c>
      <c r="F981" s="410"/>
      <c r="G981" s="410">
        <f t="shared" si="182"/>
        <v>714340</v>
      </c>
      <c r="H981" s="410">
        <f t="shared" si="183"/>
        <v>2053020</v>
      </c>
      <c r="I981" s="410">
        <f t="shared" si="184"/>
        <v>90000</v>
      </c>
      <c r="J981" s="410">
        <f t="shared" si="185"/>
        <v>0</v>
      </c>
      <c r="K981" s="410">
        <f t="shared" si="186"/>
        <v>2143020</v>
      </c>
      <c r="L981" s="506"/>
    </row>
    <row r="982" spans="1:12">
      <c r="A982" s="409"/>
      <c r="B982" s="421" t="s">
        <v>360</v>
      </c>
      <c r="C982" s="410">
        <v>1</v>
      </c>
      <c r="D982" s="410">
        <v>707443</v>
      </c>
      <c r="E982" s="410">
        <v>30000</v>
      </c>
      <c r="F982" s="410"/>
      <c r="G982" s="410">
        <f t="shared" si="182"/>
        <v>737443</v>
      </c>
      <c r="H982" s="410">
        <f t="shared" si="183"/>
        <v>707443</v>
      </c>
      <c r="I982" s="410">
        <f t="shared" si="184"/>
        <v>30000</v>
      </c>
      <c r="J982" s="410">
        <f t="shared" si="185"/>
        <v>0</v>
      </c>
      <c r="K982" s="410">
        <f t="shared" si="186"/>
        <v>737443</v>
      </c>
      <c r="L982" s="506"/>
    </row>
    <row r="983" spans="1:12">
      <c r="A983" s="409"/>
      <c r="B983" s="421" t="s">
        <v>361</v>
      </c>
      <c r="C983" s="410">
        <v>2</v>
      </c>
      <c r="D983" s="410">
        <v>730546</v>
      </c>
      <c r="E983" s="410">
        <v>30000</v>
      </c>
      <c r="F983" s="410"/>
      <c r="G983" s="410">
        <f t="shared" si="182"/>
        <v>760546</v>
      </c>
      <c r="H983" s="410">
        <f t="shared" si="183"/>
        <v>1461092</v>
      </c>
      <c r="I983" s="410">
        <f t="shared" si="184"/>
        <v>60000</v>
      </c>
      <c r="J983" s="410">
        <f t="shared" si="185"/>
        <v>0</v>
      </c>
      <c r="K983" s="410">
        <f t="shared" si="186"/>
        <v>1521092</v>
      </c>
      <c r="L983" s="506"/>
    </row>
    <row r="984" spans="1:12">
      <c r="A984" s="409"/>
      <c r="B984" s="421" t="s">
        <v>362</v>
      </c>
      <c r="C984" s="410">
        <v>1</v>
      </c>
      <c r="D984" s="410">
        <v>753649</v>
      </c>
      <c r="E984" s="410">
        <v>30000</v>
      </c>
      <c r="F984" s="410"/>
      <c r="G984" s="410">
        <f t="shared" si="182"/>
        <v>783649</v>
      </c>
      <c r="H984" s="410">
        <f t="shared" si="183"/>
        <v>753649</v>
      </c>
      <c r="I984" s="410">
        <f t="shared" si="184"/>
        <v>30000</v>
      </c>
      <c r="J984" s="410">
        <f t="shared" si="185"/>
        <v>0</v>
      </c>
      <c r="K984" s="410">
        <f t="shared" si="186"/>
        <v>783649</v>
      </c>
      <c r="L984" s="506"/>
    </row>
    <row r="985" spans="1:12">
      <c r="A985" s="409"/>
      <c r="B985" s="421" t="s">
        <v>363</v>
      </c>
      <c r="C985" s="410">
        <v>1</v>
      </c>
      <c r="D985" s="410">
        <v>776752</v>
      </c>
      <c r="E985" s="410">
        <v>30000</v>
      </c>
      <c r="F985" s="410"/>
      <c r="G985" s="410">
        <f t="shared" si="182"/>
        <v>806752</v>
      </c>
      <c r="H985" s="410">
        <f t="shared" si="183"/>
        <v>776752</v>
      </c>
      <c r="I985" s="410">
        <f t="shared" si="184"/>
        <v>30000</v>
      </c>
      <c r="J985" s="410">
        <f t="shared" si="185"/>
        <v>0</v>
      </c>
      <c r="K985" s="410">
        <f t="shared" si="186"/>
        <v>806752</v>
      </c>
      <c r="L985" s="506"/>
    </row>
    <row r="986" spans="1:12">
      <c r="A986" s="409"/>
      <c r="B986" s="421" t="s">
        <v>364</v>
      </c>
      <c r="C986" s="410">
        <v>4</v>
      </c>
      <c r="D986" s="410">
        <v>799855</v>
      </c>
      <c r="E986" s="410">
        <v>30000</v>
      </c>
      <c r="F986" s="410"/>
      <c r="G986" s="410">
        <f t="shared" si="182"/>
        <v>829855</v>
      </c>
      <c r="H986" s="410">
        <f t="shared" si="183"/>
        <v>3199420</v>
      </c>
      <c r="I986" s="410">
        <f t="shared" si="184"/>
        <v>120000</v>
      </c>
      <c r="J986" s="410">
        <f t="shared" si="185"/>
        <v>0</v>
      </c>
      <c r="K986" s="410">
        <f t="shared" si="186"/>
        <v>3319420</v>
      </c>
      <c r="L986" s="506"/>
    </row>
    <row r="987" spans="1:12">
      <c r="A987" s="409"/>
      <c r="B987" s="421" t="s">
        <v>366</v>
      </c>
      <c r="C987" s="410">
        <v>2</v>
      </c>
      <c r="D987" s="410">
        <v>846062</v>
      </c>
      <c r="E987" s="410">
        <v>30000</v>
      </c>
      <c r="F987" s="410"/>
      <c r="G987" s="410">
        <f t="shared" si="182"/>
        <v>876062</v>
      </c>
      <c r="H987" s="410">
        <f t="shared" si="183"/>
        <v>1692124</v>
      </c>
      <c r="I987" s="410">
        <f t="shared" si="184"/>
        <v>60000</v>
      </c>
      <c r="J987" s="410">
        <f t="shared" si="185"/>
        <v>0</v>
      </c>
      <c r="K987" s="410">
        <f t="shared" si="186"/>
        <v>1752124</v>
      </c>
      <c r="L987" s="506"/>
    </row>
    <row r="988" spans="1:12" s="29" customFormat="1">
      <c r="A988" s="409"/>
      <c r="B988" s="421" t="s">
        <v>367</v>
      </c>
      <c r="C988" s="410">
        <v>3</v>
      </c>
      <c r="D988" s="410">
        <v>869165</v>
      </c>
      <c r="E988" s="410">
        <v>30000</v>
      </c>
      <c r="F988" s="410"/>
      <c r="G988" s="410">
        <f t="shared" si="182"/>
        <v>899165</v>
      </c>
      <c r="H988" s="410">
        <f t="shared" si="183"/>
        <v>2607495</v>
      </c>
      <c r="I988" s="410">
        <f t="shared" si="184"/>
        <v>90000</v>
      </c>
      <c r="J988" s="410">
        <f t="shared" si="185"/>
        <v>0</v>
      </c>
      <c r="K988" s="410">
        <f t="shared" si="186"/>
        <v>2697495</v>
      </c>
      <c r="L988" s="506"/>
    </row>
    <row r="989" spans="1:12" s="29" customFormat="1">
      <c r="A989" s="409"/>
      <c r="B989" s="421" t="s">
        <v>370</v>
      </c>
      <c r="C989" s="410">
        <v>2</v>
      </c>
      <c r="D989" s="410">
        <v>938474</v>
      </c>
      <c r="E989" s="410">
        <v>30000</v>
      </c>
      <c r="F989" s="410"/>
      <c r="G989" s="410">
        <f t="shared" si="182"/>
        <v>968474</v>
      </c>
      <c r="H989" s="410">
        <f t="shared" si="183"/>
        <v>1876948</v>
      </c>
      <c r="I989" s="410">
        <f t="shared" si="184"/>
        <v>60000</v>
      </c>
      <c r="J989" s="410">
        <f t="shared" si="185"/>
        <v>0</v>
      </c>
      <c r="K989" s="410">
        <f t="shared" si="186"/>
        <v>1936948</v>
      </c>
      <c r="L989" s="506"/>
    </row>
    <row r="990" spans="1:12" s="29" customFormat="1">
      <c r="A990" s="409"/>
      <c r="B990" s="421" t="s">
        <v>371</v>
      </c>
      <c r="C990" s="410">
        <v>4</v>
      </c>
      <c r="D990" s="410">
        <v>961577</v>
      </c>
      <c r="E990" s="410">
        <v>30000</v>
      </c>
      <c r="F990" s="410"/>
      <c r="G990" s="410">
        <f t="shared" si="182"/>
        <v>991577</v>
      </c>
      <c r="H990" s="410">
        <f t="shared" si="183"/>
        <v>3846308</v>
      </c>
      <c r="I990" s="410">
        <f t="shared" si="184"/>
        <v>120000</v>
      </c>
      <c r="J990" s="410">
        <f t="shared" si="185"/>
        <v>0</v>
      </c>
      <c r="K990" s="410">
        <f t="shared" si="186"/>
        <v>3966308</v>
      </c>
      <c r="L990" s="506"/>
    </row>
    <row r="991" spans="1:12" s="29" customFormat="1">
      <c r="A991" s="409"/>
      <c r="B991" s="421" t="s">
        <v>372</v>
      </c>
      <c r="C991" s="410">
        <v>1</v>
      </c>
      <c r="D991" s="410">
        <v>799421</v>
      </c>
      <c r="E991" s="410">
        <v>30000</v>
      </c>
      <c r="F991" s="410"/>
      <c r="G991" s="410">
        <f t="shared" si="182"/>
        <v>829421</v>
      </c>
      <c r="H991" s="410">
        <f t="shared" si="183"/>
        <v>799421</v>
      </c>
      <c r="I991" s="410">
        <f t="shared" si="184"/>
        <v>30000</v>
      </c>
      <c r="J991" s="410">
        <f t="shared" si="185"/>
        <v>0</v>
      </c>
      <c r="K991" s="410">
        <f t="shared" si="186"/>
        <v>829421</v>
      </c>
      <c r="L991" s="506"/>
    </row>
    <row r="992" spans="1:12" s="29" customFormat="1">
      <c r="A992" s="409"/>
      <c r="B992" s="421" t="s">
        <v>373</v>
      </c>
      <c r="C992" s="410">
        <v>33</v>
      </c>
      <c r="D992" s="410">
        <v>826204</v>
      </c>
      <c r="E992" s="410">
        <v>30000</v>
      </c>
      <c r="F992" s="410"/>
      <c r="G992" s="410">
        <f t="shared" si="182"/>
        <v>856204</v>
      </c>
      <c r="H992" s="410">
        <f t="shared" si="183"/>
        <v>27264732</v>
      </c>
      <c r="I992" s="410">
        <f t="shared" si="184"/>
        <v>990000</v>
      </c>
      <c r="J992" s="410">
        <f t="shared" si="185"/>
        <v>0</v>
      </c>
      <c r="K992" s="410">
        <f t="shared" si="186"/>
        <v>28254732</v>
      </c>
      <c r="L992" s="506"/>
    </row>
    <row r="993" spans="1:12" s="29" customFormat="1">
      <c r="A993" s="409"/>
      <c r="B993" s="421" t="s">
        <v>374</v>
      </c>
      <c r="C993" s="410">
        <v>69</v>
      </c>
      <c r="D993" s="410">
        <v>857983</v>
      </c>
      <c r="E993" s="410">
        <v>30000</v>
      </c>
      <c r="F993" s="410"/>
      <c r="G993" s="410">
        <f t="shared" si="182"/>
        <v>887983</v>
      </c>
      <c r="H993" s="410">
        <f t="shared" si="183"/>
        <v>59200827</v>
      </c>
      <c r="I993" s="410">
        <f t="shared" si="184"/>
        <v>2070000</v>
      </c>
      <c r="J993" s="410">
        <f t="shared" si="185"/>
        <v>0</v>
      </c>
      <c r="K993" s="410">
        <f t="shared" si="186"/>
        <v>61270827</v>
      </c>
      <c r="L993" s="506"/>
    </row>
    <row r="994" spans="1:12" s="29" customFormat="1">
      <c r="A994" s="409"/>
      <c r="B994" s="421" t="s">
        <v>375</v>
      </c>
      <c r="C994" s="410">
        <v>4</v>
      </c>
      <c r="D994" s="410">
        <v>879772</v>
      </c>
      <c r="E994" s="410">
        <v>30000</v>
      </c>
      <c r="F994" s="410"/>
      <c r="G994" s="410">
        <f t="shared" si="182"/>
        <v>909772</v>
      </c>
      <c r="H994" s="410">
        <f t="shared" si="183"/>
        <v>3519088</v>
      </c>
      <c r="I994" s="410">
        <f t="shared" si="184"/>
        <v>120000</v>
      </c>
      <c r="J994" s="410">
        <f t="shared" si="185"/>
        <v>0</v>
      </c>
      <c r="K994" s="410">
        <f t="shared" si="186"/>
        <v>3639088</v>
      </c>
      <c r="L994" s="506"/>
    </row>
    <row r="995" spans="1:12" s="29" customFormat="1">
      <c r="A995" s="409"/>
      <c r="B995" s="421" t="s">
        <v>376</v>
      </c>
      <c r="C995" s="410">
        <v>1</v>
      </c>
      <c r="D995" s="410">
        <v>906556</v>
      </c>
      <c r="E995" s="410">
        <v>30000</v>
      </c>
      <c r="F995" s="410"/>
      <c r="G995" s="410">
        <f t="shared" si="182"/>
        <v>936556</v>
      </c>
      <c r="H995" s="410">
        <f t="shared" si="183"/>
        <v>906556</v>
      </c>
      <c r="I995" s="410">
        <f t="shared" si="184"/>
        <v>30000</v>
      </c>
      <c r="J995" s="410">
        <f t="shared" si="185"/>
        <v>0</v>
      </c>
      <c r="K995" s="410">
        <f t="shared" si="186"/>
        <v>936556</v>
      </c>
      <c r="L995" s="506"/>
    </row>
    <row r="996" spans="1:12" s="29" customFormat="1">
      <c r="A996" s="409"/>
      <c r="B996" s="421" t="s">
        <v>379</v>
      </c>
      <c r="C996" s="410">
        <v>1</v>
      </c>
      <c r="D996" s="410">
        <v>986908</v>
      </c>
      <c r="E996" s="410">
        <v>30000</v>
      </c>
      <c r="F996" s="410"/>
      <c r="G996" s="410">
        <f t="shared" si="182"/>
        <v>1016908</v>
      </c>
      <c r="H996" s="410">
        <f t="shared" si="183"/>
        <v>986908</v>
      </c>
      <c r="I996" s="410">
        <f t="shared" si="184"/>
        <v>30000</v>
      </c>
      <c r="J996" s="410">
        <f t="shared" si="185"/>
        <v>0</v>
      </c>
      <c r="K996" s="410">
        <f t="shared" si="186"/>
        <v>1016908</v>
      </c>
      <c r="L996" s="506"/>
    </row>
    <row r="997" spans="1:12" s="29" customFormat="1">
      <c r="A997" s="409"/>
      <c r="B997" s="421" t="s">
        <v>386</v>
      </c>
      <c r="C997" s="410">
        <v>1</v>
      </c>
      <c r="D997" s="410">
        <v>928581</v>
      </c>
      <c r="E997" s="410">
        <v>30000</v>
      </c>
      <c r="F997" s="410"/>
      <c r="G997" s="410">
        <f t="shared" si="182"/>
        <v>958581</v>
      </c>
      <c r="H997" s="410">
        <f t="shared" si="183"/>
        <v>928581</v>
      </c>
      <c r="I997" s="410">
        <f t="shared" si="184"/>
        <v>30000</v>
      </c>
      <c r="J997" s="410">
        <f t="shared" si="185"/>
        <v>0</v>
      </c>
      <c r="K997" s="410">
        <f t="shared" si="186"/>
        <v>958581</v>
      </c>
      <c r="L997" s="506"/>
    </row>
    <row r="998" spans="1:12" s="29" customFormat="1">
      <c r="A998" s="409"/>
      <c r="B998" s="421" t="s">
        <v>387</v>
      </c>
      <c r="C998" s="410">
        <v>10</v>
      </c>
      <c r="D998" s="410">
        <v>960604</v>
      </c>
      <c r="E998" s="410">
        <v>30000</v>
      </c>
      <c r="F998" s="410"/>
      <c r="G998" s="410">
        <f t="shared" si="182"/>
        <v>990604</v>
      </c>
      <c r="H998" s="410">
        <f t="shared" si="183"/>
        <v>9606040</v>
      </c>
      <c r="I998" s="410">
        <f t="shared" si="184"/>
        <v>300000</v>
      </c>
      <c r="J998" s="410">
        <f t="shared" si="185"/>
        <v>0</v>
      </c>
      <c r="K998" s="410">
        <f t="shared" si="186"/>
        <v>9906040</v>
      </c>
      <c r="L998" s="506"/>
    </row>
    <row r="999" spans="1:12" s="29" customFormat="1">
      <c r="A999" s="409"/>
      <c r="B999" s="421" t="s">
        <v>388</v>
      </c>
      <c r="C999" s="410">
        <v>11</v>
      </c>
      <c r="D999" s="410">
        <v>992228</v>
      </c>
      <c r="E999" s="410">
        <v>30000</v>
      </c>
      <c r="F999" s="410"/>
      <c r="G999" s="410">
        <f t="shared" si="182"/>
        <v>1022228</v>
      </c>
      <c r="H999" s="410">
        <f t="shared" si="183"/>
        <v>10914508</v>
      </c>
      <c r="I999" s="410">
        <f t="shared" si="184"/>
        <v>330000</v>
      </c>
      <c r="J999" s="410">
        <f t="shared" si="185"/>
        <v>0</v>
      </c>
      <c r="K999" s="410">
        <f t="shared" si="186"/>
        <v>11244508</v>
      </c>
      <c r="L999" s="506"/>
    </row>
    <row r="1000" spans="1:12" s="29" customFormat="1">
      <c r="A1000" s="409"/>
      <c r="B1000" s="421" t="s">
        <v>389</v>
      </c>
      <c r="C1000" s="410">
        <v>3</v>
      </c>
      <c r="D1000" s="410">
        <v>1023851</v>
      </c>
      <c r="E1000" s="410">
        <v>30000</v>
      </c>
      <c r="F1000" s="410"/>
      <c r="G1000" s="410">
        <f t="shared" si="182"/>
        <v>1053851</v>
      </c>
      <c r="H1000" s="410">
        <f t="shared" si="183"/>
        <v>3071553</v>
      </c>
      <c r="I1000" s="410">
        <f t="shared" si="184"/>
        <v>90000</v>
      </c>
      <c r="J1000" s="410">
        <f t="shared" si="185"/>
        <v>0</v>
      </c>
      <c r="K1000" s="410">
        <f t="shared" si="186"/>
        <v>3161553</v>
      </c>
      <c r="L1000" s="506"/>
    </row>
    <row r="1001" spans="1:12" s="29" customFormat="1">
      <c r="A1001" s="409"/>
      <c r="B1001" s="421" t="s">
        <v>401</v>
      </c>
      <c r="C1001" s="410">
        <v>4</v>
      </c>
      <c r="D1001" s="410">
        <v>1060833</v>
      </c>
      <c r="E1001" s="410">
        <v>30000</v>
      </c>
      <c r="F1001" s="410"/>
      <c r="G1001" s="410">
        <f t="shared" si="182"/>
        <v>1090833</v>
      </c>
      <c r="H1001" s="410">
        <f t="shared" si="183"/>
        <v>4243332</v>
      </c>
      <c r="I1001" s="410">
        <f t="shared" si="184"/>
        <v>120000</v>
      </c>
      <c r="J1001" s="410">
        <f t="shared" si="185"/>
        <v>0</v>
      </c>
      <c r="K1001" s="410">
        <f t="shared" si="186"/>
        <v>4363332</v>
      </c>
      <c r="L1001" s="506"/>
    </row>
    <row r="1002" spans="1:12" s="29" customFormat="1">
      <c r="A1002" s="409"/>
      <c r="B1002" s="421" t="s">
        <v>402</v>
      </c>
      <c r="C1002" s="410">
        <v>7</v>
      </c>
      <c r="D1002" s="410">
        <v>1094732</v>
      </c>
      <c r="E1002" s="410">
        <v>30000</v>
      </c>
      <c r="F1002" s="410"/>
      <c r="G1002" s="410">
        <f t="shared" si="182"/>
        <v>1124732</v>
      </c>
      <c r="H1002" s="410">
        <f t="shared" si="183"/>
        <v>7663124</v>
      </c>
      <c r="I1002" s="410">
        <f t="shared" si="184"/>
        <v>210000</v>
      </c>
      <c r="J1002" s="410">
        <f t="shared" si="185"/>
        <v>0</v>
      </c>
      <c r="K1002" s="410">
        <f t="shared" si="186"/>
        <v>7873124</v>
      </c>
      <c r="L1002" s="506"/>
    </row>
    <row r="1003" spans="1:12" s="29" customFormat="1">
      <c r="A1003" s="409"/>
      <c r="B1003" s="421" t="s">
        <v>403</v>
      </c>
      <c r="C1003" s="410">
        <v>11</v>
      </c>
      <c r="D1003" s="410">
        <v>1126631</v>
      </c>
      <c r="E1003" s="410">
        <v>30000</v>
      </c>
      <c r="F1003" s="410"/>
      <c r="G1003" s="410">
        <f t="shared" si="182"/>
        <v>1156631</v>
      </c>
      <c r="H1003" s="410">
        <f t="shared" si="183"/>
        <v>12392941</v>
      </c>
      <c r="I1003" s="410">
        <f t="shared" si="184"/>
        <v>330000</v>
      </c>
      <c r="J1003" s="410">
        <f t="shared" si="185"/>
        <v>0</v>
      </c>
      <c r="K1003" s="410">
        <f t="shared" si="186"/>
        <v>12722941</v>
      </c>
      <c r="L1003" s="506"/>
    </row>
    <row r="1004" spans="1:12" s="29" customFormat="1">
      <c r="A1004" s="409"/>
      <c r="B1004" s="421" t="s">
        <v>404</v>
      </c>
      <c r="C1004" s="410">
        <v>3</v>
      </c>
      <c r="D1004" s="410">
        <v>1162530</v>
      </c>
      <c r="E1004" s="410">
        <v>30000</v>
      </c>
      <c r="F1004" s="410"/>
      <c r="G1004" s="410">
        <f t="shared" si="182"/>
        <v>1192530</v>
      </c>
      <c r="H1004" s="410">
        <f t="shared" si="183"/>
        <v>3487590</v>
      </c>
      <c r="I1004" s="410">
        <f t="shared" si="184"/>
        <v>90000</v>
      </c>
      <c r="J1004" s="410">
        <f t="shared" si="185"/>
        <v>0</v>
      </c>
      <c r="K1004" s="410">
        <f t="shared" si="186"/>
        <v>3577590</v>
      </c>
      <c r="L1004" s="506"/>
    </row>
    <row r="1005" spans="1:12" s="29" customFormat="1">
      <c r="A1005" s="409"/>
      <c r="B1005" s="421" t="s">
        <v>405</v>
      </c>
      <c r="C1005" s="410">
        <v>2</v>
      </c>
      <c r="D1005" s="410">
        <v>1196428</v>
      </c>
      <c r="E1005" s="410">
        <v>30000</v>
      </c>
      <c r="F1005" s="410"/>
      <c r="G1005" s="410">
        <f t="shared" si="182"/>
        <v>1226428</v>
      </c>
      <c r="H1005" s="410">
        <f t="shared" si="183"/>
        <v>2392856</v>
      </c>
      <c r="I1005" s="410">
        <f t="shared" si="184"/>
        <v>60000</v>
      </c>
      <c r="J1005" s="410">
        <f t="shared" si="185"/>
        <v>0</v>
      </c>
      <c r="K1005" s="410">
        <f t="shared" si="186"/>
        <v>2452856</v>
      </c>
      <c r="L1005" s="506"/>
    </row>
    <row r="1006" spans="1:12" s="29" customFormat="1">
      <c r="A1006" s="409"/>
      <c r="B1006" s="421" t="s">
        <v>406</v>
      </c>
      <c r="C1006" s="410">
        <v>1</v>
      </c>
      <c r="D1006" s="410">
        <v>1230327</v>
      </c>
      <c r="E1006" s="410">
        <v>30000</v>
      </c>
      <c r="F1006" s="410"/>
      <c r="G1006" s="410">
        <f t="shared" si="182"/>
        <v>1260327</v>
      </c>
      <c r="H1006" s="410">
        <f t="shared" si="183"/>
        <v>1230327</v>
      </c>
      <c r="I1006" s="410">
        <f t="shared" si="184"/>
        <v>30000</v>
      </c>
      <c r="J1006" s="410">
        <f t="shared" si="185"/>
        <v>0</v>
      </c>
      <c r="K1006" s="410">
        <f t="shared" si="186"/>
        <v>1260327</v>
      </c>
      <c r="L1006" s="506"/>
    </row>
    <row r="1007" spans="1:12" s="29" customFormat="1">
      <c r="A1007" s="409"/>
      <c r="B1007" s="421" t="s">
        <v>408</v>
      </c>
      <c r="C1007" s="410">
        <v>2</v>
      </c>
      <c r="D1007" s="410">
        <v>1298125</v>
      </c>
      <c r="E1007" s="410">
        <v>30000</v>
      </c>
      <c r="F1007" s="410"/>
      <c r="G1007" s="410">
        <f t="shared" si="182"/>
        <v>1328125</v>
      </c>
      <c r="H1007" s="410">
        <f t="shared" si="183"/>
        <v>2596250</v>
      </c>
      <c r="I1007" s="410">
        <f t="shared" si="184"/>
        <v>60000</v>
      </c>
      <c r="J1007" s="410">
        <f t="shared" si="185"/>
        <v>0</v>
      </c>
      <c r="K1007" s="410">
        <f t="shared" si="186"/>
        <v>2656250</v>
      </c>
      <c r="L1007" s="506"/>
    </row>
    <row r="1008" spans="1:12" s="29" customFormat="1">
      <c r="A1008" s="409"/>
      <c r="B1008" s="421" t="s">
        <v>409</v>
      </c>
      <c r="C1008" s="410">
        <v>1</v>
      </c>
      <c r="D1008" s="410">
        <v>1332024</v>
      </c>
      <c r="E1008" s="410">
        <v>30000</v>
      </c>
      <c r="F1008" s="410"/>
      <c r="G1008" s="410">
        <f t="shared" si="182"/>
        <v>1362024</v>
      </c>
      <c r="H1008" s="410">
        <f t="shared" si="183"/>
        <v>1332024</v>
      </c>
      <c r="I1008" s="410">
        <f t="shared" si="184"/>
        <v>30000</v>
      </c>
      <c r="J1008" s="410">
        <f t="shared" si="185"/>
        <v>0</v>
      </c>
      <c r="K1008" s="410">
        <f t="shared" si="186"/>
        <v>1362024</v>
      </c>
      <c r="L1008" s="506"/>
    </row>
    <row r="1009" spans="1:12" s="29" customFormat="1">
      <c r="A1009" s="409"/>
      <c r="B1009" s="421" t="s">
        <v>412</v>
      </c>
      <c r="C1009" s="410">
        <v>1</v>
      </c>
      <c r="D1009" s="410">
        <v>1501518</v>
      </c>
      <c r="E1009" s="410">
        <v>30000</v>
      </c>
      <c r="F1009" s="410"/>
      <c r="G1009" s="410">
        <f t="shared" si="182"/>
        <v>1531518</v>
      </c>
      <c r="H1009" s="410">
        <f t="shared" si="183"/>
        <v>1501518</v>
      </c>
      <c r="I1009" s="410">
        <f t="shared" si="184"/>
        <v>30000</v>
      </c>
      <c r="J1009" s="410">
        <f t="shared" si="185"/>
        <v>0</v>
      </c>
      <c r="K1009" s="410">
        <f t="shared" si="186"/>
        <v>1531518</v>
      </c>
      <c r="L1009" s="506"/>
    </row>
    <row r="1010" spans="1:12" s="29" customFormat="1">
      <c r="A1010" s="409"/>
      <c r="B1010" s="421" t="s">
        <v>413</v>
      </c>
      <c r="C1010" s="410">
        <v>1</v>
      </c>
      <c r="D1010" s="410">
        <v>1535417</v>
      </c>
      <c r="E1010" s="410">
        <v>30000</v>
      </c>
      <c r="F1010" s="410"/>
      <c r="G1010" s="410">
        <f t="shared" si="182"/>
        <v>1565417</v>
      </c>
      <c r="H1010" s="410">
        <f t="shared" si="183"/>
        <v>1535417</v>
      </c>
      <c r="I1010" s="410">
        <f t="shared" si="184"/>
        <v>30000</v>
      </c>
      <c r="J1010" s="410">
        <f t="shared" si="185"/>
        <v>0</v>
      </c>
      <c r="K1010" s="410">
        <f t="shared" si="186"/>
        <v>1565417</v>
      </c>
      <c r="L1010" s="506"/>
    </row>
    <row r="1011" spans="1:12" s="29" customFormat="1">
      <c r="A1011" s="409"/>
      <c r="B1011" s="421" t="s">
        <v>414</v>
      </c>
      <c r="C1011" s="410">
        <v>1</v>
      </c>
      <c r="D1011" s="410">
        <v>1221722</v>
      </c>
      <c r="E1011" s="410">
        <v>30000</v>
      </c>
      <c r="F1011" s="410"/>
      <c r="G1011" s="410">
        <f t="shared" si="182"/>
        <v>1251722</v>
      </c>
      <c r="H1011" s="410">
        <f t="shared" si="183"/>
        <v>1221722</v>
      </c>
      <c r="I1011" s="410">
        <f t="shared" si="184"/>
        <v>30000</v>
      </c>
      <c r="J1011" s="410">
        <f t="shared" si="185"/>
        <v>0</v>
      </c>
      <c r="K1011" s="410">
        <f t="shared" si="186"/>
        <v>1251722</v>
      </c>
      <c r="L1011" s="506"/>
    </row>
    <row r="1012" spans="1:12" s="29" customFormat="1">
      <c r="A1012" s="409"/>
      <c r="B1012" s="421" t="s">
        <v>415</v>
      </c>
      <c r="C1012" s="410">
        <v>8</v>
      </c>
      <c r="D1012" s="410">
        <v>1274303</v>
      </c>
      <c r="E1012" s="410">
        <v>30000</v>
      </c>
      <c r="F1012" s="410"/>
      <c r="G1012" s="410">
        <f t="shared" si="182"/>
        <v>1304303</v>
      </c>
      <c r="H1012" s="410">
        <f t="shared" si="183"/>
        <v>10194424</v>
      </c>
      <c r="I1012" s="410">
        <f t="shared" si="184"/>
        <v>240000</v>
      </c>
      <c r="J1012" s="410">
        <f t="shared" si="185"/>
        <v>0</v>
      </c>
      <c r="K1012" s="410">
        <f t="shared" si="186"/>
        <v>10434424</v>
      </c>
      <c r="L1012" s="506"/>
    </row>
    <row r="1013" spans="1:12" s="29" customFormat="1">
      <c r="A1013" s="409"/>
      <c r="B1013" s="421" t="s">
        <v>416</v>
      </c>
      <c r="C1013" s="410">
        <v>8</v>
      </c>
      <c r="D1013" s="410">
        <v>1326884</v>
      </c>
      <c r="E1013" s="410">
        <v>30000</v>
      </c>
      <c r="F1013" s="410"/>
      <c r="G1013" s="410">
        <f t="shared" si="182"/>
        <v>1356884</v>
      </c>
      <c r="H1013" s="410">
        <f t="shared" si="183"/>
        <v>10615072</v>
      </c>
      <c r="I1013" s="410">
        <f t="shared" si="184"/>
        <v>240000</v>
      </c>
      <c r="J1013" s="410">
        <f t="shared" si="185"/>
        <v>0</v>
      </c>
      <c r="K1013" s="410">
        <f t="shared" si="186"/>
        <v>10855072</v>
      </c>
      <c r="L1013" s="506"/>
    </row>
    <row r="1014" spans="1:12" s="29" customFormat="1">
      <c r="A1014" s="409"/>
      <c r="B1014" s="421" t="s">
        <v>417</v>
      </c>
      <c r="C1014" s="410">
        <v>4</v>
      </c>
      <c r="D1014" s="410">
        <v>1379465</v>
      </c>
      <c r="E1014" s="410">
        <v>30000</v>
      </c>
      <c r="F1014" s="410"/>
      <c r="G1014" s="410">
        <f t="shared" si="182"/>
        <v>1409465</v>
      </c>
      <c r="H1014" s="410">
        <f t="shared" si="183"/>
        <v>5517860</v>
      </c>
      <c r="I1014" s="410">
        <f t="shared" si="184"/>
        <v>120000</v>
      </c>
      <c r="J1014" s="410">
        <f t="shared" si="185"/>
        <v>0</v>
      </c>
      <c r="K1014" s="410">
        <f t="shared" si="186"/>
        <v>5637860</v>
      </c>
      <c r="L1014" s="506"/>
    </row>
    <row r="1015" spans="1:12" s="29" customFormat="1">
      <c r="A1015" s="409"/>
      <c r="B1015" s="421" t="s">
        <v>418</v>
      </c>
      <c r="C1015" s="410">
        <v>2</v>
      </c>
      <c r="D1015" s="410">
        <v>1432046</v>
      </c>
      <c r="E1015" s="410">
        <v>30000</v>
      </c>
      <c r="F1015" s="410"/>
      <c r="G1015" s="410">
        <f t="shared" si="182"/>
        <v>1462046</v>
      </c>
      <c r="H1015" s="410">
        <f t="shared" si="183"/>
        <v>2864092</v>
      </c>
      <c r="I1015" s="410">
        <f t="shared" si="184"/>
        <v>60000</v>
      </c>
      <c r="J1015" s="410">
        <f t="shared" si="185"/>
        <v>0</v>
      </c>
      <c r="K1015" s="410">
        <f t="shared" si="186"/>
        <v>2924092</v>
      </c>
      <c r="L1015" s="506"/>
    </row>
    <row r="1016" spans="1:12" s="29" customFormat="1">
      <c r="A1016" s="409"/>
      <c r="B1016" s="421" t="s">
        <v>419</v>
      </c>
      <c r="C1016" s="410">
        <v>1</v>
      </c>
      <c r="D1016" s="410">
        <v>1484627</v>
      </c>
      <c r="E1016" s="410">
        <v>30000</v>
      </c>
      <c r="F1016" s="410"/>
      <c r="G1016" s="410">
        <f t="shared" si="182"/>
        <v>1514627</v>
      </c>
      <c r="H1016" s="410">
        <f t="shared" si="183"/>
        <v>1484627</v>
      </c>
      <c r="I1016" s="410">
        <f t="shared" si="184"/>
        <v>30000</v>
      </c>
      <c r="J1016" s="410">
        <f t="shared" si="185"/>
        <v>0</v>
      </c>
      <c r="K1016" s="410">
        <f t="shared" si="186"/>
        <v>1514627</v>
      </c>
      <c r="L1016" s="506"/>
    </row>
    <row r="1017" spans="1:12" s="29" customFormat="1">
      <c r="A1017" s="409"/>
      <c r="B1017" s="421" t="s">
        <v>423</v>
      </c>
      <c r="C1017" s="410">
        <v>1</v>
      </c>
      <c r="D1017" s="410">
        <v>1694951</v>
      </c>
      <c r="E1017" s="410">
        <v>30000</v>
      </c>
      <c r="F1017" s="410"/>
      <c r="G1017" s="410">
        <f t="shared" si="182"/>
        <v>1724951</v>
      </c>
      <c r="H1017" s="410">
        <f t="shared" si="183"/>
        <v>1694951</v>
      </c>
      <c r="I1017" s="410">
        <f t="shared" si="184"/>
        <v>30000</v>
      </c>
      <c r="J1017" s="410">
        <f t="shared" si="185"/>
        <v>0</v>
      </c>
      <c r="K1017" s="410">
        <f t="shared" si="186"/>
        <v>1724951</v>
      </c>
      <c r="L1017" s="506"/>
    </row>
    <row r="1018" spans="1:12" s="29" customFormat="1">
      <c r="A1018" s="411"/>
      <c r="B1018" s="421" t="s">
        <v>426</v>
      </c>
      <c r="C1018" s="410">
        <v>6</v>
      </c>
      <c r="D1018" s="410">
        <v>1417699</v>
      </c>
      <c r="E1018" s="410">
        <v>30000</v>
      </c>
      <c r="F1018" s="410"/>
      <c r="G1018" s="410">
        <f t="shared" si="182"/>
        <v>1447699</v>
      </c>
      <c r="H1018" s="410">
        <f t="shared" si="183"/>
        <v>8506194</v>
      </c>
      <c r="I1018" s="410">
        <f t="shared" si="184"/>
        <v>180000</v>
      </c>
      <c r="J1018" s="410">
        <f t="shared" si="185"/>
        <v>0</v>
      </c>
      <c r="K1018" s="410">
        <f t="shared" si="186"/>
        <v>8686194</v>
      </c>
      <c r="L1018" s="506"/>
    </row>
    <row r="1019" spans="1:12">
      <c r="A1019" s="411"/>
      <c r="B1019" s="421" t="s">
        <v>427</v>
      </c>
      <c r="C1019" s="410">
        <v>6</v>
      </c>
      <c r="D1019" s="410">
        <v>1473289</v>
      </c>
      <c r="E1019" s="410">
        <v>30000</v>
      </c>
      <c r="F1019" s="410"/>
      <c r="G1019" s="410">
        <f t="shared" si="182"/>
        <v>1503289</v>
      </c>
      <c r="H1019" s="410">
        <f t="shared" si="183"/>
        <v>8839734</v>
      </c>
      <c r="I1019" s="410">
        <f t="shared" si="184"/>
        <v>180000</v>
      </c>
      <c r="J1019" s="410">
        <f t="shared" si="185"/>
        <v>0</v>
      </c>
      <c r="K1019" s="410">
        <f t="shared" si="186"/>
        <v>9019734</v>
      </c>
      <c r="L1019" s="506"/>
    </row>
    <row r="1020" spans="1:12">
      <c r="A1020" s="409"/>
      <c r="B1020" s="421" t="s">
        <v>428</v>
      </c>
      <c r="C1020" s="410">
        <v>2</v>
      </c>
      <c r="D1020" s="410">
        <v>1528878</v>
      </c>
      <c r="E1020" s="410">
        <v>30000</v>
      </c>
      <c r="F1020" s="410"/>
      <c r="G1020" s="410">
        <f t="shared" si="182"/>
        <v>1558878</v>
      </c>
      <c r="H1020" s="410">
        <f t="shared" si="183"/>
        <v>3057756</v>
      </c>
      <c r="I1020" s="410">
        <f t="shared" si="184"/>
        <v>60000</v>
      </c>
      <c r="J1020" s="410">
        <f t="shared" si="185"/>
        <v>0</v>
      </c>
      <c r="K1020" s="410">
        <f t="shared" si="186"/>
        <v>3117756</v>
      </c>
      <c r="L1020" s="506"/>
    </row>
    <row r="1021" spans="1:12">
      <c r="A1021" s="409"/>
      <c r="B1021" s="421" t="s">
        <v>429</v>
      </c>
      <c r="C1021" s="410">
        <v>2</v>
      </c>
      <c r="D1021" s="410">
        <v>1584468</v>
      </c>
      <c r="E1021" s="410">
        <v>30000</v>
      </c>
      <c r="F1021" s="410"/>
      <c r="G1021" s="410">
        <f t="shared" si="182"/>
        <v>1614468</v>
      </c>
      <c r="H1021" s="410">
        <f t="shared" si="183"/>
        <v>3168936</v>
      </c>
      <c r="I1021" s="410">
        <f t="shared" si="184"/>
        <v>60000</v>
      </c>
      <c r="J1021" s="410">
        <f t="shared" si="185"/>
        <v>0</v>
      </c>
      <c r="K1021" s="410">
        <f t="shared" si="186"/>
        <v>3228936</v>
      </c>
      <c r="L1021" s="506"/>
    </row>
    <row r="1022" spans="1:12">
      <c r="A1022" s="409"/>
      <c r="B1022" s="421" t="s">
        <v>435</v>
      </c>
      <c r="C1022" s="410">
        <v>1</v>
      </c>
      <c r="D1022" s="410">
        <v>1918005</v>
      </c>
      <c r="E1022" s="410">
        <v>30000</v>
      </c>
      <c r="F1022" s="410"/>
      <c r="G1022" s="410">
        <f t="shared" si="182"/>
        <v>1948005</v>
      </c>
      <c r="H1022" s="410">
        <f t="shared" si="183"/>
        <v>1918005</v>
      </c>
      <c r="I1022" s="410">
        <f t="shared" si="184"/>
        <v>30000</v>
      </c>
      <c r="J1022" s="410">
        <f t="shared" si="185"/>
        <v>0</v>
      </c>
      <c r="K1022" s="410">
        <f t="shared" si="186"/>
        <v>1948005</v>
      </c>
      <c r="L1022" s="506"/>
    </row>
    <row r="1023" spans="1:12">
      <c r="A1023" s="409"/>
      <c r="B1023" s="421" t="s">
        <v>627</v>
      </c>
      <c r="C1023" s="410">
        <v>1</v>
      </c>
      <c r="D1023" s="410">
        <v>1562994</v>
      </c>
      <c r="E1023" s="410">
        <v>30000</v>
      </c>
      <c r="F1023" s="410"/>
      <c r="G1023" s="410">
        <f t="shared" si="182"/>
        <v>1592994</v>
      </c>
      <c r="H1023" s="410">
        <f t="shared" si="183"/>
        <v>1562994</v>
      </c>
      <c r="I1023" s="410">
        <f t="shared" si="184"/>
        <v>30000</v>
      </c>
      <c r="J1023" s="410">
        <f t="shared" si="185"/>
        <v>0</v>
      </c>
      <c r="K1023" s="410">
        <f t="shared" si="186"/>
        <v>1592994</v>
      </c>
      <c r="L1023" s="506"/>
    </row>
    <row r="1024" spans="1:12">
      <c r="A1024" s="409"/>
      <c r="B1024" s="421" t="s">
        <v>687</v>
      </c>
      <c r="C1024" s="410">
        <v>1</v>
      </c>
      <c r="D1024" s="410">
        <v>1622839</v>
      </c>
      <c r="E1024" s="410">
        <v>30000</v>
      </c>
      <c r="F1024" s="410"/>
      <c r="G1024" s="410">
        <f t="shared" si="182"/>
        <v>1652839</v>
      </c>
      <c r="H1024" s="410">
        <f t="shared" si="183"/>
        <v>1622839</v>
      </c>
      <c r="I1024" s="410">
        <f t="shared" si="184"/>
        <v>30000</v>
      </c>
      <c r="J1024" s="410">
        <f t="shared" si="185"/>
        <v>0</v>
      </c>
      <c r="K1024" s="410">
        <f t="shared" si="186"/>
        <v>1652839</v>
      </c>
      <c r="L1024" s="506"/>
    </row>
    <row r="1025" spans="1:12">
      <c r="A1025" s="409"/>
      <c r="B1025" s="421" t="s">
        <v>436</v>
      </c>
      <c r="C1025" s="410">
        <v>1</v>
      </c>
      <c r="D1025" s="410">
        <v>1682684</v>
      </c>
      <c r="E1025" s="410">
        <v>30000</v>
      </c>
      <c r="F1025" s="410"/>
      <c r="G1025" s="410">
        <f t="shared" si="182"/>
        <v>1712684</v>
      </c>
      <c r="H1025" s="410">
        <f t="shared" si="183"/>
        <v>1682684</v>
      </c>
      <c r="I1025" s="410">
        <f t="shared" si="184"/>
        <v>30000</v>
      </c>
      <c r="J1025" s="410">
        <f t="shared" si="185"/>
        <v>0</v>
      </c>
      <c r="K1025" s="410">
        <f t="shared" si="186"/>
        <v>1712684</v>
      </c>
      <c r="L1025" s="506"/>
    </row>
    <row r="1026" spans="1:12" s="29" customFormat="1">
      <c r="A1026" s="409"/>
      <c r="B1026" s="421" t="s">
        <v>437</v>
      </c>
      <c r="C1026" s="410">
        <v>4</v>
      </c>
      <c r="D1026" s="410">
        <v>1742530</v>
      </c>
      <c r="E1026" s="410">
        <v>30000</v>
      </c>
      <c r="F1026" s="410"/>
      <c r="G1026" s="410">
        <f t="shared" si="182"/>
        <v>1772530</v>
      </c>
      <c r="H1026" s="410">
        <f t="shared" si="183"/>
        <v>6970120</v>
      </c>
      <c r="I1026" s="410">
        <f t="shared" si="184"/>
        <v>120000</v>
      </c>
      <c r="J1026" s="410">
        <f t="shared" si="185"/>
        <v>0</v>
      </c>
      <c r="K1026" s="410">
        <f t="shared" si="186"/>
        <v>7090120</v>
      </c>
      <c r="L1026" s="506"/>
    </row>
    <row r="1027" spans="1:12" s="29" customFormat="1">
      <c r="A1027" s="409"/>
      <c r="B1027" s="421" t="s">
        <v>438</v>
      </c>
      <c r="C1027" s="410">
        <v>4</v>
      </c>
      <c r="D1027" s="410">
        <v>1802375</v>
      </c>
      <c r="E1027" s="410">
        <v>30000</v>
      </c>
      <c r="F1027" s="410"/>
      <c r="G1027" s="410">
        <f t="shared" si="182"/>
        <v>1832375</v>
      </c>
      <c r="H1027" s="410">
        <f t="shared" si="183"/>
        <v>7209500</v>
      </c>
      <c r="I1027" s="410">
        <f t="shared" si="184"/>
        <v>120000</v>
      </c>
      <c r="J1027" s="410">
        <f t="shared" si="185"/>
        <v>0</v>
      </c>
      <c r="K1027" s="410">
        <f t="shared" si="186"/>
        <v>7329500</v>
      </c>
      <c r="L1027" s="506"/>
    </row>
    <row r="1028" spans="1:12" s="29" customFormat="1">
      <c r="A1028" s="409"/>
      <c r="B1028" s="421" t="s">
        <v>439</v>
      </c>
      <c r="C1028" s="410">
        <v>4</v>
      </c>
      <c r="D1028" s="410">
        <v>1862220</v>
      </c>
      <c r="E1028" s="410">
        <v>30000</v>
      </c>
      <c r="F1028" s="410"/>
      <c r="G1028" s="410">
        <f t="shared" si="182"/>
        <v>1892220</v>
      </c>
      <c r="H1028" s="410">
        <f t="shared" si="183"/>
        <v>7448880</v>
      </c>
      <c r="I1028" s="410">
        <f t="shared" si="184"/>
        <v>120000</v>
      </c>
      <c r="J1028" s="410">
        <f t="shared" si="185"/>
        <v>0</v>
      </c>
      <c r="K1028" s="410">
        <f t="shared" si="186"/>
        <v>7568880</v>
      </c>
      <c r="L1028" s="506"/>
    </row>
    <row r="1029" spans="1:12" s="29" customFormat="1">
      <c r="A1029" s="409"/>
      <c r="B1029" s="421" t="s">
        <v>440</v>
      </c>
      <c r="C1029" s="410">
        <v>3</v>
      </c>
      <c r="D1029" s="410">
        <v>1922065</v>
      </c>
      <c r="E1029" s="410">
        <v>30000</v>
      </c>
      <c r="F1029" s="410"/>
      <c r="G1029" s="410">
        <f t="shared" si="182"/>
        <v>1952065</v>
      </c>
      <c r="H1029" s="410">
        <f t="shared" si="183"/>
        <v>5766195</v>
      </c>
      <c r="I1029" s="410">
        <f t="shared" si="184"/>
        <v>90000</v>
      </c>
      <c r="J1029" s="410">
        <f t="shared" si="185"/>
        <v>0</v>
      </c>
      <c r="K1029" s="410">
        <f t="shared" si="186"/>
        <v>5856195</v>
      </c>
      <c r="L1029" s="506"/>
    </row>
    <row r="1030" spans="1:12" s="29" customFormat="1">
      <c r="A1030" s="409"/>
      <c r="B1030" s="421" t="s">
        <v>441</v>
      </c>
      <c r="C1030" s="410">
        <v>1</v>
      </c>
      <c r="D1030" s="410">
        <v>1981910</v>
      </c>
      <c r="E1030" s="410">
        <v>30000</v>
      </c>
      <c r="F1030" s="410"/>
      <c r="G1030" s="410">
        <f t="shared" si="182"/>
        <v>2011910</v>
      </c>
      <c r="H1030" s="410">
        <f t="shared" si="183"/>
        <v>1981910</v>
      </c>
      <c r="I1030" s="410">
        <f t="shared" si="184"/>
        <v>30000</v>
      </c>
      <c r="J1030" s="410">
        <f t="shared" si="185"/>
        <v>0</v>
      </c>
      <c r="K1030" s="410">
        <f t="shared" si="186"/>
        <v>2011910</v>
      </c>
      <c r="L1030" s="506"/>
    </row>
    <row r="1031" spans="1:12" s="29" customFormat="1">
      <c r="A1031" s="409"/>
      <c r="B1031" s="421" t="s">
        <v>442</v>
      </c>
      <c r="C1031" s="410">
        <v>2</v>
      </c>
      <c r="D1031" s="410">
        <v>2041755</v>
      </c>
      <c r="E1031" s="410">
        <v>30000</v>
      </c>
      <c r="F1031" s="410"/>
      <c r="G1031" s="410">
        <f t="shared" ref="G1031:G1038" si="187">SUM(D1031:F1031)</f>
        <v>2071755</v>
      </c>
      <c r="H1031" s="410">
        <f t="shared" ref="H1031:H1040" si="188">C1031*D1031</f>
        <v>4083510</v>
      </c>
      <c r="I1031" s="410">
        <f t="shared" ref="I1031:I1040" si="189">C1031*E1031</f>
        <v>60000</v>
      </c>
      <c r="J1031" s="410">
        <f t="shared" ref="J1031:J1040" si="190">C1031*F1031</f>
        <v>0</v>
      </c>
      <c r="K1031" s="410">
        <f t="shared" ref="K1031:K1040" si="191">C1031*G1031</f>
        <v>4143510</v>
      </c>
      <c r="L1031" s="506"/>
    </row>
    <row r="1032" spans="1:12" s="29" customFormat="1">
      <c r="A1032" s="409"/>
      <c r="B1032" s="421" t="s">
        <v>443</v>
      </c>
      <c r="C1032" s="410">
        <v>1</v>
      </c>
      <c r="D1032" s="410">
        <v>2101600</v>
      </c>
      <c r="E1032" s="410">
        <v>30000</v>
      </c>
      <c r="F1032" s="410"/>
      <c r="G1032" s="410">
        <f t="shared" si="187"/>
        <v>2131600</v>
      </c>
      <c r="H1032" s="410">
        <f t="shared" si="188"/>
        <v>2101600</v>
      </c>
      <c r="I1032" s="410">
        <f t="shared" si="189"/>
        <v>30000</v>
      </c>
      <c r="J1032" s="410">
        <f t="shared" si="190"/>
        <v>0</v>
      </c>
      <c r="K1032" s="410">
        <f t="shared" si="191"/>
        <v>2131600</v>
      </c>
      <c r="L1032" s="506"/>
    </row>
    <row r="1033" spans="1:12" s="29" customFormat="1">
      <c r="A1033" s="409"/>
      <c r="B1033" s="408" t="s">
        <v>615</v>
      </c>
      <c r="C1033" s="410">
        <v>2</v>
      </c>
      <c r="D1033" s="410">
        <v>2027623</v>
      </c>
      <c r="E1033" s="410">
        <v>30000</v>
      </c>
      <c r="F1033" s="410"/>
      <c r="G1033" s="410">
        <f t="shared" si="187"/>
        <v>2057623</v>
      </c>
      <c r="H1033" s="410">
        <f t="shared" si="188"/>
        <v>4055246</v>
      </c>
      <c r="I1033" s="410">
        <f t="shared" si="189"/>
        <v>60000</v>
      </c>
      <c r="J1033" s="410">
        <f t="shared" si="190"/>
        <v>0</v>
      </c>
      <c r="K1033" s="410">
        <f t="shared" si="191"/>
        <v>4115246</v>
      </c>
      <c r="L1033" s="506"/>
    </row>
    <row r="1034" spans="1:12" s="29" customFormat="1">
      <c r="A1034" s="409"/>
      <c r="B1034" s="408" t="s">
        <v>444</v>
      </c>
      <c r="C1034" s="410">
        <v>4</v>
      </c>
      <c r="D1034" s="410">
        <v>2110917</v>
      </c>
      <c r="E1034" s="410">
        <v>30000</v>
      </c>
      <c r="F1034" s="410"/>
      <c r="G1034" s="410">
        <f t="shared" si="187"/>
        <v>2140917</v>
      </c>
      <c r="H1034" s="410">
        <f t="shared" si="188"/>
        <v>8443668</v>
      </c>
      <c r="I1034" s="410">
        <f t="shared" si="189"/>
        <v>120000</v>
      </c>
      <c r="J1034" s="410">
        <f t="shared" si="190"/>
        <v>0</v>
      </c>
      <c r="K1034" s="410">
        <f t="shared" si="191"/>
        <v>8563668</v>
      </c>
      <c r="L1034" s="506"/>
    </row>
    <row r="1035" spans="1:12" s="29" customFormat="1">
      <c r="A1035" s="409"/>
      <c r="B1035" s="408" t="s">
        <v>445</v>
      </c>
      <c r="C1035" s="410">
        <v>1</v>
      </c>
      <c r="D1035" s="410">
        <v>2194212</v>
      </c>
      <c r="E1035" s="410">
        <v>30000</v>
      </c>
      <c r="F1035" s="410"/>
      <c r="G1035" s="410">
        <f t="shared" si="187"/>
        <v>2224212</v>
      </c>
      <c r="H1035" s="410">
        <f t="shared" si="188"/>
        <v>2194212</v>
      </c>
      <c r="I1035" s="410">
        <f t="shared" si="189"/>
        <v>30000</v>
      </c>
      <c r="J1035" s="410">
        <f t="shared" si="190"/>
        <v>0</v>
      </c>
      <c r="K1035" s="410">
        <f t="shared" si="191"/>
        <v>2224212</v>
      </c>
      <c r="L1035" s="506"/>
    </row>
    <row r="1036" spans="1:12" s="29" customFormat="1">
      <c r="A1036" s="409"/>
      <c r="B1036" s="408" t="s">
        <v>446</v>
      </c>
      <c r="C1036" s="410">
        <v>4</v>
      </c>
      <c r="D1036" s="410">
        <v>2277506</v>
      </c>
      <c r="E1036" s="410">
        <v>30000</v>
      </c>
      <c r="F1036" s="410"/>
      <c r="G1036" s="410">
        <f t="shared" si="187"/>
        <v>2307506</v>
      </c>
      <c r="H1036" s="410">
        <f t="shared" si="188"/>
        <v>9110024</v>
      </c>
      <c r="I1036" s="410">
        <f t="shared" si="189"/>
        <v>120000</v>
      </c>
      <c r="J1036" s="410">
        <f t="shared" si="190"/>
        <v>0</v>
      </c>
      <c r="K1036" s="410">
        <f t="shared" si="191"/>
        <v>9230024</v>
      </c>
      <c r="L1036" s="506"/>
    </row>
    <row r="1037" spans="1:12" s="29" customFormat="1">
      <c r="A1037" s="409"/>
      <c r="B1037" s="408" t="s">
        <v>447</v>
      </c>
      <c r="C1037" s="410">
        <v>2</v>
      </c>
      <c r="D1037" s="410">
        <v>2360801</v>
      </c>
      <c r="E1037" s="410">
        <v>30000</v>
      </c>
      <c r="F1037" s="410"/>
      <c r="G1037" s="410">
        <f t="shared" si="187"/>
        <v>2390801</v>
      </c>
      <c r="H1037" s="410">
        <f t="shared" si="188"/>
        <v>4721602</v>
      </c>
      <c r="I1037" s="410">
        <f t="shared" si="189"/>
        <v>60000</v>
      </c>
      <c r="J1037" s="410">
        <f t="shared" si="190"/>
        <v>0</v>
      </c>
      <c r="K1037" s="410">
        <f t="shared" si="191"/>
        <v>4781602</v>
      </c>
      <c r="L1037" s="506"/>
    </row>
    <row r="1038" spans="1:12" s="29" customFormat="1">
      <c r="A1038" s="409"/>
      <c r="B1038" s="408" t="s">
        <v>642</v>
      </c>
      <c r="C1038" s="410">
        <v>1</v>
      </c>
      <c r="D1038" s="410">
        <v>2505352</v>
      </c>
      <c r="E1038" s="410">
        <v>30000</v>
      </c>
      <c r="F1038" s="410"/>
      <c r="G1038" s="410">
        <f t="shared" si="187"/>
        <v>2535352</v>
      </c>
      <c r="H1038" s="410">
        <f t="shared" si="188"/>
        <v>2505352</v>
      </c>
      <c r="I1038" s="410">
        <f t="shared" si="189"/>
        <v>30000</v>
      </c>
      <c r="J1038" s="410">
        <f t="shared" si="190"/>
        <v>0</v>
      </c>
      <c r="K1038" s="410">
        <f t="shared" si="191"/>
        <v>2535352</v>
      </c>
      <c r="L1038" s="506"/>
    </row>
    <row r="1039" spans="1:12" s="29" customFormat="1">
      <c r="A1039" s="409"/>
      <c r="B1039" s="408" t="s">
        <v>637</v>
      </c>
      <c r="C1039" s="410">
        <v>1</v>
      </c>
      <c r="D1039" s="410">
        <v>2705563</v>
      </c>
      <c r="E1039" s="410">
        <v>30000</v>
      </c>
      <c r="F1039" s="410"/>
      <c r="G1039" s="410">
        <f>SUM(D1039:F1039)</f>
        <v>2735563</v>
      </c>
      <c r="H1039" s="410">
        <f t="shared" si="188"/>
        <v>2705563</v>
      </c>
      <c r="I1039" s="410">
        <f t="shared" si="189"/>
        <v>30000</v>
      </c>
      <c r="J1039" s="410">
        <f t="shared" si="190"/>
        <v>0</v>
      </c>
      <c r="K1039" s="410">
        <f t="shared" si="191"/>
        <v>2735563</v>
      </c>
      <c r="L1039" s="506"/>
    </row>
    <row r="1040" spans="1:12" s="29" customFormat="1">
      <c r="A1040" s="409"/>
      <c r="B1040" s="408" t="s">
        <v>691</v>
      </c>
      <c r="C1040" s="410">
        <v>2</v>
      </c>
      <c r="D1040" s="410">
        <v>4950070</v>
      </c>
      <c r="E1040" s="410">
        <v>30000</v>
      </c>
      <c r="F1040" s="410"/>
      <c r="G1040" s="410">
        <f>SUM(D1040:F1040)</f>
        <v>4980070</v>
      </c>
      <c r="H1040" s="410">
        <f t="shared" si="188"/>
        <v>9900140</v>
      </c>
      <c r="I1040" s="410">
        <f t="shared" si="189"/>
        <v>60000</v>
      </c>
      <c r="J1040" s="410">
        <f t="shared" si="190"/>
        <v>0</v>
      </c>
      <c r="K1040" s="410">
        <f t="shared" si="191"/>
        <v>9960140</v>
      </c>
      <c r="L1040" s="506"/>
    </row>
    <row r="1041" spans="1:12" s="29" customFormat="1">
      <c r="A1041" s="411" t="s">
        <v>2</v>
      </c>
      <c r="B1041" s="421" t="s">
        <v>455</v>
      </c>
      <c r="C1041" s="1060">
        <f>SUM(C967:C1040)</f>
        <v>309</v>
      </c>
      <c r="D1041" s="1060">
        <f>SUM(D1020:D1040)</f>
        <v>44486367</v>
      </c>
      <c r="E1041" s="1060">
        <f>SUM(E1020:E1040)</f>
        <v>630000</v>
      </c>
      <c r="F1041" s="1060"/>
      <c r="G1041" s="1060">
        <f>SUM(G967:G1040)</f>
        <v>96170243</v>
      </c>
      <c r="H1041" s="1060">
        <f>SUM(H967:H1040)</f>
        <v>336923994</v>
      </c>
      <c r="I1041" s="1060">
        <f>SUM(I967:I1040)</f>
        <v>9270000</v>
      </c>
      <c r="J1041" s="1060">
        <f>SUM(J967:J1040)</f>
        <v>0</v>
      </c>
      <c r="K1041" s="1060">
        <f>SUM(K967:K1040)</f>
        <v>346193994</v>
      </c>
      <c r="L1041" s="506"/>
    </row>
    <row r="1042" spans="1:12" s="29" customFormat="1">
      <c r="A1042" s="409"/>
      <c r="B1042" s="409"/>
      <c r="C1042" s="410"/>
      <c r="D1042" s="410"/>
      <c r="E1042" s="410"/>
      <c r="F1042" s="410"/>
      <c r="G1042" s="410"/>
      <c r="H1042" s="410"/>
      <c r="I1042" s="410"/>
      <c r="J1042" s="410"/>
      <c r="K1042" s="410"/>
      <c r="L1042" s="506"/>
    </row>
    <row r="1043" spans="1:12" s="29" customFormat="1">
      <c r="A1043" s="409" t="s">
        <v>456</v>
      </c>
      <c r="B1043" s="832" t="s">
        <v>457</v>
      </c>
      <c r="C1043" s="418"/>
      <c r="D1043" s="418">
        <v>1337225</v>
      </c>
      <c r="E1043" s="418">
        <v>381109</v>
      </c>
      <c r="F1043" s="418">
        <v>13099508</v>
      </c>
      <c r="G1043" s="410">
        <f t="shared" ref="G1043:G1058" si="192">SUM(D1043:F1043)</f>
        <v>14817842</v>
      </c>
      <c r="H1043" s="410">
        <f t="shared" ref="H1043:H1058" si="193">C1043*D1043</f>
        <v>0</v>
      </c>
      <c r="I1043" s="410">
        <f t="shared" ref="I1043:I1058" si="194">C1043*E1043</f>
        <v>0</v>
      </c>
      <c r="J1043" s="410">
        <f t="shared" ref="J1043:J1058" si="195">C1043*F1043</f>
        <v>0</v>
      </c>
      <c r="K1043" s="410">
        <f t="shared" ref="K1043:K1058" si="196">C1043*G1043</f>
        <v>0</v>
      </c>
      <c r="L1043" s="506"/>
    </row>
    <row r="1044" spans="1:12" s="29" customFormat="1" ht="36.75">
      <c r="A1044" s="409" t="s">
        <v>458</v>
      </c>
      <c r="B1044" s="832" t="s">
        <v>459</v>
      </c>
      <c r="C1044" s="418"/>
      <c r="D1044" s="418">
        <v>1337225</v>
      </c>
      <c r="E1044" s="418">
        <v>401168</v>
      </c>
      <c r="F1044" s="418">
        <v>10916790</v>
      </c>
      <c r="G1044" s="410">
        <f t="shared" si="192"/>
        <v>12655183</v>
      </c>
      <c r="H1044" s="410">
        <f t="shared" si="193"/>
        <v>0</v>
      </c>
      <c r="I1044" s="410">
        <f t="shared" si="194"/>
        <v>0</v>
      </c>
      <c r="J1044" s="410">
        <f t="shared" si="195"/>
        <v>0</v>
      </c>
      <c r="K1044" s="410">
        <f t="shared" si="196"/>
        <v>0</v>
      </c>
      <c r="L1044" s="506"/>
    </row>
    <row r="1045" spans="1:12" s="29" customFormat="1">
      <c r="A1045" s="409"/>
      <c r="B1045" s="422" t="s">
        <v>460</v>
      </c>
      <c r="C1045" s="410">
        <v>2</v>
      </c>
      <c r="D1045" s="418">
        <v>9273942.8399999999</v>
      </c>
      <c r="E1045" s="410">
        <v>374361</v>
      </c>
      <c r="F1045" s="410">
        <v>7914876</v>
      </c>
      <c r="G1045" s="410">
        <f t="shared" si="192"/>
        <v>17563179.84</v>
      </c>
      <c r="H1045" s="410">
        <f t="shared" si="193"/>
        <v>18547885.68</v>
      </c>
      <c r="I1045" s="410">
        <f t="shared" si="194"/>
        <v>748722</v>
      </c>
      <c r="J1045" s="410">
        <f t="shared" si="195"/>
        <v>15829752</v>
      </c>
      <c r="K1045" s="410">
        <f t="shared" si="196"/>
        <v>35126359.68</v>
      </c>
      <c r="L1045" s="506"/>
    </row>
    <row r="1046" spans="1:12" s="29" customFormat="1">
      <c r="A1046" s="409"/>
      <c r="B1046" s="422" t="s">
        <v>461</v>
      </c>
      <c r="C1046" s="410"/>
      <c r="D1046" s="418"/>
      <c r="E1046" s="410"/>
      <c r="F1046" s="410"/>
      <c r="G1046" s="410">
        <f t="shared" si="192"/>
        <v>0</v>
      </c>
      <c r="H1046" s="410">
        <f t="shared" si="193"/>
        <v>0</v>
      </c>
      <c r="I1046" s="410">
        <f t="shared" si="194"/>
        <v>0</v>
      </c>
      <c r="J1046" s="410">
        <f t="shared" si="195"/>
        <v>0</v>
      </c>
      <c r="K1046" s="410">
        <f t="shared" si="196"/>
        <v>0</v>
      </c>
      <c r="L1046" s="506"/>
    </row>
    <row r="1047" spans="1:12" s="29" customFormat="1">
      <c r="A1047" s="409"/>
      <c r="B1047" s="422" t="s">
        <v>462</v>
      </c>
      <c r="C1047" s="410"/>
      <c r="D1047" s="418"/>
      <c r="E1047" s="410"/>
      <c r="F1047" s="410"/>
      <c r="G1047" s="410">
        <f t="shared" si="192"/>
        <v>0</v>
      </c>
      <c r="H1047" s="410">
        <f t="shared" si="193"/>
        <v>0</v>
      </c>
      <c r="I1047" s="410">
        <f t="shared" si="194"/>
        <v>0</v>
      </c>
      <c r="J1047" s="410">
        <f t="shared" si="195"/>
        <v>0</v>
      </c>
      <c r="K1047" s="410">
        <f t="shared" si="196"/>
        <v>0</v>
      </c>
      <c r="L1047" s="506"/>
    </row>
    <row r="1048" spans="1:12" s="29" customFormat="1">
      <c r="A1048" s="409"/>
      <c r="B1048" s="422" t="s">
        <v>938</v>
      </c>
      <c r="C1048" s="410"/>
      <c r="D1048" s="410"/>
      <c r="E1048" s="410"/>
      <c r="F1048" s="410"/>
      <c r="G1048" s="410">
        <f t="shared" si="192"/>
        <v>0</v>
      </c>
      <c r="H1048" s="410">
        <f t="shared" si="193"/>
        <v>0</v>
      </c>
      <c r="I1048" s="410">
        <f t="shared" si="194"/>
        <v>0</v>
      </c>
      <c r="J1048" s="410">
        <f t="shared" si="195"/>
        <v>0</v>
      </c>
      <c r="K1048" s="410">
        <f t="shared" si="196"/>
        <v>0</v>
      </c>
      <c r="L1048" s="506"/>
    </row>
    <row r="1049" spans="1:12" s="29" customFormat="1">
      <c r="A1049" s="421"/>
      <c r="B1049" s="929" t="s">
        <v>939</v>
      </c>
      <c r="C1049" s="410"/>
      <c r="D1049" s="410"/>
      <c r="E1049" s="410"/>
      <c r="F1049" s="410"/>
      <c r="G1049" s="410">
        <f t="shared" si="192"/>
        <v>0</v>
      </c>
      <c r="H1049" s="410">
        <f t="shared" si="193"/>
        <v>0</v>
      </c>
      <c r="I1049" s="410">
        <f t="shared" si="194"/>
        <v>0</v>
      </c>
      <c r="J1049" s="410">
        <f t="shared" si="195"/>
        <v>0</v>
      </c>
      <c r="K1049" s="410">
        <f t="shared" si="196"/>
        <v>0</v>
      </c>
      <c r="L1049" s="506"/>
    </row>
    <row r="1050" spans="1:12" s="29" customFormat="1">
      <c r="A1050" s="409"/>
      <c r="B1050" s="422" t="s">
        <v>940</v>
      </c>
      <c r="C1050" s="410"/>
      <c r="D1050" s="410"/>
      <c r="E1050" s="410"/>
      <c r="F1050" s="410"/>
      <c r="G1050" s="410">
        <f t="shared" si="192"/>
        <v>0</v>
      </c>
      <c r="H1050" s="410">
        <f t="shared" si="193"/>
        <v>0</v>
      </c>
      <c r="I1050" s="410">
        <f t="shared" si="194"/>
        <v>0</v>
      </c>
      <c r="J1050" s="410">
        <f t="shared" si="195"/>
        <v>0</v>
      </c>
      <c r="K1050" s="410">
        <f t="shared" si="196"/>
        <v>0</v>
      </c>
      <c r="L1050" s="506"/>
    </row>
    <row r="1051" spans="1:12" s="29" customFormat="1">
      <c r="A1051" s="409"/>
      <c r="B1051" s="422" t="s">
        <v>941</v>
      </c>
      <c r="C1051" s="410"/>
      <c r="D1051" s="410"/>
      <c r="E1051" s="410"/>
      <c r="F1051" s="410"/>
      <c r="G1051" s="410">
        <f t="shared" si="192"/>
        <v>0</v>
      </c>
      <c r="H1051" s="410">
        <f t="shared" si="193"/>
        <v>0</v>
      </c>
      <c r="I1051" s="410">
        <f t="shared" si="194"/>
        <v>0</v>
      </c>
      <c r="J1051" s="410">
        <f t="shared" si="195"/>
        <v>0</v>
      </c>
      <c r="K1051" s="410">
        <f t="shared" si="196"/>
        <v>0</v>
      </c>
      <c r="L1051" s="506"/>
    </row>
    <row r="1052" spans="1:12" s="29" customFormat="1">
      <c r="A1052" s="409"/>
      <c r="B1052" s="422" t="s">
        <v>463</v>
      </c>
      <c r="C1052" s="410"/>
      <c r="D1052" s="410"/>
      <c r="E1052" s="410"/>
      <c r="F1052" s="410"/>
      <c r="G1052" s="410">
        <f t="shared" si="192"/>
        <v>0</v>
      </c>
      <c r="H1052" s="410">
        <f t="shared" si="193"/>
        <v>0</v>
      </c>
      <c r="I1052" s="410">
        <f t="shared" si="194"/>
        <v>0</v>
      </c>
      <c r="J1052" s="410">
        <f t="shared" si="195"/>
        <v>0</v>
      </c>
      <c r="K1052" s="410">
        <f t="shared" si="196"/>
        <v>0</v>
      </c>
      <c r="L1052" s="506"/>
    </row>
    <row r="1053" spans="1:12" s="29" customFormat="1">
      <c r="A1053" s="409"/>
      <c r="B1053" s="422" t="s">
        <v>464</v>
      </c>
      <c r="C1053" s="410"/>
      <c r="D1053" s="410"/>
      <c r="E1053" s="410"/>
      <c r="F1053" s="410"/>
      <c r="G1053" s="410">
        <f t="shared" si="192"/>
        <v>0</v>
      </c>
      <c r="H1053" s="410">
        <f t="shared" si="193"/>
        <v>0</v>
      </c>
      <c r="I1053" s="410">
        <f t="shared" si="194"/>
        <v>0</v>
      </c>
      <c r="J1053" s="410">
        <f t="shared" si="195"/>
        <v>0</v>
      </c>
      <c r="K1053" s="410">
        <f t="shared" si="196"/>
        <v>0</v>
      </c>
      <c r="L1053" s="506"/>
    </row>
    <row r="1054" spans="1:12" s="29" customFormat="1">
      <c r="A1054" s="409"/>
      <c r="B1054" s="422" t="s">
        <v>465</v>
      </c>
      <c r="C1054" s="410"/>
      <c r="D1054" s="410"/>
      <c r="E1054" s="410"/>
      <c r="F1054" s="410"/>
      <c r="G1054" s="410">
        <f t="shared" si="192"/>
        <v>0</v>
      </c>
      <c r="H1054" s="410">
        <f t="shared" si="193"/>
        <v>0</v>
      </c>
      <c r="I1054" s="410">
        <f t="shared" si="194"/>
        <v>0</v>
      </c>
      <c r="J1054" s="410">
        <f t="shared" si="195"/>
        <v>0</v>
      </c>
      <c r="K1054" s="410">
        <f t="shared" si="196"/>
        <v>0</v>
      </c>
      <c r="L1054" s="506"/>
    </row>
    <row r="1055" spans="1:12" s="29" customFormat="1">
      <c r="A1055" s="409"/>
      <c r="B1055" s="422" t="s">
        <v>466</v>
      </c>
      <c r="C1055" s="410"/>
      <c r="D1055" s="410"/>
      <c r="E1055" s="410"/>
      <c r="F1055" s="410"/>
      <c r="G1055" s="410">
        <f t="shared" si="192"/>
        <v>0</v>
      </c>
      <c r="H1055" s="410">
        <f t="shared" si="193"/>
        <v>0</v>
      </c>
      <c r="I1055" s="410">
        <f t="shared" si="194"/>
        <v>0</v>
      </c>
      <c r="J1055" s="410">
        <f t="shared" si="195"/>
        <v>0</v>
      </c>
      <c r="K1055" s="410">
        <f t="shared" si="196"/>
        <v>0</v>
      </c>
      <c r="L1055" s="506"/>
    </row>
    <row r="1056" spans="1:12" s="29" customFormat="1">
      <c r="A1056" s="409"/>
      <c r="B1056" s="422" t="s">
        <v>467</v>
      </c>
      <c r="C1056" s="410"/>
      <c r="D1056" s="410"/>
      <c r="E1056" s="410"/>
      <c r="F1056" s="410"/>
      <c r="G1056" s="410">
        <f t="shared" si="192"/>
        <v>0</v>
      </c>
      <c r="H1056" s="410">
        <f t="shared" si="193"/>
        <v>0</v>
      </c>
      <c r="I1056" s="410">
        <f t="shared" si="194"/>
        <v>0</v>
      </c>
      <c r="J1056" s="410">
        <f t="shared" si="195"/>
        <v>0</v>
      </c>
      <c r="K1056" s="410">
        <f t="shared" si="196"/>
        <v>0</v>
      </c>
      <c r="L1056" s="506"/>
    </row>
    <row r="1057" spans="1:12" s="29" customFormat="1">
      <c r="A1057" s="409"/>
      <c r="B1057" s="422"/>
      <c r="C1057" s="410"/>
      <c r="D1057" s="410"/>
      <c r="E1057" s="410"/>
      <c r="F1057" s="410"/>
      <c r="G1057" s="410">
        <f t="shared" si="192"/>
        <v>0</v>
      </c>
      <c r="H1057" s="410">
        <f t="shared" si="193"/>
        <v>0</v>
      </c>
      <c r="I1057" s="410">
        <f t="shared" si="194"/>
        <v>0</v>
      </c>
      <c r="J1057" s="410">
        <f t="shared" si="195"/>
        <v>0</v>
      </c>
      <c r="K1057" s="410">
        <f t="shared" si="196"/>
        <v>0</v>
      </c>
      <c r="L1057" s="506"/>
    </row>
    <row r="1058" spans="1:12" s="29" customFormat="1">
      <c r="A1058" s="409"/>
      <c r="B1058" s="422"/>
      <c r="C1058" s="410"/>
      <c r="D1058" s="410"/>
      <c r="E1058" s="410"/>
      <c r="F1058" s="410"/>
      <c r="G1058" s="410">
        <f t="shared" si="192"/>
        <v>0</v>
      </c>
      <c r="H1058" s="410">
        <f t="shared" si="193"/>
        <v>0</v>
      </c>
      <c r="I1058" s="410">
        <f t="shared" si="194"/>
        <v>0</v>
      </c>
      <c r="J1058" s="410">
        <f t="shared" si="195"/>
        <v>0</v>
      </c>
      <c r="K1058" s="410">
        <f t="shared" si="196"/>
        <v>0</v>
      </c>
      <c r="L1058" s="506"/>
    </row>
    <row r="1059" spans="1:12" s="29" customFormat="1">
      <c r="A1059" s="409"/>
      <c r="B1059" s="422"/>
      <c r="C1059" s="410">
        <f t="shared" ref="C1059:K1059" si="197">SUM(C1043:C1058)</f>
        <v>2</v>
      </c>
      <c r="D1059" s="410">
        <f t="shared" si="197"/>
        <v>11948392.84</v>
      </c>
      <c r="E1059" s="410">
        <f t="shared" si="197"/>
        <v>1156638</v>
      </c>
      <c r="F1059" s="410">
        <f t="shared" si="197"/>
        <v>31931174</v>
      </c>
      <c r="G1059" s="410">
        <f t="shared" si="197"/>
        <v>45036204.840000004</v>
      </c>
      <c r="H1059" s="410">
        <f t="shared" si="197"/>
        <v>18547885.68</v>
      </c>
      <c r="I1059" s="410">
        <f t="shared" si="197"/>
        <v>748722</v>
      </c>
      <c r="J1059" s="410">
        <f t="shared" si="197"/>
        <v>15829752</v>
      </c>
      <c r="K1059" s="410">
        <f t="shared" si="197"/>
        <v>35126359.68</v>
      </c>
      <c r="L1059" s="506"/>
    </row>
    <row r="1060" spans="1:12" s="29" customFormat="1">
      <c r="A1060" s="409"/>
      <c r="B1060" s="422"/>
      <c r="C1060" s="410"/>
      <c r="D1060" s="410"/>
      <c r="E1060" s="410"/>
      <c r="F1060" s="410"/>
      <c r="G1060" s="410"/>
      <c r="H1060" s="410"/>
      <c r="I1060" s="410"/>
      <c r="J1060" s="410"/>
      <c r="K1060" s="410"/>
      <c r="L1060" s="506"/>
    </row>
    <row r="1061" spans="1:12">
      <c r="A1061" s="409"/>
      <c r="B1061" s="409"/>
      <c r="C1061" s="418">
        <f>C1041+C1059</f>
        <v>311</v>
      </c>
      <c r="D1061" s="418">
        <f>SUM(D1043:D1056)</f>
        <v>11948392.84</v>
      </c>
      <c r="E1061" s="418">
        <f>SUM(E1043:E1056)</f>
        <v>1156638</v>
      </c>
      <c r="F1061" s="418">
        <f t="shared" ref="F1061:K1061" si="198">F1041+F1059</f>
        <v>31931174</v>
      </c>
      <c r="G1061" s="418">
        <f t="shared" si="198"/>
        <v>141206447.84</v>
      </c>
      <c r="H1061" s="418">
        <f t="shared" si="198"/>
        <v>355471879.68000001</v>
      </c>
      <c r="I1061" s="418">
        <f t="shared" si="198"/>
        <v>10018722</v>
      </c>
      <c r="J1061" s="418">
        <f t="shared" si="198"/>
        <v>15829752</v>
      </c>
      <c r="K1061" s="418">
        <f t="shared" si="198"/>
        <v>381320353.68000001</v>
      </c>
      <c r="L1061" s="506"/>
    </row>
    <row r="1062" spans="1:12">
      <c r="A1062" s="506"/>
      <c r="B1062" s="506"/>
      <c r="C1062" s="506"/>
      <c r="D1062" s="506"/>
      <c r="E1062" s="506"/>
      <c r="F1062" s="506"/>
      <c r="G1062" s="506"/>
      <c r="H1062" s="506"/>
      <c r="I1062" s="506"/>
      <c r="J1062" s="506"/>
      <c r="K1062" s="506"/>
      <c r="L1062" s="506"/>
    </row>
    <row r="1063" spans="1:12" s="29" customFormat="1" ht="20.25">
      <c r="A1063" s="1568" t="s">
        <v>1198</v>
      </c>
      <c r="B1063" s="1568"/>
      <c r="C1063" s="1568"/>
      <c r="D1063" s="1568"/>
      <c r="E1063" s="1568"/>
      <c r="F1063" s="1568"/>
      <c r="G1063" s="1568"/>
      <c r="H1063" s="1568"/>
      <c r="I1063" s="1568"/>
      <c r="J1063" s="1568"/>
      <c r="K1063" s="1568"/>
      <c r="L1063" s="506"/>
    </row>
    <row r="1064" spans="1:12" s="29" customFormat="1" ht="20.25" customHeight="1">
      <c r="A1064" s="1569" t="s">
        <v>289</v>
      </c>
      <c r="B1064" s="1569"/>
      <c r="C1064" s="1569"/>
      <c r="D1064" s="1569"/>
      <c r="E1064" s="1569"/>
      <c r="F1064" s="1569"/>
      <c r="G1064" s="1569"/>
      <c r="H1064" s="1569"/>
      <c r="I1064" s="1569"/>
      <c r="J1064" s="1569"/>
      <c r="K1064" s="1569"/>
      <c r="L1064" s="506"/>
    </row>
    <row r="1065" spans="1:12" s="29" customFormat="1" ht="20.25" customHeight="1">
      <c r="A1065" s="1569" t="s">
        <v>290</v>
      </c>
      <c r="B1065" s="1569"/>
      <c r="C1065" s="1569"/>
      <c r="D1065" s="1569"/>
      <c r="E1065" s="1569"/>
      <c r="F1065" s="1569"/>
      <c r="G1065" s="1569"/>
      <c r="H1065" s="1569"/>
      <c r="I1065" s="1569"/>
      <c r="J1065" s="1569"/>
      <c r="K1065" s="1569"/>
      <c r="L1065" s="506"/>
    </row>
    <row r="1066" spans="1:12" s="29" customFormat="1" ht="15.75">
      <c r="A1066" s="1579" t="s">
        <v>585</v>
      </c>
      <c r="B1066" s="1579"/>
      <c r="C1066" s="1579"/>
      <c r="D1066" s="1579"/>
      <c r="E1066" s="1579"/>
      <c r="F1066" s="1579"/>
      <c r="G1066" s="1579"/>
      <c r="H1066" s="1579"/>
      <c r="I1066" s="1579"/>
      <c r="J1066" s="1579"/>
      <c r="K1066" s="1579"/>
      <c r="L1066" s="506"/>
    </row>
    <row r="1067" spans="1:12" s="29" customFormat="1" ht="36.75">
      <c r="A1067" s="406"/>
      <c r="B1067" s="406" t="s">
        <v>291</v>
      </c>
      <c r="C1067" s="406" t="s">
        <v>1015</v>
      </c>
      <c r="D1067" s="406" t="s">
        <v>292</v>
      </c>
      <c r="E1067" s="406" t="s">
        <v>516</v>
      </c>
      <c r="F1067" s="406" t="s">
        <v>293</v>
      </c>
      <c r="G1067" s="406" t="s">
        <v>294</v>
      </c>
      <c r="H1067" s="406" t="s">
        <v>295</v>
      </c>
      <c r="I1067" s="406" t="s">
        <v>517</v>
      </c>
      <c r="J1067" s="406" t="s">
        <v>296</v>
      </c>
      <c r="K1067" s="1061" t="s">
        <v>1016</v>
      </c>
      <c r="L1067" s="506"/>
    </row>
    <row r="1068" spans="1:12" s="29" customFormat="1">
      <c r="A1068" s="506"/>
      <c r="B1068" s="506"/>
      <c r="C1068" s="506"/>
      <c r="D1068" s="506"/>
      <c r="E1068" s="506"/>
      <c r="F1068" s="506"/>
      <c r="G1068" s="506"/>
      <c r="H1068" s="506"/>
      <c r="I1068" s="506"/>
      <c r="J1068" s="506"/>
      <c r="K1068" s="506"/>
      <c r="L1068" s="506"/>
    </row>
    <row r="1069" spans="1:12" s="29" customFormat="1">
      <c r="A1069" s="506"/>
      <c r="B1069" s="421" t="s">
        <v>317</v>
      </c>
      <c r="C1069" s="410">
        <v>1</v>
      </c>
      <c r="D1069" s="410">
        <v>459536</v>
      </c>
      <c r="E1069" s="410">
        <v>30000</v>
      </c>
      <c r="F1069" s="410"/>
      <c r="G1069" s="776">
        <f>SUM(D1069:F1069)</f>
        <v>489536</v>
      </c>
      <c r="H1069" s="776">
        <f t="shared" ref="H1069:H1100" si="199">C1069*D1069</f>
        <v>459536</v>
      </c>
      <c r="I1069" s="776">
        <f t="shared" ref="I1069:I1100" si="200">C1069*E1069</f>
        <v>30000</v>
      </c>
      <c r="J1069" s="776">
        <f t="shared" ref="J1069:J1100" si="201">C1069*F1069</f>
        <v>0</v>
      </c>
      <c r="K1069" s="776">
        <f t="shared" ref="K1069:K1100" si="202">C1069*G1069</f>
        <v>489536</v>
      </c>
      <c r="L1069" s="506"/>
    </row>
    <row r="1070" spans="1:12" s="29" customFormat="1">
      <c r="A1070" s="506"/>
      <c r="B1070" s="421" t="s">
        <v>318</v>
      </c>
      <c r="C1070" s="410">
        <v>2</v>
      </c>
      <c r="D1070" s="410">
        <v>466718</v>
      </c>
      <c r="E1070" s="410">
        <v>30000</v>
      </c>
      <c r="F1070" s="410"/>
      <c r="G1070" s="776">
        <f t="shared" ref="G1070:G1109" si="203">SUM(D1070:F1070)</f>
        <v>496718</v>
      </c>
      <c r="H1070" s="776">
        <f t="shared" si="199"/>
        <v>933436</v>
      </c>
      <c r="I1070" s="776">
        <f t="shared" si="200"/>
        <v>60000</v>
      </c>
      <c r="J1070" s="776">
        <f t="shared" si="201"/>
        <v>0</v>
      </c>
      <c r="K1070" s="776">
        <f t="shared" si="202"/>
        <v>993436</v>
      </c>
      <c r="L1070" s="506"/>
    </row>
    <row r="1071" spans="1:12" s="29" customFormat="1">
      <c r="A1071" s="506"/>
      <c r="B1071" s="421" t="s">
        <v>326</v>
      </c>
      <c r="C1071" s="410">
        <v>1</v>
      </c>
      <c r="D1071" s="410">
        <v>445226</v>
      </c>
      <c r="E1071" s="410">
        <v>30000</v>
      </c>
      <c r="F1071" s="410"/>
      <c r="G1071" s="776">
        <f t="shared" si="203"/>
        <v>475226</v>
      </c>
      <c r="H1071" s="776">
        <f t="shared" si="199"/>
        <v>445226</v>
      </c>
      <c r="I1071" s="776">
        <f t="shared" si="200"/>
        <v>30000</v>
      </c>
      <c r="J1071" s="776">
        <f t="shared" si="201"/>
        <v>0</v>
      </c>
      <c r="K1071" s="776">
        <f t="shared" si="202"/>
        <v>475226</v>
      </c>
      <c r="L1071" s="506"/>
    </row>
    <row r="1072" spans="1:12" s="29" customFormat="1">
      <c r="A1072" s="506"/>
      <c r="B1072" s="421" t="s">
        <v>327</v>
      </c>
      <c r="C1072" s="410">
        <v>2</v>
      </c>
      <c r="D1072" s="410">
        <v>453855</v>
      </c>
      <c r="E1072" s="410">
        <v>30000</v>
      </c>
      <c r="F1072" s="410"/>
      <c r="G1072" s="776">
        <f t="shared" si="203"/>
        <v>483855</v>
      </c>
      <c r="H1072" s="776">
        <f t="shared" si="199"/>
        <v>907710</v>
      </c>
      <c r="I1072" s="776">
        <f t="shared" si="200"/>
        <v>60000</v>
      </c>
      <c r="J1072" s="776">
        <f t="shared" si="201"/>
        <v>0</v>
      </c>
      <c r="K1072" s="776">
        <f t="shared" si="202"/>
        <v>967710</v>
      </c>
      <c r="L1072" s="506"/>
    </row>
    <row r="1073" spans="1:12" s="29" customFormat="1">
      <c r="A1073" s="506"/>
      <c r="B1073" s="421" t="s">
        <v>328</v>
      </c>
      <c r="C1073" s="410">
        <v>1</v>
      </c>
      <c r="D1073" s="410">
        <v>462484</v>
      </c>
      <c r="E1073" s="410">
        <v>30000</v>
      </c>
      <c r="F1073" s="410"/>
      <c r="G1073" s="776">
        <f t="shared" si="203"/>
        <v>492484</v>
      </c>
      <c r="H1073" s="776">
        <f t="shared" si="199"/>
        <v>462484</v>
      </c>
      <c r="I1073" s="776">
        <f t="shared" si="200"/>
        <v>30000</v>
      </c>
      <c r="J1073" s="776">
        <f t="shared" si="201"/>
        <v>0</v>
      </c>
      <c r="K1073" s="776">
        <f t="shared" si="202"/>
        <v>492484</v>
      </c>
      <c r="L1073" s="506"/>
    </row>
    <row r="1074" spans="1:12" s="29" customFormat="1">
      <c r="A1074" s="506"/>
      <c r="B1074" s="421" t="s">
        <v>330</v>
      </c>
      <c r="C1074" s="410">
        <v>1</v>
      </c>
      <c r="D1074" s="410">
        <v>488371</v>
      </c>
      <c r="E1074" s="410">
        <v>30000</v>
      </c>
      <c r="F1074" s="410"/>
      <c r="G1074" s="776">
        <f t="shared" si="203"/>
        <v>518371</v>
      </c>
      <c r="H1074" s="776">
        <f t="shared" si="199"/>
        <v>488371</v>
      </c>
      <c r="I1074" s="776">
        <f t="shared" si="200"/>
        <v>30000</v>
      </c>
      <c r="J1074" s="776">
        <f t="shared" si="201"/>
        <v>0</v>
      </c>
      <c r="K1074" s="776">
        <f t="shared" si="202"/>
        <v>518371</v>
      </c>
      <c r="L1074" s="506"/>
    </row>
    <row r="1075" spans="1:12" s="29" customFormat="1">
      <c r="A1075" s="506"/>
      <c r="B1075" s="421" t="s">
        <v>331</v>
      </c>
      <c r="C1075" s="410">
        <v>1</v>
      </c>
      <c r="D1075" s="410">
        <v>497000</v>
      </c>
      <c r="E1075" s="410">
        <v>30000</v>
      </c>
      <c r="F1075" s="410"/>
      <c r="G1075" s="776">
        <f t="shared" si="203"/>
        <v>527000</v>
      </c>
      <c r="H1075" s="776">
        <f t="shared" si="199"/>
        <v>497000</v>
      </c>
      <c r="I1075" s="776">
        <f t="shared" si="200"/>
        <v>30000</v>
      </c>
      <c r="J1075" s="776">
        <f t="shared" si="201"/>
        <v>0</v>
      </c>
      <c r="K1075" s="776">
        <f t="shared" si="202"/>
        <v>527000</v>
      </c>
      <c r="L1075" s="506"/>
    </row>
    <row r="1076" spans="1:12" s="29" customFormat="1">
      <c r="A1076" s="506"/>
      <c r="B1076" s="421" t="s">
        <v>335</v>
      </c>
      <c r="C1076" s="410">
        <v>1</v>
      </c>
      <c r="D1076" s="410">
        <v>434594</v>
      </c>
      <c r="E1076" s="410">
        <v>30000</v>
      </c>
      <c r="F1076" s="410"/>
      <c r="G1076" s="776">
        <f t="shared" si="203"/>
        <v>464594</v>
      </c>
      <c r="H1076" s="776">
        <f t="shared" si="199"/>
        <v>434594</v>
      </c>
      <c r="I1076" s="776">
        <f t="shared" si="200"/>
        <v>30000</v>
      </c>
      <c r="J1076" s="776">
        <f t="shared" si="201"/>
        <v>0</v>
      </c>
      <c r="K1076" s="776">
        <f t="shared" si="202"/>
        <v>464594</v>
      </c>
      <c r="L1076" s="506"/>
    </row>
    <row r="1077" spans="1:12" s="29" customFormat="1">
      <c r="A1077" s="506"/>
      <c r="B1077" s="421" t="s">
        <v>338</v>
      </c>
      <c r="C1077" s="410">
        <v>2</v>
      </c>
      <c r="D1077" s="410">
        <v>474690</v>
      </c>
      <c r="E1077" s="410">
        <v>30000</v>
      </c>
      <c r="F1077" s="410"/>
      <c r="G1077" s="776">
        <f t="shared" si="203"/>
        <v>504690</v>
      </c>
      <c r="H1077" s="776">
        <f t="shared" si="199"/>
        <v>949380</v>
      </c>
      <c r="I1077" s="776">
        <f t="shared" si="200"/>
        <v>60000</v>
      </c>
      <c r="J1077" s="776">
        <f t="shared" si="201"/>
        <v>0</v>
      </c>
      <c r="K1077" s="776">
        <f t="shared" si="202"/>
        <v>1009380</v>
      </c>
      <c r="L1077" s="506"/>
    </row>
    <row r="1078" spans="1:12" s="29" customFormat="1">
      <c r="A1078" s="506"/>
      <c r="B1078" s="421" t="s">
        <v>342</v>
      </c>
      <c r="C1078" s="410">
        <v>1</v>
      </c>
      <c r="D1078" s="410">
        <v>524810</v>
      </c>
      <c r="E1078" s="410">
        <v>30000</v>
      </c>
      <c r="F1078" s="410"/>
      <c r="G1078" s="776">
        <f t="shared" si="203"/>
        <v>554810</v>
      </c>
      <c r="H1078" s="776">
        <f t="shared" si="199"/>
        <v>524810</v>
      </c>
      <c r="I1078" s="776">
        <f t="shared" si="200"/>
        <v>30000</v>
      </c>
      <c r="J1078" s="776">
        <f t="shared" si="201"/>
        <v>0</v>
      </c>
      <c r="K1078" s="776">
        <f t="shared" si="202"/>
        <v>554810</v>
      </c>
      <c r="L1078" s="506"/>
    </row>
    <row r="1079" spans="1:12" s="29" customFormat="1">
      <c r="A1079" s="506"/>
      <c r="B1079" s="421" t="s">
        <v>345</v>
      </c>
      <c r="C1079" s="410">
        <v>1</v>
      </c>
      <c r="D1079" s="410">
        <v>461648</v>
      </c>
      <c r="E1079" s="410">
        <v>30000</v>
      </c>
      <c r="F1079" s="410"/>
      <c r="G1079" s="776">
        <f t="shared" si="203"/>
        <v>491648</v>
      </c>
      <c r="H1079" s="776">
        <f t="shared" si="199"/>
        <v>461648</v>
      </c>
      <c r="I1079" s="776">
        <f t="shared" si="200"/>
        <v>30000</v>
      </c>
      <c r="J1079" s="776">
        <f t="shared" si="201"/>
        <v>0</v>
      </c>
      <c r="K1079" s="776">
        <f t="shared" si="202"/>
        <v>491648</v>
      </c>
      <c r="L1079" s="506"/>
    </row>
    <row r="1080" spans="1:12" s="29" customFormat="1">
      <c r="A1080" s="506"/>
      <c r="B1080" s="421" t="s">
        <v>348</v>
      </c>
      <c r="C1080" s="410">
        <v>1</v>
      </c>
      <c r="D1080" s="410">
        <v>510524</v>
      </c>
      <c r="E1080" s="410">
        <v>30000</v>
      </c>
      <c r="F1080" s="410"/>
      <c r="G1080" s="776">
        <f t="shared" si="203"/>
        <v>540524</v>
      </c>
      <c r="H1080" s="776">
        <f t="shared" si="199"/>
        <v>510524</v>
      </c>
      <c r="I1080" s="776">
        <f t="shared" si="200"/>
        <v>30000</v>
      </c>
      <c r="J1080" s="776">
        <f t="shared" si="201"/>
        <v>0</v>
      </c>
      <c r="K1080" s="776">
        <f t="shared" si="202"/>
        <v>540524</v>
      </c>
      <c r="L1080" s="506"/>
    </row>
    <row r="1081" spans="1:12" s="29" customFormat="1">
      <c r="A1081" s="506"/>
      <c r="B1081" s="421" t="s">
        <v>352</v>
      </c>
      <c r="C1081" s="410">
        <v>1</v>
      </c>
      <c r="D1081" s="410">
        <v>571619</v>
      </c>
      <c r="E1081" s="410">
        <v>30000</v>
      </c>
      <c r="F1081" s="410"/>
      <c r="G1081" s="776">
        <f t="shared" si="203"/>
        <v>601619</v>
      </c>
      <c r="H1081" s="776">
        <f t="shared" si="199"/>
        <v>571619</v>
      </c>
      <c r="I1081" s="776">
        <f t="shared" si="200"/>
        <v>30000</v>
      </c>
      <c r="J1081" s="776">
        <f t="shared" si="201"/>
        <v>0</v>
      </c>
      <c r="K1081" s="776">
        <f t="shared" si="202"/>
        <v>601619</v>
      </c>
      <c r="L1081" s="506"/>
    </row>
    <row r="1082" spans="1:12" s="29" customFormat="1">
      <c r="A1082" s="506"/>
      <c r="B1082" s="421" t="s">
        <v>358</v>
      </c>
      <c r="C1082" s="410">
        <v>2</v>
      </c>
      <c r="D1082" s="410">
        <v>661237</v>
      </c>
      <c r="E1082" s="410">
        <v>30000</v>
      </c>
      <c r="F1082" s="410"/>
      <c r="G1082" s="776">
        <f t="shared" si="203"/>
        <v>691237</v>
      </c>
      <c r="H1082" s="776">
        <f t="shared" si="199"/>
        <v>1322474</v>
      </c>
      <c r="I1082" s="776">
        <f t="shared" si="200"/>
        <v>60000</v>
      </c>
      <c r="J1082" s="776">
        <f t="shared" si="201"/>
        <v>0</v>
      </c>
      <c r="K1082" s="776">
        <f t="shared" si="202"/>
        <v>1382474</v>
      </c>
      <c r="L1082" s="506"/>
    </row>
    <row r="1083" spans="1:12" s="29" customFormat="1">
      <c r="A1083" s="506"/>
      <c r="B1083" s="421" t="s">
        <v>359</v>
      </c>
      <c r="C1083" s="410">
        <v>8</v>
      </c>
      <c r="D1083" s="410">
        <v>684340</v>
      </c>
      <c r="E1083" s="410">
        <v>30000</v>
      </c>
      <c r="F1083" s="410"/>
      <c r="G1083" s="776">
        <f t="shared" si="203"/>
        <v>714340</v>
      </c>
      <c r="H1083" s="776">
        <f t="shared" si="199"/>
        <v>5474720</v>
      </c>
      <c r="I1083" s="776">
        <f t="shared" si="200"/>
        <v>240000</v>
      </c>
      <c r="J1083" s="776">
        <f t="shared" si="201"/>
        <v>0</v>
      </c>
      <c r="K1083" s="776">
        <f t="shared" si="202"/>
        <v>5714720</v>
      </c>
      <c r="L1083" s="506"/>
    </row>
    <row r="1084" spans="1:12" s="29" customFormat="1">
      <c r="A1084" s="506"/>
      <c r="B1084" s="421" t="s">
        <v>362</v>
      </c>
      <c r="C1084" s="410">
        <v>1</v>
      </c>
      <c r="D1084" s="410">
        <v>753649</v>
      </c>
      <c r="E1084" s="410">
        <v>30000</v>
      </c>
      <c r="F1084" s="410"/>
      <c r="G1084" s="776">
        <f t="shared" si="203"/>
        <v>783649</v>
      </c>
      <c r="H1084" s="776">
        <f t="shared" si="199"/>
        <v>753649</v>
      </c>
      <c r="I1084" s="776">
        <f t="shared" si="200"/>
        <v>30000</v>
      </c>
      <c r="J1084" s="776">
        <f t="shared" si="201"/>
        <v>0</v>
      </c>
      <c r="K1084" s="776">
        <f t="shared" si="202"/>
        <v>783649</v>
      </c>
      <c r="L1084" s="506"/>
    </row>
    <row r="1085" spans="1:12" s="29" customFormat="1">
      <c r="A1085" s="506"/>
      <c r="B1085" s="421" t="s">
        <v>363</v>
      </c>
      <c r="C1085" s="410">
        <v>4</v>
      </c>
      <c r="D1085" s="410">
        <v>776752</v>
      </c>
      <c r="E1085" s="410">
        <v>30000</v>
      </c>
      <c r="F1085" s="410"/>
      <c r="G1085" s="776">
        <f t="shared" si="203"/>
        <v>806752</v>
      </c>
      <c r="H1085" s="776">
        <f t="shared" si="199"/>
        <v>3107008</v>
      </c>
      <c r="I1085" s="776">
        <f t="shared" si="200"/>
        <v>120000</v>
      </c>
      <c r="J1085" s="776">
        <f t="shared" si="201"/>
        <v>0</v>
      </c>
      <c r="K1085" s="776">
        <f t="shared" si="202"/>
        <v>3227008</v>
      </c>
      <c r="L1085" s="506"/>
    </row>
    <row r="1086" spans="1:12" s="29" customFormat="1">
      <c r="A1086" s="506"/>
      <c r="B1086" s="421" t="s">
        <v>364</v>
      </c>
      <c r="C1086" s="410">
        <v>1</v>
      </c>
      <c r="D1086" s="410">
        <v>799855</v>
      </c>
      <c r="E1086" s="410">
        <v>30000</v>
      </c>
      <c r="F1086" s="410"/>
      <c r="G1086" s="776">
        <f t="shared" si="203"/>
        <v>829855</v>
      </c>
      <c r="H1086" s="776">
        <f t="shared" si="199"/>
        <v>799855</v>
      </c>
      <c r="I1086" s="776">
        <f t="shared" si="200"/>
        <v>30000</v>
      </c>
      <c r="J1086" s="776">
        <f t="shared" si="201"/>
        <v>0</v>
      </c>
      <c r="K1086" s="776">
        <f t="shared" si="202"/>
        <v>829855</v>
      </c>
      <c r="L1086" s="506"/>
    </row>
    <row r="1087" spans="1:12" s="29" customFormat="1">
      <c r="A1087" s="506"/>
      <c r="B1087" s="421" t="s">
        <v>365</v>
      </c>
      <c r="C1087" s="410">
        <v>1</v>
      </c>
      <c r="D1087" s="410">
        <v>822959</v>
      </c>
      <c r="E1087" s="410">
        <v>30000</v>
      </c>
      <c r="F1087" s="410"/>
      <c r="G1087" s="776">
        <f t="shared" si="203"/>
        <v>852959</v>
      </c>
      <c r="H1087" s="776">
        <f t="shared" si="199"/>
        <v>822959</v>
      </c>
      <c r="I1087" s="776">
        <f t="shared" si="200"/>
        <v>30000</v>
      </c>
      <c r="J1087" s="776">
        <f t="shared" si="201"/>
        <v>0</v>
      </c>
      <c r="K1087" s="776">
        <f t="shared" si="202"/>
        <v>852959</v>
      </c>
      <c r="L1087" s="506"/>
    </row>
    <row r="1088" spans="1:12" s="29" customFormat="1">
      <c r="A1088" s="506"/>
      <c r="B1088" s="421" t="s">
        <v>366</v>
      </c>
      <c r="C1088" s="410">
        <v>2</v>
      </c>
      <c r="D1088" s="410">
        <v>846062</v>
      </c>
      <c r="E1088" s="410">
        <v>30000</v>
      </c>
      <c r="F1088" s="410"/>
      <c r="G1088" s="776">
        <f t="shared" si="203"/>
        <v>876062</v>
      </c>
      <c r="H1088" s="776">
        <f t="shared" si="199"/>
        <v>1692124</v>
      </c>
      <c r="I1088" s="776">
        <f t="shared" si="200"/>
        <v>60000</v>
      </c>
      <c r="J1088" s="776">
        <f t="shared" si="201"/>
        <v>0</v>
      </c>
      <c r="K1088" s="776">
        <f t="shared" si="202"/>
        <v>1752124</v>
      </c>
      <c r="L1088" s="506"/>
    </row>
    <row r="1089" spans="1:12" s="29" customFormat="1">
      <c r="A1089" s="506"/>
      <c r="B1089" s="421" t="s">
        <v>367</v>
      </c>
      <c r="C1089" s="410">
        <v>1</v>
      </c>
      <c r="D1089" s="410">
        <v>869165</v>
      </c>
      <c r="E1089" s="410">
        <v>30000</v>
      </c>
      <c r="F1089" s="410"/>
      <c r="G1089" s="776">
        <f t="shared" si="203"/>
        <v>899165</v>
      </c>
      <c r="H1089" s="776">
        <f t="shared" si="199"/>
        <v>869165</v>
      </c>
      <c r="I1089" s="776">
        <f t="shared" si="200"/>
        <v>30000</v>
      </c>
      <c r="J1089" s="776">
        <f t="shared" si="201"/>
        <v>0</v>
      </c>
      <c r="K1089" s="776">
        <f t="shared" si="202"/>
        <v>899165</v>
      </c>
      <c r="L1089" s="506"/>
    </row>
    <row r="1090" spans="1:12" s="29" customFormat="1">
      <c r="A1090" s="506"/>
      <c r="B1090" s="421" t="s">
        <v>373</v>
      </c>
      <c r="C1090" s="410">
        <v>7</v>
      </c>
      <c r="D1090" s="410">
        <v>826204</v>
      </c>
      <c r="E1090" s="410">
        <v>30000</v>
      </c>
      <c r="F1090" s="410"/>
      <c r="G1090" s="776">
        <f t="shared" si="203"/>
        <v>856204</v>
      </c>
      <c r="H1090" s="776">
        <f t="shared" si="199"/>
        <v>5783428</v>
      </c>
      <c r="I1090" s="776">
        <f t="shared" si="200"/>
        <v>210000</v>
      </c>
      <c r="J1090" s="776">
        <f t="shared" si="201"/>
        <v>0</v>
      </c>
      <c r="K1090" s="776">
        <f t="shared" si="202"/>
        <v>5993428</v>
      </c>
      <c r="L1090" s="506"/>
    </row>
    <row r="1091" spans="1:12" s="29" customFormat="1">
      <c r="A1091" s="506"/>
      <c r="B1091" s="421" t="s">
        <v>374</v>
      </c>
      <c r="C1091" s="410">
        <v>11</v>
      </c>
      <c r="D1091" s="410">
        <v>857983</v>
      </c>
      <c r="E1091" s="410">
        <v>30000</v>
      </c>
      <c r="F1091" s="410"/>
      <c r="G1091" s="776">
        <f t="shared" si="203"/>
        <v>887983</v>
      </c>
      <c r="H1091" s="776">
        <f t="shared" si="199"/>
        <v>9437813</v>
      </c>
      <c r="I1091" s="776">
        <f t="shared" si="200"/>
        <v>330000</v>
      </c>
      <c r="J1091" s="776">
        <f t="shared" si="201"/>
        <v>0</v>
      </c>
      <c r="K1091" s="776">
        <f t="shared" si="202"/>
        <v>9767813</v>
      </c>
      <c r="L1091" s="506"/>
    </row>
    <row r="1092" spans="1:12" s="29" customFormat="1">
      <c r="A1092" s="506"/>
      <c r="B1092" s="421" t="s">
        <v>375</v>
      </c>
      <c r="C1092" s="410">
        <v>2</v>
      </c>
      <c r="D1092" s="410">
        <v>879772</v>
      </c>
      <c r="E1092" s="410">
        <v>30000</v>
      </c>
      <c r="F1092" s="410"/>
      <c r="G1092" s="776">
        <f t="shared" si="203"/>
        <v>909772</v>
      </c>
      <c r="H1092" s="776">
        <f t="shared" si="199"/>
        <v>1759544</v>
      </c>
      <c r="I1092" s="776">
        <f t="shared" si="200"/>
        <v>60000</v>
      </c>
      <c r="J1092" s="776">
        <f t="shared" si="201"/>
        <v>0</v>
      </c>
      <c r="K1092" s="776">
        <f t="shared" si="202"/>
        <v>1819544</v>
      </c>
      <c r="L1092" s="506"/>
    </row>
    <row r="1093" spans="1:12" s="29" customFormat="1">
      <c r="A1093" s="506"/>
      <c r="B1093" s="421" t="s">
        <v>387</v>
      </c>
      <c r="C1093" s="410">
        <v>1</v>
      </c>
      <c r="D1093" s="410">
        <v>960604</v>
      </c>
      <c r="E1093" s="410">
        <v>30000</v>
      </c>
      <c r="F1093" s="410"/>
      <c r="G1093" s="776">
        <f t="shared" si="203"/>
        <v>990604</v>
      </c>
      <c r="H1093" s="776">
        <f t="shared" si="199"/>
        <v>960604</v>
      </c>
      <c r="I1093" s="776">
        <f t="shared" si="200"/>
        <v>30000</v>
      </c>
      <c r="J1093" s="776">
        <f t="shared" si="201"/>
        <v>0</v>
      </c>
      <c r="K1093" s="776">
        <f t="shared" si="202"/>
        <v>990604</v>
      </c>
      <c r="L1093" s="506"/>
    </row>
    <row r="1094" spans="1:12" s="29" customFormat="1">
      <c r="A1094" s="506"/>
      <c r="B1094" s="421" t="s">
        <v>388</v>
      </c>
      <c r="C1094" s="410">
        <v>2</v>
      </c>
      <c r="D1094" s="410">
        <v>992228</v>
      </c>
      <c r="E1094" s="410">
        <v>30000</v>
      </c>
      <c r="F1094" s="410"/>
      <c r="G1094" s="776">
        <f t="shared" si="203"/>
        <v>1022228</v>
      </c>
      <c r="H1094" s="776">
        <f t="shared" si="199"/>
        <v>1984456</v>
      </c>
      <c r="I1094" s="776">
        <f t="shared" si="200"/>
        <v>60000</v>
      </c>
      <c r="J1094" s="776">
        <f t="shared" si="201"/>
        <v>0</v>
      </c>
      <c r="K1094" s="776">
        <f t="shared" si="202"/>
        <v>2044456</v>
      </c>
      <c r="L1094" s="506"/>
    </row>
    <row r="1095" spans="1:12" s="29" customFormat="1">
      <c r="A1095" s="506"/>
      <c r="B1095" s="421" t="s">
        <v>389</v>
      </c>
      <c r="C1095" s="410">
        <v>1</v>
      </c>
      <c r="D1095" s="410">
        <v>1023851</v>
      </c>
      <c r="E1095" s="410">
        <v>30000</v>
      </c>
      <c r="F1095" s="410"/>
      <c r="G1095" s="776">
        <f t="shared" si="203"/>
        <v>1053851</v>
      </c>
      <c r="H1095" s="776">
        <f t="shared" si="199"/>
        <v>1023851</v>
      </c>
      <c r="I1095" s="776">
        <f t="shared" si="200"/>
        <v>30000</v>
      </c>
      <c r="J1095" s="776">
        <f t="shared" si="201"/>
        <v>0</v>
      </c>
      <c r="K1095" s="776">
        <f t="shared" si="202"/>
        <v>1053851</v>
      </c>
      <c r="L1095" s="506"/>
    </row>
    <row r="1096" spans="1:12" s="29" customFormat="1">
      <c r="A1096" s="506"/>
      <c r="B1096" s="421" t="s">
        <v>390</v>
      </c>
      <c r="C1096" s="410">
        <v>1</v>
      </c>
      <c r="D1096" s="410">
        <v>1055475</v>
      </c>
      <c r="E1096" s="410">
        <v>30000</v>
      </c>
      <c r="F1096" s="410"/>
      <c r="G1096" s="776">
        <f t="shared" si="203"/>
        <v>1085475</v>
      </c>
      <c r="H1096" s="776">
        <f t="shared" si="199"/>
        <v>1055475</v>
      </c>
      <c r="I1096" s="776">
        <f t="shared" si="200"/>
        <v>30000</v>
      </c>
      <c r="J1096" s="776">
        <f t="shared" si="201"/>
        <v>0</v>
      </c>
      <c r="K1096" s="776">
        <f t="shared" si="202"/>
        <v>1085475</v>
      </c>
      <c r="L1096" s="506"/>
    </row>
    <row r="1097" spans="1:12" s="29" customFormat="1">
      <c r="A1097" s="506"/>
      <c r="B1097" s="421" t="s">
        <v>402</v>
      </c>
      <c r="C1097" s="410">
        <v>2</v>
      </c>
      <c r="D1097" s="410">
        <v>1094732</v>
      </c>
      <c r="E1097" s="410">
        <v>30000</v>
      </c>
      <c r="F1097" s="410"/>
      <c r="G1097" s="776">
        <f t="shared" si="203"/>
        <v>1124732</v>
      </c>
      <c r="H1097" s="776">
        <f t="shared" si="199"/>
        <v>2189464</v>
      </c>
      <c r="I1097" s="776">
        <f t="shared" si="200"/>
        <v>60000</v>
      </c>
      <c r="J1097" s="776">
        <f t="shared" si="201"/>
        <v>0</v>
      </c>
      <c r="K1097" s="776">
        <f t="shared" si="202"/>
        <v>2249464</v>
      </c>
      <c r="L1097" s="506"/>
    </row>
    <row r="1098" spans="1:12" s="29" customFormat="1">
      <c r="A1098" s="506"/>
      <c r="B1098" s="421" t="s">
        <v>405</v>
      </c>
      <c r="C1098" s="410">
        <v>1</v>
      </c>
      <c r="D1098" s="410">
        <v>1196428</v>
      </c>
      <c r="E1098" s="410">
        <v>30000</v>
      </c>
      <c r="F1098" s="410"/>
      <c r="G1098" s="776">
        <f t="shared" si="203"/>
        <v>1226428</v>
      </c>
      <c r="H1098" s="776">
        <f t="shared" si="199"/>
        <v>1196428</v>
      </c>
      <c r="I1098" s="776">
        <f t="shared" si="200"/>
        <v>30000</v>
      </c>
      <c r="J1098" s="776">
        <f t="shared" si="201"/>
        <v>0</v>
      </c>
      <c r="K1098" s="776">
        <f t="shared" si="202"/>
        <v>1226428</v>
      </c>
      <c r="L1098" s="506"/>
    </row>
    <row r="1099" spans="1:12" s="29" customFormat="1">
      <c r="A1099" s="506"/>
      <c r="B1099" s="421" t="s">
        <v>410</v>
      </c>
      <c r="C1099" s="410">
        <v>1</v>
      </c>
      <c r="D1099" s="410">
        <v>1365922</v>
      </c>
      <c r="E1099" s="410">
        <v>30000</v>
      </c>
      <c r="F1099" s="410"/>
      <c r="G1099" s="776">
        <f t="shared" si="203"/>
        <v>1395922</v>
      </c>
      <c r="H1099" s="776">
        <f t="shared" si="199"/>
        <v>1365922</v>
      </c>
      <c r="I1099" s="776">
        <f t="shared" si="200"/>
        <v>30000</v>
      </c>
      <c r="J1099" s="776">
        <f t="shared" si="201"/>
        <v>0</v>
      </c>
      <c r="K1099" s="776">
        <f t="shared" si="202"/>
        <v>1395922</v>
      </c>
      <c r="L1099" s="506"/>
    </row>
    <row r="1100" spans="1:12" s="29" customFormat="1">
      <c r="A1100" s="506"/>
      <c r="B1100" s="421" t="s">
        <v>413</v>
      </c>
      <c r="C1100" s="410">
        <v>1</v>
      </c>
      <c r="D1100" s="410">
        <v>1535417</v>
      </c>
      <c r="E1100" s="410">
        <v>30000</v>
      </c>
      <c r="F1100" s="410"/>
      <c r="G1100" s="776">
        <f t="shared" si="203"/>
        <v>1565417</v>
      </c>
      <c r="H1100" s="776">
        <f t="shared" si="199"/>
        <v>1535417</v>
      </c>
      <c r="I1100" s="776">
        <f t="shared" si="200"/>
        <v>30000</v>
      </c>
      <c r="J1100" s="776">
        <f t="shared" si="201"/>
        <v>0</v>
      </c>
      <c r="K1100" s="776">
        <f t="shared" si="202"/>
        <v>1565417</v>
      </c>
      <c r="L1100" s="506"/>
    </row>
    <row r="1101" spans="1:12" s="29" customFormat="1">
      <c r="A1101" s="506"/>
      <c r="B1101" s="421" t="s">
        <v>416</v>
      </c>
      <c r="C1101" s="410">
        <v>2</v>
      </c>
      <c r="D1101" s="410">
        <v>1326884</v>
      </c>
      <c r="E1101" s="410">
        <v>30000</v>
      </c>
      <c r="F1101" s="410"/>
      <c r="G1101" s="776">
        <f t="shared" si="203"/>
        <v>1356884</v>
      </c>
      <c r="H1101" s="776">
        <f t="shared" ref="H1101:H1109" si="204">C1101*D1101</f>
        <v>2653768</v>
      </c>
      <c r="I1101" s="776">
        <f t="shared" ref="I1101:I1109" si="205">C1101*E1101</f>
        <v>60000</v>
      </c>
      <c r="J1101" s="776">
        <f t="shared" ref="J1101:J1109" si="206">C1101*F1101</f>
        <v>0</v>
      </c>
      <c r="K1101" s="776">
        <f t="shared" ref="K1101:K1109" si="207">C1101*G1101</f>
        <v>2713768</v>
      </c>
      <c r="L1101" s="506"/>
    </row>
    <row r="1102" spans="1:12" s="29" customFormat="1">
      <c r="A1102" s="506"/>
      <c r="B1102" s="421" t="s">
        <v>417</v>
      </c>
      <c r="C1102" s="410">
        <v>1</v>
      </c>
      <c r="D1102" s="410">
        <v>1379465</v>
      </c>
      <c r="E1102" s="410">
        <v>30000</v>
      </c>
      <c r="F1102" s="410"/>
      <c r="G1102" s="776">
        <f t="shared" si="203"/>
        <v>1409465</v>
      </c>
      <c r="H1102" s="776">
        <f t="shared" si="204"/>
        <v>1379465</v>
      </c>
      <c r="I1102" s="776">
        <f t="shared" si="205"/>
        <v>30000</v>
      </c>
      <c r="J1102" s="776">
        <f t="shared" si="206"/>
        <v>0</v>
      </c>
      <c r="K1102" s="776">
        <f t="shared" si="207"/>
        <v>1409465</v>
      </c>
      <c r="L1102" s="506"/>
    </row>
    <row r="1103" spans="1:12" s="29" customFormat="1">
      <c r="A1103" s="506"/>
      <c r="B1103" s="421" t="s">
        <v>418</v>
      </c>
      <c r="C1103" s="410">
        <v>3</v>
      </c>
      <c r="D1103" s="410">
        <v>1432046</v>
      </c>
      <c r="E1103" s="410">
        <v>30000</v>
      </c>
      <c r="F1103" s="410"/>
      <c r="G1103" s="776">
        <f t="shared" si="203"/>
        <v>1462046</v>
      </c>
      <c r="H1103" s="776">
        <f t="shared" si="204"/>
        <v>4296138</v>
      </c>
      <c r="I1103" s="776">
        <f t="shared" si="205"/>
        <v>90000</v>
      </c>
      <c r="J1103" s="776">
        <f t="shared" si="206"/>
        <v>0</v>
      </c>
      <c r="K1103" s="776">
        <f t="shared" si="207"/>
        <v>4386138</v>
      </c>
      <c r="L1103" s="506"/>
    </row>
    <row r="1104" spans="1:12" s="29" customFormat="1">
      <c r="A1104" s="506"/>
      <c r="B1104" s="421" t="s">
        <v>546</v>
      </c>
      <c r="C1104" s="410">
        <v>1</v>
      </c>
      <c r="D1104" s="410">
        <v>1640057</v>
      </c>
      <c r="E1104" s="410">
        <v>30000</v>
      </c>
      <c r="F1104" s="410"/>
      <c r="G1104" s="776">
        <f t="shared" si="203"/>
        <v>1670057</v>
      </c>
      <c r="H1104" s="776">
        <f t="shared" si="204"/>
        <v>1640057</v>
      </c>
      <c r="I1104" s="776">
        <f t="shared" si="205"/>
        <v>30000</v>
      </c>
      <c r="J1104" s="776">
        <f t="shared" si="206"/>
        <v>0</v>
      </c>
      <c r="K1104" s="776">
        <f t="shared" si="207"/>
        <v>1670057</v>
      </c>
      <c r="L1104" s="506"/>
    </row>
    <row r="1105" spans="1:12" s="29" customFormat="1">
      <c r="A1105" s="506"/>
      <c r="B1105" s="421" t="s">
        <v>548</v>
      </c>
      <c r="C1105" s="410">
        <v>1</v>
      </c>
      <c r="D1105" s="410">
        <v>1742530</v>
      </c>
      <c r="E1105" s="410">
        <v>30000</v>
      </c>
      <c r="F1105" s="410"/>
      <c r="G1105" s="776">
        <f t="shared" si="203"/>
        <v>1772530</v>
      </c>
      <c r="H1105" s="776">
        <f t="shared" si="204"/>
        <v>1742530</v>
      </c>
      <c r="I1105" s="776">
        <f t="shared" si="205"/>
        <v>30000</v>
      </c>
      <c r="J1105" s="776">
        <f t="shared" si="206"/>
        <v>0</v>
      </c>
      <c r="K1105" s="776">
        <f t="shared" si="207"/>
        <v>1772530</v>
      </c>
      <c r="L1105" s="506"/>
    </row>
    <row r="1106" spans="1:12" s="29" customFormat="1">
      <c r="A1106" s="506"/>
      <c r="B1106" s="421" t="s">
        <v>1084</v>
      </c>
      <c r="C1106" s="410">
        <v>1</v>
      </c>
      <c r="D1106" s="410">
        <v>1862220</v>
      </c>
      <c r="E1106" s="410">
        <v>30000</v>
      </c>
      <c r="F1106" s="410"/>
      <c r="G1106" s="776">
        <f t="shared" si="203"/>
        <v>1892220</v>
      </c>
      <c r="H1106" s="776">
        <f t="shared" si="204"/>
        <v>1862220</v>
      </c>
      <c r="I1106" s="776">
        <f t="shared" si="205"/>
        <v>30000</v>
      </c>
      <c r="J1106" s="776">
        <f t="shared" si="206"/>
        <v>0</v>
      </c>
      <c r="K1106" s="776">
        <f t="shared" si="207"/>
        <v>1892220</v>
      </c>
      <c r="L1106" s="506"/>
    </row>
    <row r="1107" spans="1:12" s="29" customFormat="1">
      <c r="A1107" s="506"/>
      <c r="B1107" s="421" t="s">
        <v>1018</v>
      </c>
      <c r="C1107" s="410">
        <v>1</v>
      </c>
      <c r="D1107" s="410">
        <v>2110917</v>
      </c>
      <c r="E1107" s="410">
        <v>30000</v>
      </c>
      <c r="F1107" s="410"/>
      <c r="G1107" s="776">
        <f t="shared" si="203"/>
        <v>2140917</v>
      </c>
      <c r="H1107" s="776">
        <f t="shared" si="204"/>
        <v>2110917</v>
      </c>
      <c r="I1107" s="776">
        <f t="shared" si="205"/>
        <v>30000</v>
      </c>
      <c r="J1107" s="776">
        <f t="shared" si="206"/>
        <v>0</v>
      </c>
      <c r="K1107" s="776">
        <f t="shared" si="207"/>
        <v>2140917</v>
      </c>
      <c r="L1107" s="506"/>
    </row>
    <row r="1108" spans="1:12" s="29" customFormat="1">
      <c r="A1108" s="506"/>
      <c r="B1108" s="421" t="s">
        <v>549</v>
      </c>
      <c r="C1108" s="410">
        <v>1</v>
      </c>
      <c r="D1108" s="410">
        <v>2194212</v>
      </c>
      <c r="E1108" s="410">
        <v>30000</v>
      </c>
      <c r="F1108" s="410"/>
      <c r="G1108" s="776">
        <f t="shared" si="203"/>
        <v>2224212</v>
      </c>
      <c r="H1108" s="776">
        <f t="shared" si="204"/>
        <v>2194212</v>
      </c>
      <c r="I1108" s="776">
        <f t="shared" si="205"/>
        <v>30000</v>
      </c>
      <c r="J1108" s="776">
        <f t="shared" si="206"/>
        <v>0</v>
      </c>
      <c r="K1108" s="776">
        <f t="shared" si="207"/>
        <v>2224212</v>
      </c>
      <c r="L1108" s="506"/>
    </row>
    <row r="1109" spans="1:12" s="29" customFormat="1">
      <c r="A1109" s="506"/>
      <c r="B1109" s="408" t="s">
        <v>550</v>
      </c>
      <c r="C1109" s="410">
        <v>1</v>
      </c>
      <c r="D1109" s="410">
        <v>2277506</v>
      </c>
      <c r="E1109" s="410">
        <v>374361</v>
      </c>
      <c r="F1109" s="410"/>
      <c r="G1109" s="776">
        <f t="shared" si="203"/>
        <v>2651867</v>
      </c>
      <c r="H1109" s="776">
        <f t="shared" si="204"/>
        <v>2277506</v>
      </c>
      <c r="I1109" s="776">
        <f t="shared" si="205"/>
        <v>374361</v>
      </c>
      <c r="J1109" s="776">
        <f t="shared" si="206"/>
        <v>0</v>
      </c>
      <c r="K1109" s="776">
        <f t="shared" si="207"/>
        <v>2651867</v>
      </c>
      <c r="L1109" s="506"/>
    </row>
    <row r="1110" spans="1:12" s="29" customFormat="1">
      <c r="A1110" s="506"/>
      <c r="B1110" s="777" t="s">
        <v>455</v>
      </c>
      <c r="C1110" s="778">
        <f>SUM(C1069:C1109)</f>
        <v>78</v>
      </c>
      <c r="D1110" s="778">
        <f>SUM(D1069:D1109)</f>
        <v>40219547</v>
      </c>
      <c r="E1110" s="778">
        <f>SUM(E1069:E1109)</f>
        <v>1574361</v>
      </c>
      <c r="F1110" s="778"/>
      <c r="G1110" s="778">
        <f>SUM(G1069:G1109)</f>
        <v>41793908</v>
      </c>
      <c r="H1110" s="778">
        <f>SUM(H1069:H1109)</f>
        <v>70937507</v>
      </c>
      <c r="I1110" s="778">
        <f>SUM(I1069:I1109)</f>
        <v>2684361</v>
      </c>
      <c r="J1110" s="778">
        <f>SUM(J1069:J1109)</f>
        <v>0</v>
      </c>
      <c r="K1110" s="778">
        <f>SUM(K1069:K1109)</f>
        <v>73621868</v>
      </c>
      <c r="L1110" s="506"/>
    </row>
    <row r="1111" spans="1:12" s="29" customFormat="1">
      <c r="A1111" s="506"/>
      <c r="B1111" s="779"/>
      <c r="C1111" s="776"/>
      <c r="D1111" s="776"/>
      <c r="E1111" s="776"/>
      <c r="F1111" s="776"/>
      <c r="G1111" s="776">
        <f>SUM(D1111:F1111)</f>
        <v>0</v>
      </c>
      <c r="H1111" s="776"/>
      <c r="I1111" s="776"/>
      <c r="J1111" s="776"/>
      <c r="K1111" s="776"/>
      <c r="L1111" s="506"/>
    </row>
    <row r="1112" spans="1:12" s="29" customFormat="1">
      <c r="A1112" s="506"/>
      <c r="B1112" s="780" t="s">
        <v>584</v>
      </c>
      <c r="C1112" s="776">
        <v>1</v>
      </c>
      <c r="D1112" s="781">
        <v>9273943</v>
      </c>
      <c r="E1112" s="776">
        <v>374361</v>
      </c>
      <c r="F1112" s="776">
        <v>7914876</v>
      </c>
      <c r="G1112" s="776">
        <f>SUM(D1112:F1112)</f>
        <v>17563180</v>
      </c>
      <c r="H1112" s="776">
        <f>C1112*D1112</f>
        <v>9273943</v>
      </c>
      <c r="I1112" s="776">
        <f>C1112*E1112</f>
        <v>374361</v>
      </c>
      <c r="J1112" s="776">
        <v>0</v>
      </c>
      <c r="K1112" s="776">
        <f>C1112*G1112</f>
        <v>17563180</v>
      </c>
      <c r="L1112" s="506"/>
    </row>
    <row r="1113" spans="1:12" s="29" customFormat="1">
      <c r="A1113" s="506"/>
      <c r="B1113" s="780"/>
      <c r="C1113" s="776"/>
      <c r="D1113" s="781"/>
      <c r="E1113" s="776"/>
      <c r="F1113" s="776"/>
      <c r="G1113" s="776"/>
      <c r="H1113" s="776"/>
      <c r="I1113" s="776"/>
      <c r="J1113" s="776"/>
      <c r="K1113" s="776"/>
      <c r="L1113" s="506"/>
    </row>
    <row r="1114" spans="1:12" s="29" customFormat="1">
      <c r="A1114" s="506"/>
      <c r="B1114" s="780"/>
      <c r="C1114" s="776"/>
      <c r="D1114" s="776"/>
      <c r="E1114" s="776"/>
      <c r="F1114" s="776"/>
      <c r="G1114" s="776">
        <f>SUM(G1112:G1112)</f>
        <v>17563180</v>
      </c>
      <c r="H1114" s="776">
        <f>SUM(H1112:H1112)</f>
        <v>9273943</v>
      </c>
      <c r="I1114" s="776">
        <f>SUM(I1112:I1112)</f>
        <v>374361</v>
      </c>
      <c r="J1114" s="776">
        <f>SUM(J1112:J1112)</f>
        <v>0</v>
      </c>
      <c r="K1114" s="776">
        <f>SUM(K1112:K1112)</f>
        <v>17563180</v>
      </c>
      <c r="L1114" s="506"/>
    </row>
    <row r="1115" spans="1:12" s="29" customFormat="1">
      <c r="A1115" s="506"/>
      <c r="B1115" s="780"/>
      <c r="C1115" s="776"/>
      <c r="D1115" s="776"/>
      <c r="E1115" s="776"/>
      <c r="F1115" s="776"/>
      <c r="G1115" s="776"/>
      <c r="H1115" s="776"/>
      <c r="I1115" s="776"/>
      <c r="J1115" s="776"/>
      <c r="K1115" s="776"/>
      <c r="L1115" s="506"/>
    </row>
    <row r="1116" spans="1:12" s="29" customFormat="1">
      <c r="A1116" s="506"/>
      <c r="B1116" s="779"/>
      <c r="C1116" s="781">
        <f>C1110+C1112</f>
        <v>79</v>
      </c>
      <c r="D1116" s="781">
        <f>SUM(D1112:D1112)</f>
        <v>9273943</v>
      </c>
      <c r="E1116" s="781">
        <f>SUM(E1112:E1112)</f>
        <v>374361</v>
      </c>
      <c r="F1116" s="781">
        <f t="shared" ref="F1116:K1116" si="208">F1110+F1114</f>
        <v>0</v>
      </c>
      <c r="G1116" s="781">
        <f t="shared" si="208"/>
        <v>59357088</v>
      </c>
      <c r="H1116" s="781">
        <f t="shared" si="208"/>
        <v>80211450</v>
      </c>
      <c r="I1116" s="781">
        <f t="shared" si="208"/>
        <v>3058722</v>
      </c>
      <c r="J1116" s="781">
        <f t="shared" si="208"/>
        <v>0</v>
      </c>
      <c r="K1116" s="781">
        <f t="shared" si="208"/>
        <v>91185048</v>
      </c>
      <c r="L1116" s="506"/>
    </row>
    <row r="1117" spans="1:12" s="29" customFormat="1">
      <c r="A1117" s="506"/>
      <c r="B1117" s="506"/>
      <c r="C1117" s="506"/>
      <c r="D1117" s="506"/>
      <c r="E1117" s="506"/>
      <c r="F1117" s="506"/>
      <c r="G1117" s="506"/>
      <c r="H1117" s="506"/>
      <c r="I1117" s="506"/>
      <c r="J1117" s="506"/>
      <c r="K1117" s="506"/>
      <c r="L1117" s="506"/>
    </row>
    <row r="1118" spans="1:12" s="29" customFormat="1">
      <c r="A1118" s="506"/>
      <c r="B1118" s="506"/>
      <c r="C1118" s="506"/>
      <c r="D1118" s="506"/>
      <c r="E1118" s="506"/>
      <c r="F1118" s="506"/>
      <c r="G1118" s="506"/>
      <c r="H1118" s="506"/>
      <c r="I1118" s="506"/>
      <c r="J1118" s="506"/>
      <c r="K1118" s="506"/>
      <c r="L1118" s="506"/>
    </row>
    <row r="1119" spans="1:12" s="29" customFormat="1">
      <c r="A1119" s="506"/>
      <c r="B1119" s="506"/>
      <c r="C1119" s="506"/>
      <c r="D1119" s="506"/>
      <c r="E1119" s="506"/>
      <c r="F1119" s="506"/>
      <c r="G1119" s="506"/>
      <c r="H1119" s="506"/>
      <c r="I1119" s="506"/>
      <c r="J1119" s="506"/>
      <c r="K1119" s="506"/>
      <c r="L1119" s="506"/>
    </row>
    <row r="1120" spans="1:12" ht="20.25">
      <c r="A1120" s="1568" t="s">
        <v>0</v>
      </c>
      <c r="B1120" s="1568"/>
      <c r="C1120" s="1568"/>
      <c r="D1120" s="1568"/>
      <c r="E1120" s="1568"/>
      <c r="F1120" s="1568"/>
      <c r="G1120" s="1568"/>
      <c r="H1120" s="1568"/>
      <c r="I1120" s="1568"/>
      <c r="J1120" s="1568"/>
      <c r="K1120" s="1568"/>
      <c r="L1120" s="506"/>
    </row>
    <row r="1121" spans="1:12" ht="20.25">
      <c r="A1121" s="1569" t="s">
        <v>289</v>
      </c>
      <c r="B1121" s="1569"/>
      <c r="C1121" s="1569"/>
      <c r="D1121" s="1569"/>
      <c r="E1121" s="1569"/>
      <c r="F1121" s="1569"/>
      <c r="G1121" s="1569"/>
      <c r="H1121" s="1569"/>
      <c r="I1121" s="1569"/>
      <c r="J1121" s="1569"/>
      <c r="K1121" s="1569"/>
      <c r="L1121" s="506"/>
    </row>
    <row r="1122" spans="1:12" ht="20.25">
      <c r="A1122" s="1569" t="s">
        <v>290</v>
      </c>
      <c r="B1122" s="1567"/>
      <c r="C1122" s="1567"/>
      <c r="D1122" s="1567"/>
      <c r="E1122" s="1567"/>
      <c r="F1122" s="1567"/>
      <c r="G1122" s="1567"/>
      <c r="H1122" s="1567"/>
      <c r="I1122" s="1567"/>
      <c r="J1122" s="1567"/>
      <c r="K1122" s="1567"/>
      <c r="L1122" s="506"/>
    </row>
    <row r="1123" spans="1:12" ht="18">
      <c r="A1123" s="1571" t="s">
        <v>504</v>
      </c>
      <c r="B1123" s="1571"/>
      <c r="C1123" s="1571"/>
      <c r="D1123" s="1571"/>
      <c r="E1123" s="1571"/>
      <c r="F1123" s="1571"/>
      <c r="G1123" s="1571"/>
      <c r="H1123" s="1571"/>
      <c r="I1123" s="1571"/>
      <c r="J1123" s="1571"/>
      <c r="K1123" s="1571"/>
      <c r="L1123" s="506"/>
    </row>
    <row r="1124" spans="1:12" ht="36.75">
      <c r="A1124" s="406"/>
      <c r="B1124" s="406" t="s">
        <v>291</v>
      </c>
      <c r="C1124" s="406" t="s">
        <v>1015</v>
      </c>
      <c r="D1124" s="406" t="s">
        <v>292</v>
      </c>
      <c r="E1124" s="406" t="s">
        <v>516</v>
      </c>
      <c r="F1124" s="406" t="s">
        <v>293</v>
      </c>
      <c r="G1124" s="406" t="s">
        <v>294</v>
      </c>
      <c r="H1124" s="406" t="s">
        <v>295</v>
      </c>
      <c r="I1124" s="406" t="s">
        <v>517</v>
      </c>
      <c r="J1124" s="406" t="s">
        <v>296</v>
      </c>
      <c r="K1124" s="1061" t="s">
        <v>1016</v>
      </c>
      <c r="L1124" s="506"/>
    </row>
    <row r="1125" spans="1:12">
      <c r="A1125" s="408"/>
      <c r="B1125" s="409"/>
      <c r="C1125" s="409"/>
      <c r="D1125" s="409"/>
      <c r="E1125" s="409"/>
      <c r="F1125" s="409"/>
      <c r="G1125" s="409"/>
      <c r="H1125" s="409"/>
      <c r="I1125" s="409"/>
      <c r="J1125" s="409"/>
      <c r="K1125" s="1062" t="s">
        <v>297</v>
      </c>
      <c r="L1125" s="506"/>
    </row>
    <row r="1126" spans="1:12">
      <c r="A1126" s="409"/>
      <c r="B1126" s="421" t="s">
        <v>1076</v>
      </c>
      <c r="C1126" s="410">
        <v>1</v>
      </c>
      <c r="D1126" s="410">
        <v>373352</v>
      </c>
      <c r="E1126" s="410">
        <v>30000</v>
      </c>
      <c r="F1126" s="410"/>
      <c r="G1126" s="410">
        <f t="shared" ref="G1126:G1134" si="209">SUM(D1126:F1126)</f>
        <v>403352</v>
      </c>
      <c r="H1126" s="410">
        <f t="shared" ref="H1126:H1161" si="210">C1126*D1126</f>
        <v>373352</v>
      </c>
      <c r="I1126" s="410">
        <f t="shared" ref="I1126:I1161" si="211">C1126*E1126</f>
        <v>30000</v>
      </c>
      <c r="J1126" s="410">
        <f t="shared" ref="J1126:J1161" si="212">C1126*F1126</f>
        <v>0</v>
      </c>
      <c r="K1126" s="410">
        <f t="shared" ref="K1126:K1161" si="213">C1126*G1126</f>
        <v>403352</v>
      </c>
      <c r="L1126" s="506"/>
    </row>
    <row r="1127" spans="1:12" s="29" customFormat="1">
      <c r="A1127" s="409"/>
      <c r="B1127" s="421" t="s">
        <v>319</v>
      </c>
      <c r="C1127" s="410">
        <v>5</v>
      </c>
      <c r="D1127" s="410">
        <v>384823</v>
      </c>
      <c r="E1127" s="410">
        <v>30000</v>
      </c>
      <c r="F1127" s="410"/>
      <c r="G1127" s="410">
        <f>SUM(D1127:F1127)</f>
        <v>414823</v>
      </c>
      <c r="H1127" s="410">
        <f t="shared" si="210"/>
        <v>1924115</v>
      </c>
      <c r="I1127" s="410">
        <f t="shared" si="211"/>
        <v>150000</v>
      </c>
      <c r="J1127" s="410">
        <f t="shared" si="212"/>
        <v>0</v>
      </c>
      <c r="K1127" s="410">
        <f t="shared" si="213"/>
        <v>2074115</v>
      </c>
      <c r="L1127" s="506"/>
    </row>
    <row r="1128" spans="1:12">
      <c r="A1128" s="409"/>
      <c r="B1128" s="421" t="s">
        <v>320</v>
      </c>
      <c r="C1128" s="410">
        <v>2</v>
      </c>
      <c r="D1128" s="410">
        <v>393452</v>
      </c>
      <c r="E1128" s="410">
        <v>30000</v>
      </c>
      <c r="F1128" s="410"/>
      <c r="G1128" s="410">
        <f t="shared" si="209"/>
        <v>423452</v>
      </c>
      <c r="H1128" s="410">
        <f t="shared" si="210"/>
        <v>786904</v>
      </c>
      <c r="I1128" s="410">
        <f t="shared" si="211"/>
        <v>60000</v>
      </c>
      <c r="J1128" s="410">
        <f t="shared" si="212"/>
        <v>0</v>
      </c>
      <c r="K1128" s="410">
        <f t="shared" si="213"/>
        <v>846904</v>
      </c>
      <c r="L1128" s="506"/>
    </row>
    <row r="1129" spans="1:12">
      <c r="A1129" s="409"/>
      <c r="B1129" s="421" t="s">
        <v>333</v>
      </c>
      <c r="C1129" s="410">
        <v>1</v>
      </c>
      <c r="D1129" s="410">
        <v>414546</v>
      </c>
      <c r="E1129" s="410">
        <v>30000</v>
      </c>
      <c r="F1129" s="410"/>
      <c r="G1129" s="410">
        <f t="shared" si="209"/>
        <v>444546</v>
      </c>
      <c r="H1129" s="410">
        <f t="shared" si="210"/>
        <v>414546</v>
      </c>
      <c r="I1129" s="410">
        <f t="shared" si="211"/>
        <v>30000</v>
      </c>
      <c r="J1129" s="410">
        <f t="shared" si="212"/>
        <v>0</v>
      </c>
      <c r="K1129" s="410">
        <f t="shared" si="213"/>
        <v>444546</v>
      </c>
      <c r="L1129" s="506"/>
    </row>
    <row r="1130" spans="1:12">
      <c r="A1130" s="409"/>
      <c r="B1130" s="421" t="s">
        <v>339</v>
      </c>
      <c r="C1130" s="410">
        <v>1</v>
      </c>
      <c r="D1130" s="410">
        <v>484714</v>
      </c>
      <c r="E1130" s="410">
        <v>30000</v>
      </c>
      <c r="F1130" s="410"/>
      <c r="G1130" s="410">
        <f t="shared" si="209"/>
        <v>514714</v>
      </c>
      <c r="H1130" s="410">
        <f t="shared" si="210"/>
        <v>484714</v>
      </c>
      <c r="I1130" s="410">
        <f t="shared" si="211"/>
        <v>30000</v>
      </c>
      <c r="J1130" s="410">
        <f t="shared" si="212"/>
        <v>0</v>
      </c>
      <c r="K1130" s="410">
        <f t="shared" si="213"/>
        <v>514714</v>
      </c>
      <c r="L1130" s="506"/>
    </row>
    <row r="1131" spans="1:12">
      <c r="A1131" s="409"/>
      <c r="B1131" s="421" t="s">
        <v>359</v>
      </c>
      <c r="C1131" s="410">
        <v>1</v>
      </c>
      <c r="D1131" s="410">
        <v>684340</v>
      </c>
      <c r="E1131" s="410">
        <v>30000</v>
      </c>
      <c r="F1131" s="410"/>
      <c r="G1131" s="410">
        <f t="shared" si="209"/>
        <v>714340</v>
      </c>
      <c r="H1131" s="410">
        <f t="shared" si="210"/>
        <v>684340</v>
      </c>
      <c r="I1131" s="410">
        <f t="shared" si="211"/>
        <v>30000</v>
      </c>
      <c r="J1131" s="410">
        <f t="shared" si="212"/>
        <v>0</v>
      </c>
      <c r="K1131" s="410">
        <f t="shared" si="213"/>
        <v>714340</v>
      </c>
      <c r="L1131" s="506"/>
    </row>
    <row r="1132" spans="1:12" s="29" customFormat="1">
      <c r="A1132" s="409"/>
      <c r="B1132" s="421" t="s">
        <v>360</v>
      </c>
      <c r="C1132" s="410">
        <v>1</v>
      </c>
      <c r="D1132" s="410">
        <v>707443</v>
      </c>
      <c r="E1132" s="410">
        <v>30000</v>
      </c>
      <c r="F1132" s="410"/>
      <c r="G1132" s="410">
        <f>SUM(D1132:F1132)</f>
        <v>737443</v>
      </c>
      <c r="H1132" s="410">
        <f t="shared" si="210"/>
        <v>707443</v>
      </c>
      <c r="I1132" s="410">
        <f t="shared" si="211"/>
        <v>30000</v>
      </c>
      <c r="J1132" s="410">
        <f t="shared" si="212"/>
        <v>0</v>
      </c>
      <c r="K1132" s="410">
        <f t="shared" si="213"/>
        <v>737443</v>
      </c>
      <c r="L1132" s="506"/>
    </row>
    <row r="1133" spans="1:12" s="29" customFormat="1">
      <c r="A1133" s="409"/>
      <c r="B1133" s="421" t="s">
        <v>364</v>
      </c>
      <c r="C1133" s="410">
        <v>1</v>
      </c>
      <c r="D1133" s="410">
        <v>799855</v>
      </c>
      <c r="E1133" s="410">
        <v>30000</v>
      </c>
      <c r="F1133" s="410"/>
      <c r="G1133" s="410">
        <f>SUM(D1133:F1133)</f>
        <v>829855</v>
      </c>
      <c r="H1133" s="410">
        <f t="shared" si="210"/>
        <v>799855</v>
      </c>
      <c r="I1133" s="410">
        <f t="shared" si="211"/>
        <v>30000</v>
      </c>
      <c r="J1133" s="410">
        <f t="shared" si="212"/>
        <v>0</v>
      </c>
      <c r="K1133" s="410">
        <f t="shared" si="213"/>
        <v>829855</v>
      </c>
      <c r="L1133" s="506"/>
    </row>
    <row r="1134" spans="1:12">
      <c r="A1134" s="409"/>
      <c r="B1134" s="421" t="s">
        <v>367</v>
      </c>
      <c r="C1134" s="410">
        <v>1</v>
      </c>
      <c r="D1134" s="410">
        <v>869165</v>
      </c>
      <c r="E1134" s="410">
        <v>30000</v>
      </c>
      <c r="F1134" s="410"/>
      <c r="G1134" s="410">
        <f t="shared" si="209"/>
        <v>899165</v>
      </c>
      <c r="H1134" s="410">
        <f t="shared" si="210"/>
        <v>869165</v>
      </c>
      <c r="I1134" s="410">
        <f t="shared" si="211"/>
        <v>30000</v>
      </c>
      <c r="J1134" s="410">
        <f t="shared" si="212"/>
        <v>0</v>
      </c>
      <c r="K1134" s="410">
        <f t="shared" si="213"/>
        <v>899165</v>
      </c>
      <c r="L1134" s="506"/>
    </row>
    <row r="1135" spans="1:12">
      <c r="A1135" s="409"/>
      <c r="B1135" s="421" t="s">
        <v>373</v>
      </c>
      <c r="C1135" s="410">
        <v>12</v>
      </c>
      <c r="D1135" s="410">
        <v>826204</v>
      </c>
      <c r="E1135" s="410">
        <v>30000</v>
      </c>
      <c r="F1135" s="410"/>
      <c r="G1135" s="410">
        <f t="shared" ref="G1135:G1141" si="214">SUM(D1135:F1135)</f>
        <v>856204</v>
      </c>
      <c r="H1135" s="410">
        <f t="shared" si="210"/>
        <v>9914448</v>
      </c>
      <c r="I1135" s="410">
        <f t="shared" si="211"/>
        <v>360000</v>
      </c>
      <c r="J1135" s="410">
        <f t="shared" si="212"/>
        <v>0</v>
      </c>
      <c r="K1135" s="410">
        <f t="shared" si="213"/>
        <v>10274448</v>
      </c>
      <c r="L1135" s="506"/>
    </row>
    <row r="1136" spans="1:12">
      <c r="A1136" s="409"/>
      <c r="B1136" s="421" t="s">
        <v>374</v>
      </c>
      <c r="C1136" s="410">
        <v>3</v>
      </c>
      <c r="D1136" s="410">
        <v>857983</v>
      </c>
      <c r="E1136" s="410">
        <v>30000</v>
      </c>
      <c r="F1136" s="410"/>
      <c r="G1136" s="410">
        <f t="shared" si="214"/>
        <v>887983</v>
      </c>
      <c r="H1136" s="410">
        <f t="shared" si="210"/>
        <v>2573949</v>
      </c>
      <c r="I1136" s="410">
        <f t="shared" si="211"/>
        <v>90000</v>
      </c>
      <c r="J1136" s="410">
        <f t="shared" si="212"/>
        <v>0</v>
      </c>
      <c r="K1136" s="410">
        <f t="shared" si="213"/>
        <v>2663949</v>
      </c>
      <c r="L1136" s="506"/>
    </row>
    <row r="1137" spans="1:12">
      <c r="A1137" s="409"/>
      <c r="B1137" s="421" t="s">
        <v>377</v>
      </c>
      <c r="C1137" s="410">
        <v>1</v>
      </c>
      <c r="D1137" s="410">
        <v>933340</v>
      </c>
      <c r="E1137" s="410">
        <v>30000</v>
      </c>
      <c r="F1137" s="410"/>
      <c r="G1137" s="410">
        <f t="shared" si="214"/>
        <v>963340</v>
      </c>
      <c r="H1137" s="410">
        <f t="shared" si="210"/>
        <v>933340</v>
      </c>
      <c r="I1137" s="410">
        <f t="shared" si="211"/>
        <v>30000</v>
      </c>
      <c r="J1137" s="410">
        <f t="shared" si="212"/>
        <v>0</v>
      </c>
      <c r="K1137" s="410">
        <f t="shared" si="213"/>
        <v>963340</v>
      </c>
      <c r="L1137" s="506"/>
    </row>
    <row r="1138" spans="1:12">
      <c r="A1138" s="409"/>
      <c r="B1138" s="421" t="s">
        <v>387</v>
      </c>
      <c r="C1138" s="410">
        <v>1</v>
      </c>
      <c r="D1138" s="410">
        <v>960604</v>
      </c>
      <c r="E1138" s="410">
        <v>30000</v>
      </c>
      <c r="F1138" s="410"/>
      <c r="G1138" s="410">
        <f t="shared" si="214"/>
        <v>990604</v>
      </c>
      <c r="H1138" s="410">
        <f t="shared" si="210"/>
        <v>960604</v>
      </c>
      <c r="I1138" s="410">
        <f t="shared" si="211"/>
        <v>30000</v>
      </c>
      <c r="J1138" s="410">
        <f t="shared" si="212"/>
        <v>0</v>
      </c>
      <c r="K1138" s="410">
        <f t="shared" si="213"/>
        <v>990604</v>
      </c>
      <c r="L1138" s="506"/>
    </row>
    <row r="1139" spans="1:12">
      <c r="A1139" s="409"/>
      <c r="B1139" s="421" t="s">
        <v>388</v>
      </c>
      <c r="C1139" s="410">
        <v>2</v>
      </c>
      <c r="D1139" s="410">
        <v>992228</v>
      </c>
      <c r="E1139" s="410">
        <v>30000</v>
      </c>
      <c r="F1139" s="410"/>
      <c r="G1139" s="410">
        <f t="shared" si="214"/>
        <v>1022228</v>
      </c>
      <c r="H1139" s="410">
        <f t="shared" si="210"/>
        <v>1984456</v>
      </c>
      <c r="I1139" s="410">
        <f t="shared" si="211"/>
        <v>60000</v>
      </c>
      <c r="J1139" s="410">
        <f t="shared" si="212"/>
        <v>0</v>
      </c>
      <c r="K1139" s="410">
        <f t="shared" si="213"/>
        <v>2044456</v>
      </c>
      <c r="L1139" s="506"/>
    </row>
    <row r="1140" spans="1:12">
      <c r="A1140" s="409"/>
      <c r="B1140" s="421" t="s">
        <v>391</v>
      </c>
      <c r="C1140" s="410">
        <v>1</v>
      </c>
      <c r="D1140" s="410">
        <v>1087099</v>
      </c>
      <c r="E1140" s="410">
        <v>30000</v>
      </c>
      <c r="F1140" s="410"/>
      <c r="G1140" s="410">
        <f t="shared" si="214"/>
        <v>1117099</v>
      </c>
      <c r="H1140" s="410">
        <f t="shared" si="210"/>
        <v>1087099</v>
      </c>
      <c r="I1140" s="410">
        <f t="shared" si="211"/>
        <v>30000</v>
      </c>
      <c r="J1140" s="410">
        <f t="shared" si="212"/>
        <v>0</v>
      </c>
      <c r="K1140" s="410">
        <f t="shared" si="213"/>
        <v>1117099</v>
      </c>
      <c r="L1140" s="506"/>
    </row>
    <row r="1141" spans="1:12">
      <c r="A1141" s="409"/>
      <c r="B1141" s="421" t="s">
        <v>394</v>
      </c>
      <c r="C1141" s="410">
        <v>1</v>
      </c>
      <c r="D1141" s="410">
        <v>1181969</v>
      </c>
      <c r="E1141" s="410">
        <v>30000</v>
      </c>
      <c r="F1141" s="410"/>
      <c r="G1141" s="410">
        <f t="shared" si="214"/>
        <v>1211969</v>
      </c>
      <c r="H1141" s="410">
        <f t="shared" si="210"/>
        <v>1181969</v>
      </c>
      <c r="I1141" s="410">
        <f t="shared" si="211"/>
        <v>30000</v>
      </c>
      <c r="J1141" s="410">
        <f t="shared" si="212"/>
        <v>0</v>
      </c>
      <c r="K1141" s="410">
        <f t="shared" si="213"/>
        <v>1211969</v>
      </c>
      <c r="L1141" s="506"/>
    </row>
    <row r="1142" spans="1:12" s="29" customFormat="1">
      <c r="A1142" s="409"/>
      <c r="B1142" s="421" t="s">
        <v>401</v>
      </c>
      <c r="C1142" s="410">
        <v>4</v>
      </c>
      <c r="D1142" s="410">
        <v>1060833</v>
      </c>
      <c r="E1142" s="410">
        <v>30000</v>
      </c>
      <c r="F1142" s="410"/>
      <c r="G1142" s="410">
        <f>SUM(D1142:F1142)</f>
        <v>1090833</v>
      </c>
      <c r="H1142" s="410">
        <f t="shared" si="210"/>
        <v>4243332</v>
      </c>
      <c r="I1142" s="410">
        <f t="shared" si="211"/>
        <v>120000</v>
      </c>
      <c r="J1142" s="410">
        <f t="shared" si="212"/>
        <v>0</v>
      </c>
      <c r="K1142" s="410">
        <f t="shared" si="213"/>
        <v>4363332</v>
      </c>
      <c r="L1142" s="506"/>
    </row>
    <row r="1143" spans="1:12" s="29" customFormat="1">
      <c r="A1143" s="409"/>
      <c r="B1143" s="421" t="s">
        <v>405</v>
      </c>
      <c r="C1143" s="410">
        <v>1</v>
      </c>
      <c r="D1143" s="410">
        <v>1196428</v>
      </c>
      <c r="E1143" s="410">
        <v>30000</v>
      </c>
      <c r="F1143" s="410"/>
      <c r="G1143" s="410">
        <f>SUM(D1143:F1143)</f>
        <v>1226428</v>
      </c>
      <c r="H1143" s="410">
        <f t="shared" si="210"/>
        <v>1196428</v>
      </c>
      <c r="I1143" s="410">
        <f t="shared" si="211"/>
        <v>30000</v>
      </c>
      <c r="J1143" s="410">
        <f t="shared" si="212"/>
        <v>0</v>
      </c>
      <c r="K1143" s="410">
        <f t="shared" si="213"/>
        <v>1226428</v>
      </c>
      <c r="L1143" s="506"/>
    </row>
    <row r="1144" spans="1:12" s="29" customFormat="1">
      <c r="A1144" s="409"/>
      <c r="B1144" s="421" t="s">
        <v>406</v>
      </c>
      <c r="C1144" s="410">
        <v>1</v>
      </c>
      <c r="D1144" s="410">
        <v>1230327</v>
      </c>
      <c r="E1144" s="410">
        <v>30000</v>
      </c>
      <c r="F1144" s="410"/>
      <c r="G1144" s="410">
        <f>SUM(D1144:F1144)</f>
        <v>1260327</v>
      </c>
      <c r="H1144" s="410">
        <f t="shared" si="210"/>
        <v>1230327</v>
      </c>
      <c r="I1144" s="410">
        <f t="shared" si="211"/>
        <v>30000</v>
      </c>
      <c r="J1144" s="410">
        <f t="shared" si="212"/>
        <v>0</v>
      </c>
      <c r="K1144" s="410">
        <f t="shared" si="213"/>
        <v>1260327</v>
      </c>
      <c r="L1144" s="506"/>
    </row>
    <row r="1145" spans="1:12" s="29" customFormat="1">
      <c r="A1145" s="409"/>
      <c r="B1145" s="421" t="s">
        <v>407</v>
      </c>
      <c r="C1145" s="410">
        <v>1</v>
      </c>
      <c r="D1145" s="410">
        <v>1264226</v>
      </c>
      <c r="E1145" s="410">
        <v>30000</v>
      </c>
      <c r="F1145" s="410"/>
      <c r="G1145" s="410">
        <f>SUM(D1145:F1145)</f>
        <v>1294226</v>
      </c>
      <c r="H1145" s="410">
        <f t="shared" si="210"/>
        <v>1264226</v>
      </c>
      <c r="I1145" s="410">
        <f t="shared" si="211"/>
        <v>30000</v>
      </c>
      <c r="J1145" s="410">
        <f t="shared" si="212"/>
        <v>0</v>
      </c>
      <c r="K1145" s="410">
        <f t="shared" si="213"/>
        <v>1294226</v>
      </c>
      <c r="L1145" s="506"/>
    </row>
    <row r="1146" spans="1:12" s="29" customFormat="1">
      <c r="A1146" s="409"/>
      <c r="B1146" s="421" t="s">
        <v>408</v>
      </c>
      <c r="C1146" s="410">
        <v>1</v>
      </c>
      <c r="D1146" s="410">
        <v>1298125</v>
      </c>
      <c r="E1146" s="410">
        <v>30000</v>
      </c>
      <c r="F1146" s="410"/>
      <c r="G1146" s="410">
        <f t="shared" ref="G1146:G1161" si="215">SUM(D1146:F1146)</f>
        <v>1328125</v>
      </c>
      <c r="H1146" s="410">
        <f t="shared" si="210"/>
        <v>1298125</v>
      </c>
      <c r="I1146" s="410">
        <f t="shared" si="211"/>
        <v>30000</v>
      </c>
      <c r="J1146" s="410">
        <f t="shared" si="212"/>
        <v>0</v>
      </c>
      <c r="K1146" s="410">
        <f t="shared" si="213"/>
        <v>1328125</v>
      </c>
      <c r="L1146" s="506"/>
    </row>
    <row r="1147" spans="1:12" s="29" customFormat="1">
      <c r="A1147" s="409"/>
      <c r="B1147" s="421" t="s">
        <v>411</v>
      </c>
      <c r="C1147" s="410">
        <v>1</v>
      </c>
      <c r="D1147" s="410">
        <v>1399821</v>
      </c>
      <c r="E1147" s="410">
        <v>30000</v>
      </c>
      <c r="F1147" s="410"/>
      <c r="G1147" s="410">
        <f t="shared" si="215"/>
        <v>1429821</v>
      </c>
      <c r="H1147" s="410">
        <f t="shared" si="210"/>
        <v>1399821</v>
      </c>
      <c r="I1147" s="410">
        <f t="shared" si="211"/>
        <v>30000</v>
      </c>
      <c r="J1147" s="410">
        <f t="shared" si="212"/>
        <v>0</v>
      </c>
      <c r="K1147" s="410">
        <f t="shared" si="213"/>
        <v>1429821</v>
      </c>
      <c r="L1147" s="506"/>
    </row>
    <row r="1148" spans="1:12" s="29" customFormat="1">
      <c r="A1148" s="409"/>
      <c r="B1148" s="421" t="s">
        <v>416</v>
      </c>
      <c r="C1148" s="410">
        <v>2</v>
      </c>
      <c r="D1148" s="410">
        <v>1326884</v>
      </c>
      <c r="E1148" s="410">
        <v>30000</v>
      </c>
      <c r="F1148" s="410"/>
      <c r="G1148" s="410">
        <f t="shared" si="215"/>
        <v>1356884</v>
      </c>
      <c r="H1148" s="410">
        <f t="shared" si="210"/>
        <v>2653768</v>
      </c>
      <c r="I1148" s="410">
        <f t="shared" si="211"/>
        <v>60000</v>
      </c>
      <c r="J1148" s="410">
        <f t="shared" si="212"/>
        <v>0</v>
      </c>
      <c r="K1148" s="410">
        <f t="shared" si="213"/>
        <v>2713768</v>
      </c>
      <c r="L1148" s="506"/>
    </row>
    <row r="1149" spans="1:12" s="29" customFormat="1">
      <c r="A1149" s="409"/>
      <c r="B1149" s="421" t="s">
        <v>418</v>
      </c>
      <c r="C1149" s="410">
        <v>1</v>
      </c>
      <c r="D1149" s="410">
        <v>1432046</v>
      </c>
      <c r="E1149" s="410">
        <v>30000</v>
      </c>
      <c r="F1149" s="410"/>
      <c r="G1149" s="410">
        <f t="shared" si="215"/>
        <v>1462046</v>
      </c>
      <c r="H1149" s="410">
        <f t="shared" si="210"/>
        <v>1432046</v>
      </c>
      <c r="I1149" s="410">
        <f t="shared" si="211"/>
        <v>30000</v>
      </c>
      <c r="J1149" s="410">
        <f t="shared" si="212"/>
        <v>0</v>
      </c>
      <c r="K1149" s="410">
        <f t="shared" si="213"/>
        <v>1462046</v>
      </c>
      <c r="L1149" s="506"/>
    </row>
    <row r="1150" spans="1:12" s="29" customFormat="1">
      <c r="A1150" s="409"/>
      <c r="B1150" s="421" t="s">
        <v>424</v>
      </c>
      <c r="C1150" s="410">
        <v>1</v>
      </c>
      <c r="D1150" s="410">
        <v>1747532</v>
      </c>
      <c r="E1150" s="410">
        <v>30000</v>
      </c>
      <c r="F1150" s="410"/>
      <c r="G1150" s="410">
        <f t="shared" si="215"/>
        <v>1777532</v>
      </c>
      <c r="H1150" s="410">
        <f t="shared" si="210"/>
        <v>1747532</v>
      </c>
      <c r="I1150" s="410">
        <f t="shared" si="211"/>
        <v>30000</v>
      </c>
      <c r="J1150" s="410">
        <f t="shared" si="212"/>
        <v>0</v>
      </c>
      <c r="K1150" s="410">
        <f t="shared" si="213"/>
        <v>1777532</v>
      </c>
      <c r="L1150" s="506"/>
    </row>
    <row r="1151" spans="1:12" s="29" customFormat="1">
      <c r="A1151" s="409"/>
      <c r="B1151" s="421" t="s">
        <v>425</v>
      </c>
      <c r="C1151" s="410">
        <v>1</v>
      </c>
      <c r="D1151" s="410">
        <v>1362110</v>
      </c>
      <c r="E1151" s="410">
        <v>30000</v>
      </c>
      <c r="F1151" s="410"/>
      <c r="G1151" s="410">
        <f>SUM(D1151:F1151)</f>
        <v>1392110</v>
      </c>
      <c r="H1151" s="410">
        <f>C1151*D1151</f>
        <v>1362110</v>
      </c>
      <c r="I1151" s="410">
        <f>C1151*E1151</f>
        <v>30000</v>
      </c>
      <c r="J1151" s="410">
        <f>C1151*F1151</f>
        <v>0</v>
      </c>
      <c r="K1151" s="410">
        <f>C1151*G1151</f>
        <v>1392110</v>
      </c>
      <c r="L1151" s="506"/>
    </row>
    <row r="1152" spans="1:12" s="29" customFormat="1">
      <c r="A1152" s="409"/>
      <c r="B1152" s="408" t="s">
        <v>1045</v>
      </c>
      <c r="C1152" s="410">
        <v>1</v>
      </c>
      <c r="D1152" s="410">
        <v>1584468</v>
      </c>
      <c r="E1152" s="410">
        <v>30000</v>
      </c>
      <c r="F1152" s="410"/>
      <c r="G1152" s="410">
        <f t="shared" si="215"/>
        <v>1614468</v>
      </c>
      <c r="H1152" s="410">
        <f t="shared" si="210"/>
        <v>1584468</v>
      </c>
      <c r="I1152" s="410">
        <f t="shared" si="211"/>
        <v>30000</v>
      </c>
      <c r="J1152" s="410">
        <f t="shared" si="212"/>
        <v>0</v>
      </c>
      <c r="K1152" s="410">
        <f t="shared" si="213"/>
        <v>1614468</v>
      </c>
      <c r="L1152" s="506"/>
    </row>
    <row r="1153" spans="1:12" s="29" customFormat="1">
      <c r="A1153" s="409"/>
      <c r="B1153" s="408" t="s">
        <v>636</v>
      </c>
      <c r="C1153" s="410">
        <v>1</v>
      </c>
      <c r="D1153" s="410">
        <v>1695647</v>
      </c>
      <c r="E1153" s="410">
        <v>30000</v>
      </c>
      <c r="F1153" s="410"/>
      <c r="G1153" s="410">
        <f t="shared" si="215"/>
        <v>1725647</v>
      </c>
      <c r="H1153" s="410">
        <f t="shared" si="210"/>
        <v>1695647</v>
      </c>
      <c r="I1153" s="410">
        <f t="shared" si="211"/>
        <v>30000</v>
      </c>
      <c r="J1153" s="410">
        <f t="shared" si="212"/>
        <v>0</v>
      </c>
      <c r="K1153" s="410">
        <f t="shared" si="213"/>
        <v>1725647</v>
      </c>
      <c r="L1153" s="506"/>
    </row>
    <row r="1154" spans="1:12" s="29" customFormat="1">
      <c r="A1154" s="409"/>
      <c r="B1154" s="408" t="s">
        <v>805</v>
      </c>
      <c r="C1154" s="410">
        <v>1</v>
      </c>
      <c r="D1154" s="410">
        <v>1751236</v>
      </c>
      <c r="E1154" s="410">
        <v>30000</v>
      </c>
      <c r="F1154" s="410"/>
      <c r="G1154" s="410">
        <f t="shared" si="215"/>
        <v>1781236</v>
      </c>
      <c r="H1154" s="410">
        <f t="shared" si="210"/>
        <v>1751236</v>
      </c>
      <c r="I1154" s="410">
        <f t="shared" si="211"/>
        <v>30000</v>
      </c>
      <c r="J1154" s="410">
        <f t="shared" si="212"/>
        <v>0</v>
      </c>
      <c r="K1154" s="410">
        <f t="shared" si="213"/>
        <v>1781236</v>
      </c>
      <c r="L1154" s="506"/>
    </row>
    <row r="1155" spans="1:12" s="29" customFormat="1">
      <c r="A1155" s="409"/>
      <c r="B1155" s="408" t="s">
        <v>1050</v>
      </c>
      <c r="C1155" s="410">
        <v>3</v>
      </c>
      <c r="D1155" s="410">
        <v>1622839</v>
      </c>
      <c r="E1155" s="410">
        <v>30000</v>
      </c>
      <c r="F1155" s="410"/>
      <c r="G1155" s="410">
        <f t="shared" si="215"/>
        <v>1652839</v>
      </c>
      <c r="H1155" s="410">
        <f t="shared" si="210"/>
        <v>4868517</v>
      </c>
      <c r="I1155" s="410">
        <f t="shared" si="211"/>
        <v>90000</v>
      </c>
      <c r="J1155" s="410">
        <f t="shared" si="212"/>
        <v>0</v>
      </c>
      <c r="K1155" s="410">
        <f t="shared" si="213"/>
        <v>4958517</v>
      </c>
      <c r="L1155" s="506"/>
    </row>
    <row r="1156" spans="1:12" s="29" customFormat="1">
      <c r="A1156" s="409"/>
      <c r="B1156" s="408" t="s">
        <v>547</v>
      </c>
      <c r="C1156" s="410">
        <v>1</v>
      </c>
      <c r="D1156" s="410">
        <v>1682684</v>
      </c>
      <c r="E1156" s="410">
        <v>30000</v>
      </c>
      <c r="F1156" s="410"/>
      <c r="G1156" s="410">
        <f t="shared" si="215"/>
        <v>1712684</v>
      </c>
      <c r="H1156" s="410">
        <f t="shared" si="210"/>
        <v>1682684</v>
      </c>
      <c r="I1156" s="410">
        <f t="shared" si="211"/>
        <v>30000</v>
      </c>
      <c r="J1156" s="410">
        <f t="shared" si="212"/>
        <v>0</v>
      </c>
      <c r="K1156" s="410">
        <f t="shared" si="213"/>
        <v>1712684</v>
      </c>
      <c r="L1156" s="506"/>
    </row>
    <row r="1157" spans="1:12" s="29" customFormat="1">
      <c r="A1157" s="409"/>
      <c r="B1157" s="408" t="s">
        <v>548</v>
      </c>
      <c r="C1157" s="410">
        <v>1</v>
      </c>
      <c r="D1157" s="410">
        <v>1742530</v>
      </c>
      <c r="E1157" s="410">
        <v>30000</v>
      </c>
      <c r="F1157" s="410"/>
      <c r="G1157" s="410">
        <f t="shared" si="215"/>
        <v>1772530</v>
      </c>
      <c r="H1157" s="410">
        <f t="shared" si="210"/>
        <v>1742530</v>
      </c>
      <c r="I1157" s="410">
        <f t="shared" si="211"/>
        <v>30000</v>
      </c>
      <c r="J1157" s="410">
        <f t="shared" si="212"/>
        <v>0</v>
      </c>
      <c r="K1157" s="410">
        <f t="shared" si="213"/>
        <v>1772530</v>
      </c>
      <c r="L1157" s="506"/>
    </row>
    <row r="1158" spans="1:12" s="29" customFormat="1">
      <c r="A1158" s="409"/>
      <c r="B1158" s="408" t="s">
        <v>872</v>
      </c>
      <c r="C1158" s="410">
        <v>2</v>
      </c>
      <c r="D1158" s="410">
        <v>1802375</v>
      </c>
      <c r="E1158" s="410">
        <v>30000</v>
      </c>
      <c r="F1158" s="410"/>
      <c r="G1158" s="410">
        <f t="shared" si="215"/>
        <v>1832375</v>
      </c>
      <c r="H1158" s="410">
        <f t="shared" si="210"/>
        <v>3604750</v>
      </c>
      <c r="I1158" s="410">
        <f t="shared" si="211"/>
        <v>60000</v>
      </c>
      <c r="J1158" s="410">
        <f t="shared" si="212"/>
        <v>0</v>
      </c>
      <c r="K1158" s="410">
        <f t="shared" si="213"/>
        <v>3664750</v>
      </c>
      <c r="L1158" s="506"/>
    </row>
    <row r="1159" spans="1:12" s="29" customFormat="1">
      <c r="A1159" s="409"/>
      <c r="B1159" s="408" t="s">
        <v>1003</v>
      </c>
      <c r="C1159" s="410">
        <v>1</v>
      </c>
      <c r="D1159" s="410">
        <v>2027623</v>
      </c>
      <c r="E1159" s="410">
        <v>30000</v>
      </c>
      <c r="F1159" s="410"/>
      <c r="G1159" s="410">
        <f t="shared" si="215"/>
        <v>2057623</v>
      </c>
      <c r="H1159" s="410">
        <f t="shared" si="210"/>
        <v>2027623</v>
      </c>
      <c r="I1159" s="410">
        <f t="shared" si="211"/>
        <v>30000</v>
      </c>
      <c r="J1159" s="410">
        <f t="shared" si="212"/>
        <v>0</v>
      </c>
      <c r="K1159" s="410">
        <f t="shared" si="213"/>
        <v>2057623</v>
      </c>
      <c r="L1159" s="506"/>
    </row>
    <row r="1160" spans="1:12" s="29" customFormat="1">
      <c r="A1160" s="409"/>
      <c r="B1160" s="408" t="s">
        <v>549</v>
      </c>
      <c r="C1160" s="410">
        <v>1</v>
      </c>
      <c r="D1160" s="410">
        <v>2194212</v>
      </c>
      <c r="E1160" s="410">
        <v>30000</v>
      </c>
      <c r="F1160" s="410"/>
      <c r="G1160" s="410">
        <f t="shared" si="215"/>
        <v>2224212</v>
      </c>
      <c r="H1160" s="410">
        <f t="shared" si="210"/>
        <v>2194212</v>
      </c>
      <c r="I1160" s="410">
        <f t="shared" si="211"/>
        <v>30000</v>
      </c>
      <c r="J1160" s="410">
        <f t="shared" si="212"/>
        <v>0</v>
      </c>
      <c r="K1160" s="410">
        <f t="shared" si="213"/>
        <v>2224212</v>
      </c>
      <c r="L1160" s="506"/>
    </row>
    <row r="1161" spans="1:12" s="29" customFormat="1">
      <c r="A1161" s="409"/>
      <c r="B1161" s="408" t="s">
        <v>550</v>
      </c>
      <c r="C1161" s="410">
        <v>2</v>
      </c>
      <c r="D1161" s="410">
        <v>2277506</v>
      </c>
      <c r="E1161" s="410">
        <v>30000</v>
      </c>
      <c r="F1161" s="410"/>
      <c r="G1161" s="410">
        <f t="shared" si="215"/>
        <v>2307506</v>
      </c>
      <c r="H1161" s="410">
        <f t="shared" si="210"/>
        <v>4555012</v>
      </c>
      <c r="I1161" s="410">
        <f t="shared" si="211"/>
        <v>60000</v>
      </c>
      <c r="J1161" s="410">
        <f t="shared" si="212"/>
        <v>0</v>
      </c>
      <c r="K1161" s="410">
        <f t="shared" si="213"/>
        <v>4615012</v>
      </c>
      <c r="L1161" s="506"/>
    </row>
    <row r="1162" spans="1:12">
      <c r="A1162" s="409"/>
      <c r="B1162" s="421" t="s">
        <v>455</v>
      </c>
      <c r="C1162" s="1060">
        <f>SUM(C1126:C1161)</f>
        <v>63</v>
      </c>
      <c r="D1162" s="1060">
        <f>SUM(D1126:D1161)</f>
        <v>43650569</v>
      </c>
      <c r="E1162" s="1060">
        <f>SUM(E1126:E1161)</f>
        <v>1080000</v>
      </c>
      <c r="F1162" s="1060">
        <f>SUM(F1126:F1152)</f>
        <v>0</v>
      </c>
      <c r="G1162" s="410">
        <f>SUM(D1162:F1162)</f>
        <v>44730569</v>
      </c>
      <c r="H1162" s="1060">
        <f>SUM(H1126:H1161)</f>
        <v>69214693</v>
      </c>
      <c r="I1162" s="1060">
        <f>SUM(I1126:I1161)</f>
        <v>1890000</v>
      </c>
      <c r="J1162" s="1060">
        <f>SUM(J1126:J1161)</f>
        <v>0</v>
      </c>
      <c r="K1162" s="1060">
        <f>SUM(K1126:K1161)</f>
        <v>71104693</v>
      </c>
      <c r="L1162" s="506"/>
    </row>
    <row r="1163" spans="1:12">
      <c r="A1163" s="409"/>
      <c r="B1163" s="409"/>
      <c r="C1163" s="410"/>
      <c r="D1163" s="410"/>
      <c r="E1163" s="410"/>
      <c r="F1163" s="410"/>
      <c r="G1163" s="410"/>
      <c r="H1163" s="410"/>
      <c r="I1163" s="410"/>
      <c r="J1163" s="410"/>
      <c r="K1163" s="410"/>
      <c r="L1163" s="506"/>
    </row>
    <row r="1164" spans="1:12">
      <c r="A1164" s="409"/>
      <c r="B1164" s="422" t="s">
        <v>460</v>
      </c>
      <c r="C1164" s="410">
        <v>1</v>
      </c>
      <c r="D1164" s="418">
        <v>9273943</v>
      </c>
      <c r="E1164" s="410">
        <v>374361</v>
      </c>
      <c r="F1164" s="410">
        <v>7914876</v>
      </c>
      <c r="G1164" s="410">
        <f>SUM(D1164:F1164)</f>
        <v>17563180</v>
      </c>
      <c r="H1164" s="410">
        <f>C1164*D1164</f>
        <v>9273943</v>
      </c>
      <c r="I1164" s="410">
        <f>C1164*E1164</f>
        <v>374361</v>
      </c>
      <c r="J1164" s="410">
        <f>C1164*F1164</f>
        <v>7914876</v>
      </c>
      <c r="K1164" s="410">
        <f>C1164*G1164</f>
        <v>17563180</v>
      </c>
      <c r="L1164" s="506"/>
    </row>
    <row r="1165" spans="1:12">
      <c r="A1165" s="409"/>
      <c r="B1165" s="422"/>
      <c r="C1165" s="410"/>
      <c r="D1165" s="410"/>
      <c r="E1165" s="410"/>
      <c r="F1165" s="410"/>
      <c r="G1165" s="410">
        <f>SUM(D1165:F1165)</f>
        <v>0</v>
      </c>
      <c r="H1165" s="410">
        <f>C1165*D1165</f>
        <v>0</v>
      </c>
      <c r="I1165" s="410">
        <f>C1165*E1165</f>
        <v>0</v>
      </c>
      <c r="J1165" s="410">
        <f>C1165*F1165</f>
        <v>0</v>
      </c>
      <c r="K1165" s="410">
        <f>C1165*G1165</f>
        <v>0</v>
      </c>
      <c r="L1165" s="506"/>
    </row>
    <row r="1166" spans="1:12">
      <c r="A1166" s="409"/>
      <c r="B1166" s="422"/>
      <c r="C1166" s="410">
        <f t="shared" ref="C1166:K1166" si="216">SUM(C1164:C1165)</f>
        <v>1</v>
      </c>
      <c r="D1166" s="410">
        <f t="shared" si="216"/>
        <v>9273943</v>
      </c>
      <c r="E1166" s="410">
        <f t="shared" si="216"/>
        <v>374361</v>
      </c>
      <c r="F1166" s="410">
        <f t="shared" si="216"/>
        <v>7914876</v>
      </c>
      <c r="G1166" s="410">
        <f t="shared" si="216"/>
        <v>17563180</v>
      </c>
      <c r="H1166" s="410">
        <f t="shared" si="216"/>
        <v>9273943</v>
      </c>
      <c r="I1166" s="410">
        <f t="shared" si="216"/>
        <v>374361</v>
      </c>
      <c r="J1166" s="410">
        <f t="shared" si="216"/>
        <v>7914876</v>
      </c>
      <c r="K1166" s="410">
        <f t="shared" si="216"/>
        <v>17563180</v>
      </c>
      <c r="L1166" s="506"/>
    </row>
    <row r="1167" spans="1:12">
      <c r="A1167" s="409"/>
      <c r="B1167" s="422"/>
      <c r="C1167" s="410"/>
      <c r="D1167" s="410"/>
      <c r="E1167" s="410"/>
      <c r="F1167" s="410"/>
      <c r="G1167" s="410"/>
      <c r="H1167" s="410"/>
      <c r="I1167" s="410"/>
      <c r="J1167" s="410"/>
      <c r="K1167" s="410"/>
      <c r="L1167" s="506"/>
    </row>
    <row r="1168" spans="1:12">
      <c r="A1168" s="407" t="s">
        <v>468</v>
      </c>
      <c r="B1168" s="409"/>
      <c r="C1168" s="412">
        <f t="shared" ref="C1168:K1168" si="217">C1162+C1166</f>
        <v>64</v>
      </c>
      <c r="D1168" s="412">
        <f t="shared" si="217"/>
        <v>52924512</v>
      </c>
      <c r="E1168" s="412">
        <f t="shared" si="217"/>
        <v>1454361</v>
      </c>
      <c r="F1168" s="412">
        <f t="shared" si="217"/>
        <v>7914876</v>
      </c>
      <c r="G1168" s="412">
        <f t="shared" si="217"/>
        <v>62293749</v>
      </c>
      <c r="H1168" s="412">
        <f t="shared" si="217"/>
        <v>78488636</v>
      </c>
      <c r="I1168" s="412">
        <f t="shared" si="217"/>
        <v>2264361</v>
      </c>
      <c r="J1168" s="412">
        <f t="shared" si="217"/>
        <v>7914876</v>
      </c>
      <c r="K1168" s="412">
        <f t="shared" si="217"/>
        <v>88667873</v>
      </c>
      <c r="L1168" s="506"/>
    </row>
    <row r="1169" spans="1:12">
      <c r="A1169" s="506"/>
      <c r="B1169" s="506"/>
      <c r="C1169" s="506"/>
      <c r="D1169" s="506"/>
      <c r="E1169" s="506"/>
      <c r="F1169" s="506"/>
      <c r="G1169" s="506"/>
      <c r="H1169" s="506"/>
      <c r="I1169" s="506"/>
      <c r="J1169" s="506"/>
      <c r="K1169" s="506"/>
      <c r="L1169" s="506"/>
    </row>
    <row r="1170" spans="1:12">
      <c r="A1170" s="506"/>
      <c r="B1170" s="506"/>
      <c r="C1170" s="506"/>
      <c r="D1170" s="506"/>
      <c r="E1170" s="506"/>
      <c r="F1170" s="506"/>
      <c r="G1170" s="506"/>
      <c r="H1170" s="506"/>
      <c r="I1170" s="506"/>
      <c r="J1170" s="506"/>
      <c r="K1170" s="506"/>
      <c r="L1170" s="506"/>
    </row>
    <row r="1171" spans="1:12" ht="20.25">
      <c r="A1171" s="1568" t="s">
        <v>1198</v>
      </c>
      <c r="B1171" s="1568"/>
      <c r="C1171" s="1568"/>
      <c r="D1171" s="1568"/>
      <c r="E1171" s="1568"/>
      <c r="F1171" s="1568"/>
      <c r="G1171" s="1568"/>
      <c r="H1171" s="1568"/>
      <c r="I1171" s="1568"/>
      <c r="J1171" s="1568"/>
      <c r="K1171" s="1568"/>
      <c r="L1171" s="506"/>
    </row>
    <row r="1172" spans="1:12" ht="20.25">
      <c r="A1172" s="1569" t="s">
        <v>289</v>
      </c>
      <c r="B1172" s="1569"/>
      <c r="C1172" s="1569"/>
      <c r="D1172" s="1569"/>
      <c r="E1172" s="1569"/>
      <c r="F1172" s="1569"/>
      <c r="G1172" s="1569"/>
      <c r="H1172" s="1569"/>
      <c r="I1172" s="1569"/>
      <c r="J1172" s="1569"/>
      <c r="K1172" s="1569"/>
      <c r="L1172" s="506"/>
    </row>
    <row r="1173" spans="1:12" ht="20.25">
      <c r="A1173" s="1569" t="s">
        <v>290</v>
      </c>
      <c r="B1173" s="1567"/>
      <c r="C1173" s="1567"/>
      <c r="D1173" s="1567"/>
      <c r="E1173" s="1567"/>
      <c r="F1173" s="1567"/>
      <c r="G1173" s="1567"/>
      <c r="H1173" s="1567"/>
      <c r="I1173" s="1567"/>
      <c r="J1173" s="1567"/>
      <c r="K1173" s="1567"/>
      <c r="L1173" s="506"/>
    </row>
    <row r="1174" spans="1:12" ht="18">
      <c r="A1174" s="1571" t="s">
        <v>505</v>
      </c>
      <c r="B1174" s="1571"/>
      <c r="C1174" s="1571"/>
      <c r="D1174" s="1571"/>
      <c r="E1174" s="1571"/>
      <c r="F1174" s="1571"/>
      <c r="G1174" s="1571"/>
      <c r="H1174" s="1571"/>
      <c r="I1174" s="1571"/>
      <c r="J1174" s="1571"/>
      <c r="K1174" s="1571"/>
      <c r="L1174" s="506"/>
    </row>
    <row r="1175" spans="1:12" ht="36.75">
      <c r="A1175" s="406"/>
      <c r="B1175" s="406" t="s">
        <v>291</v>
      </c>
      <c r="C1175" s="406" t="s">
        <v>1015</v>
      </c>
      <c r="D1175" s="406" t="s">
        <v>292</v>
      </c>
      <c r="E1175" s="406" t="s">
        <v>516</v>
      </c>
      <c r="F1175" s="406" t="s">
        <v>293</v>
      </c>
      <c r="G1175" s="406" t="s">
        <v>294</v>
      </c>
      <c r="H1175" s="406" t="s">
        <v>295</v>
      </c>
      <c r="I1175" s="406" t="s">
        <v>517</v>
      </c>
      <c r="J1175" s="406" t="s">
        <v>296</v>
      </c>
      <c r="K1175" s="1061" t="s">
        <v>1016</v>
      </c>
      <c r="L1175" s="506"/>
    </row>
    <row r="1176" spans="1:12" s="29" customFormat="1">
      <c r="A1176" s="406"/>
      <c r="B1176" s="406"/>
      <c r="C1176" s="406"/>
      <c r="D1176" s="406"/>
      <c r="E1176" s="406"/>
      <c r="F1176" s="406"/>
      <c r="G1176" s="406"/>
      <c r="H1176" s="406"/>
      <c r="I1176" s="406"/>
      <c r="J1176" s="406"/>
      <c r="K1176" s="1061"/>
      <c r="L1176" s="506"/>
    </row>
    <row r="1177" spans="1:12" s="29" customFormat="1">
      <c r="A1177" s="406"/>
      <c r="B1177" s="421" t="s">
        <v>1020</v>
      </c>
      <c r="C1177" s="410">
        <v>2</v>
      </c>
      <c r="D1177" s="410">
        <v>409262</v>
      </c>
      <c r="E1177" s="410">
        <v>30000</v>
      </c>
      <c r="F1177" s="410"/>
      <c r="G1177" s="410">
        <f>SUM(D1177:F1177)</f>
        <v>439262</v>
      </c>
      <c r="H1177" s="410">
        <f t="shared" ref="H1177:H1196" si="218">C1177*D1177</f>
        <v>818524</v>
      </c>
      <c r="I1177" s="410">
        <f t="shared" ref="I1177:I1196" si="219">C1177*E1177</f>
        <v>60000</v>
      </c>
      <c r="J1177" s="410">
        <f t="shared" ref="J1177:J1196" si="220">C1177*F1177</f>
        <v>0</v>
      </c>
      <c r="K1177" s="410">
        <f t="shared" ref="K1177:K1196" si="221">C1177*G1177</f>
        <v>878524</v>
      </c>
      <c r="L1177" s="506"/>
    </row>
    <row r="1178" spans="1:12" s="29" customFormat="1">
      <c r="A1178" s="406"/>
      <c r="B1178" s="421" t="s">
        <v>321</v>
      </c>
      <c r="C1178" s="410">
        <v>2</v>
      </c>
      <c r="D1178" s="410">
        <v>402081</v>
      </c>
      <c r="E1178" s="410">
        <v>30000</v>
      </c>
      <c r="F1178" s="410"/>
      <c r="G1178" s="410">
        <f>SUM(D1178:F1178)</f>
        <v>432081</v>
      </c>
      <c r="H1178" s="410">
        <f t="shared" si="218"/>
        <v>804162</v>
      </c>
      <c r="I1178" s="410">
        <f t="shared" si="219"/>
        <v>60000</v>
      </c>
      <c r="J1178" s="410">
        <f t="shared" si="220"/>
        <v>0</v>
      </c>
      <c r="K1178" s="410">
        <f t="shared" si="221"/>
        <v>864162</v>
      </c>
      <c r="L1178" s="506"/>
    </row>
    <row r="1179" spans="1:12" s="29" customFormat="1">
      <c r="A1179" s="406"/>
      <c r="B1179" s="421" t="s">
        <v>323</v>
      </c>
      <c r="C1179" s="410">
        <v>1</v>
      </c>
      <c r="D1179" s="410">
        <v>419339</v>
      </c>
      <c r="E1179" s="410">
        <v>30000</v>
      </c>
      <c r="F1179" s="410"/>
      <c r="G1179" s="410">
        <f>SUM(D1179:F1179)</f>
        <v>449339</v>
      </c>
      <c r="H1179" s="410">
        <f t="shared" si="218"/>
        <v>419339</v>
      </c>
      <c r="I1179" s="410">
        <f t="shared" si="219"/>
        <v>30000</v>
      </c>
      <c r="J1179" s="410">
        <f t="shared" si="220"/>
        <v>0</v>
      </c>
      <c r="K1179" s="410">
        <f t="shared" si="221"/>
        <v>449339</v>
      </c>
      <c r="L1179" s="506"/>
    </row>
    <row r="1180" spans="1:12" s="29" customFormat="1">
      <c r="A1180" s="406"/>
      <c r="B1180" s="421" t="s">
        <v>344</v>
      </c>
      <c r="C1180" s="410">
        <v>1</v>
      </c>
      <c r="D1180" s="410">
        <v>449429</v>
      </c>
      <c r="E1180" s="410">
        <v>30000</v>
      </c>
      <c r="F1180" s="410"/>
      <c r="G1180" s="410">
        <f t="shared" ref="G1180:G1188" si="222">SUM(D1180:F1180)</f>
        <v>479429</v>
      </c>
      <c r="H1180" s="410">
        <f t="shared" si="218"/>
        <v>449429</v>
      </c>
      <c r="I1180" s="410">
        <f t="shared" si="219"/>
        <v>30000</v>
      </c>
      <c r="J1180" s="410">
        <f t="shared" si="220"/>
        <v>0</v>
      </c>
      <c r="K1180" s="410">
        <f t="shared" si="221"/>
        <v>479429</v>
      </c>
      <c r="L1180" s="506"/>
    </row>
    <row r="1181" spans="1:12" s="29" customFormat="1">
      <c r="A1181" s="406"/>
      <c r="B1181" s="421" t="s">
        <v>345</v>
      </c>
      <c r="C1181" s="410">
        <v>2</v>
      </c>
      <c r="D1181" s="410">
        <v>461648</v>
      </c>
      <c r="E1181" s="410">
        <v>30000</v>
      </c>
      <c r="F1181" s="410"/>
      <c r="G1181" s="410">
        <f>SUM(D1181:F1181)</f>
        <v>491648</v>
      </c>
      <c r="H1181" s="410">
        <f>C1181*D1181</f>
        <v>923296</v>
      </c>
      <c r="I1181" s="410">
        <f>C1181*E1181</f>
        <v>60000</v>
      </c>
      <c r="J1181" s="410">
        <f>C1181*F1181</f>
        <v>0</v>
      </c>
      <c r="K1181" s="410">
        <f>C1181*G1181</f>
        <v>983296</v>
      </c>
      <c r="L1181" s="506"/>
    </row>
    <row r="1182" spans="1:12" s="29" customFormat="1">
      <c r="A1182" s="406"/>
      <c r="B1182" s="421" t="s">
        <v>357</v>
      </c>
      <c r="C1182" s="410">
        <v>8</v>
      </c>
      <c r="D1182" s="410">
        <v>638133</v>
      </c>
      <c r="E1182" s="410">
        <v>30000</v>
      </c>
      <c r="F1182" s="410"/>
      <c r="G1182" s="410">
        <f t="shared" si="222"/>
        <v>668133</v>
      </c>
      <c r="H1182" s="410">
        <f t="shared" si="218"/>
        <v>5105064</v>
      </c>
      <c r="I1182" s="410">
        <f t="shared" si="219"/>
        <v>240000</v>
      </c>
      <c r="J1182" s="410">
        <f t="shared" si="220"/>
        <v>0</v>
      </c>
      <c r="K1182" s="410">
        <f t="shared" si="221"/>
        <v>5345064</v>
      </c>
      <c r="L1182" s="506"/>
    </row>
    <row r="1183" spans="1:12" s="29" customFormat="1">
      <c r="A1183" s="406"/>
      <c r="B1183" s="421" t="s">
        <v>358</v>
      </c>
      <c r="C1183" s="410">
        <v>14</v>
      </c>
      <c r="D1183" s="410">
        <v>661237</v>
      </c>
      <c r="E1183" s="410">
        <v>30000</v>
      </c>
      <c r="F1183" s="410"/>
      <c r="G1183" s="410">
        <f t="shared" si="222"/>
        <v>691237</v>
      </c>
      <c r="H1183" s="410">
        <f t="shared" si="218"/>
        <v>9257318</v>
      </c>
      <c r="I1183" s="410">
        <f t="shared" si="219"/>
        <v>420000</v>
      </c>
      <c r="J1183" s="410">
        <f t="shared" si="220"/>
        <v>0</v>
      </c>
      <c r="K1183" s="410">
        <f t="shared" si="221"/>
        <v>9677318</v>
      </c>
      <c r="L1183" s="506"/>
    </row>
    <row r="1184" spans="1:12" s="29" customFormat="1">
      <c r="A1184" s="406"/>
      <c r="B1184" s="421" t="s">
        <v>366</v>
      </c>
      <c r="C1184" s="410">
        <v>2</v>
      </c>
      <c r="D1184" s="410">
        <v>846062</v>
      </c>
      <c r="E1184" s="410">
        <v>30000</v>
      </c>
      <c r="F1184" s="410"/>
      <c r="G1184" s="410">
        <f t="shared" si="222"/>
        <v>876062</v>
      </c>
      <c r="H1184" s="410">
        <f t="shared" si="218"/>
        <v>1692124</v>
      </c>
      <c r="I1184" s="410">
        <f t="shared" si="219"/>
        <v>60000</v>
      </c>
      <c r="J1184" s="410">
        <f t="shared" si="220"/>
        <v>0</v>
      </c>
      <c r="K1184" s="410">
        <f t="shared" si="221"/>
        <v>1752124</v>
      </c>
      <c r="L1184" s="506"/>
    </row>
    <row r="1185" spans="1:12" s="29" customFormat="1">
      <c r="A1185" s="406"/>
      <c r="B1185" s="421" t="s">
        <v>372</v>
      </c>
      <c r="C1185" s="410">
        <v>3</v>
      </c>
      <c r="D1185" s="410">
        <v>799421</v>
      </c>
      <c r="E1185" s="410">
        <v>30000</v>
      </c>
      <c r="F1185" s="410"/>
      <c r="G1185" s="410">
        <f t="shared" si="222"/>
        <v>829421</v>
      </c>
      <c r="H1185" s="410">
        <f t="shared" si="218"/>
        <v>2398263</v>
      </c>
      <c r="I1185" s="410">
        <f t="shared" si="219"/>
        <v>90000</v>
      </c>
      <c r="J1185" s="410">
        <f t="shared" si="220"/>
        <v>0</v>
      </c>
      <c r="K1185" s="410">
        <f t="shared" si="221"/>
        <v>2488263</v>
      </c>
      <c r="L1185" s="506"/>
    </row>
    <row r="1186" spans="1:12" s="29" customFormat="1">
      <c r="A1186" s="406"/>
      <c r="B1186" s="421" t="s">
        <v>373</v>
      </c>
      <c r="C1186" s="410">
        <v>5</v>
      </c>
      <c r="D1186" s="410">
        <v>826204</v>
      </c>
      <c r="E1186" s="410">
        <v>30000</v>
      </c>
      <c r="F1186" s="410"/>
      <c r="G1186" s="410">
        <f t="shared" si="222"/>
        <v>856204</v>
      </c>
      <c r="H1186" s="410">
        <f t="shared" si="218"/>
        <v>4131020</v>
      </c>
      <c r="I1186" s="410">
        <f t="shared" si="219"/>
        <v>150000</v>
      </c>
      <c r="J1186" s="410">
        <f t="shared" si="220"/>
        <v>0</v>
      </c>
      <c r="K1186" s="410">
        <f t="shared" si="221"/>
        <v>4281020</v>
      </c>
      <c r="L1186" s="506"/>
    </row>
    <row r="1187" spans="1:12" s="29" customFormat="1">
      <c r="A1187" s="406"/>
      <c r="B1187" s="421" t="s">
        <v>374</v>
      </c>
      <c r="C1187" s="410">
        <v>1</v>
      </c>
      <c r="D1187" s="410">
        <v>857983</v>
      </c>
      <c r="E1187" s="410">
        <v>30000</v>
      </c>
      <c r="F1187" s="410"/>
      <c r="G1187" s="410">
        <f>SUM(D1187:F1187)</f>
        <v>887983</v>
      </c>
      <c r="H1187" s="410">
        <f t="shared" si="218"/>
        <v>857983</v>
      </c>
      <c r="I1187" s="410">
        <f t="shared" si="219"/>
        <v>30000</v>
      </c>
      <c r="J1187" s="410">
        <f t="shared" si="220"/>
        <v>0</v>
      </c>
      <c r="K1187" s="410">
        <f t="shared" si="221"/>
        <v>887983</v>
      </c>
      <c r="L1187" s="506"/>
    </row>
    <row r="1188" spans="1:12" s="29" customFormat="1">
      <c r="A1188" s="406"/>
      <c r="B1188" s="421" t="s">
        <v>386</v>
      </c>
      <c r="C1188" s="410">
        <v>4</v>
      </c>
      <c r="D1188" s="410">
        <v>928581</v>
      </c>
      <c r="E1188" s="410">
        <v>30000</v>
      </c>
      <c r="F1188" s="410"/>
      <c r="G1188" s="410">
        <f t="shared" si="222"/>
        <v>958581</v>
      </c>
      <c r="H1188" s="410">
        <f t="shared" si="218"/>
        <v>3714324</v>
      </c>
      <c r="I1188" s="410">
        <f t="shared" si="219"/>
        <v>120000</v>
      </c>
      <c r="J1188" s="410">
        <f t="shared" si="220"/>
        <v>0</v>
      </c>
      <c r="K1188" s="410">
        <f t="shared" si="221"/>
        <v>3834324</v>
      </c>
      <c r="L1188" s="506"/>
    </row>
    <row r="1189" spans="1:12" s="29" customFormat="1">
      <c r="A1189" s="406"/>
      <c r="B1189" s="421" t="s">
        <v>387</v>
      </c>
      <c r="C1189" s="410">
        <v>1</v>
      </c>
      <c r="D1189" s="410">
        <v>960604</v>
      </c>
      <c r="E1189" s="410">
        <v>30000</v>
      </c>
      <c r="F1189" s="410"/>
      <c r="G1189" s="410">
        <f>SUM(D1189:F1189)</f>
        <v>990604</v>
      </c>
      <c r="H1189" s="410">
        <f>C1189*D1189</f>
        <v>960604</v>
      </c>
      <c r="I1189" s="410">
        <f>C1189*E1189</f>
        <v>30000</v>
      </c>
      <c r="J1189" s="410">
        <f>C1189*F1189</f>
        <v>0</v>
      </c>
      <c r="K1189" s="410">
        <f>C1189*G1189</f>
        <v>990604</v>
      </c>
      <c r="L1189" s="506"/>
    </row>
    <row r="1190" spans="1:12" s="29" customFormat="1">
      <c r="A1190" s="406"/>
      <c r="B1190" s="421" t="s">
        <v>398</v>
      </c>
      <c r="C1190" s="410">
        <v>1</v>
      </c>
      <c r="D1190" s="410">
        <v>1308463</v>
      </c>
      <c r="E1190" s="410">
        <v>30000</v>
      </c>
      <c r="F1190" s="410"/>
      <c r="G1190" s="410">
        <f>SUM(D1190:F1190)</f>
        <v>1338463</v>
      </c>
      <c r="H1190" s="410">
        <f>C1190*D1190</f>
        <v>1308463</v>
      </c>
      <c r="I1190" s="410">
        <f>C1190*E1190</f>
        <v>30000</v>
      </c>
      <c r="J1190" s="410">
        <f>C1190*F1190</f>
        <v>0</v>
      </c>
      <c r="K1190" s="410">
        <f>C1190*G1190</f>
        <v>1338463</v>
      </c>
      <c r="L1190" s="506"/>
    </row>
    <row r="1191" spans="1:12" s="29" customFormat="1">
      <c r="A1191" s="406"/>
      <c r="B1191" s="421" t="s">
        <v>401</v>
      </c>
      <c r="C1191" s="410">
        <v>4</v>
      </c>
      <c r="D1191" s="410">
        <v>1060833</v>
      </c>
      <c r="E1191" s="410">
        <v>30000</v>
      </c>
      <c r="F1191" s="410"/>
      <c r="G1191" s="410">
        <f t="shared" ref="G1191:G1196" si="223">SUM(D1191:F1191)</f>
        <v>1090833</v>
      </c>
      <c r="H1191" s="410">
        <f t="shared" si="218"/>
        <v>4243332</v>
      </c>
      <c r="I1191" s="410">
        <f t="shared" si="219"/>
        <v>120000</v>
      </c>
      <c r="J1191" s="410">
        <f t="shared" si="220"/>
        <v>0</v>
      </c>
      <c r="K1191" s="410">
        <f t="shared" si="221"/>
        <v>4363332</v>
      </c>
      <c r="L1191" s="506"/>
    </row>
    <row r="1192" spans="1:12" s="29" customFormat="1">
      <c r="A1192" s="406"/>
      <c r="B1192" s="421" t="s">
        <v>402</v>
      </c>
      <c r="C1192" s="410">
        <v>30</v>
      </c>
      <c r="D1192" s="410">
        <v>1094732</v>
      </c>
      <c r="E1192" s="410">
        <v>30000</v>
      </c>
      <c r="F1192" s="410"/>
      <c r="G1192" s="410">
        <f>SUM(D1192:F1192)</f>
        <v>1124732</v>
      </c>
      <c r="H1192" s="410">
        <f>C1192*D1192</f>
        <v>32841960</v>
      </c>
      <c r="I1192" s="410">
        <f>C1192*E1192</f>
        <v>900000</v>
      </c>
      <c r="J1192" s="410">
        <f>C1192*F1192</f>
        <v>0</v>
      </c>
      <c r="K1192" s="410">
        <f>C1192*G1192</f>
        <v>33741960</v>
      </c>
      <c r="L1192" s="506"/>
    </row>
    <row r="1193" spans="1:12" s="29" customFormat="1">
      <c r="A1193" s="406"/>
      <c r="B1193" s="421" t="s">
        <v>415</v>
      </c>
      <c r="C1193" s="410">
        <v>1</v>
      </c>
      <c r="D1193" s="410">
        <v>1274303</v>
      </c>
      <c r="E1193" s="410">
        <v>30000</v>
      </c>
      <c r="F1193" s="410"/>
      <c r="G1193" s="410">
        <f t="shared" si="223"/>
        <v>1304303</v>
      </c>
      <c r="H1193" s="410">
        <f t="shared" si="218"/>
        <v>1274303</v>
      </c>
      <c r="I1193" s="410">
        <f t="shared" si="219"/>
        <v>30000</v>
      </c>
      <c r="J1193" s="410">
        <f t="shared" si="220"/>
        <v>0</v>
      </c>
      <c r="K1193" s="410">
        <f t="shared" si="221"/>
        <v>1304303</v>
      </c>
      <c r="L1193" s="506"/>
    </row>
    <row r="1194" spans="1:12" s="29" customFormat="1">
      <c r="A1194" s="406"/>
      <c r="B1194" s="421" t="s">
        <v>427</v>
      </c>
      <c r="C1194" s="410">
        <v>1</v>
      </c>
      <c r="D1194" s="410">
        <v>1473289</v>
      </c>
      <c r="E1194" s="410">
        <v>30000</v>
      </c>
      <c r="F1194" s="410"/>
      <c r="G1194" s="410">
        <f t="shared" si="223"/>
        <v>1503289</v>
      </c>
      <c r="H1194" s="410">
        <f t="shared" si="218"/>
        <v>1473289</v>
      </c>
      <c r="I1194" s="410">
        <f t="shared" si="219"/>
        <v>30000</v>
      </c>
      <c r="J1194" s="410">
        <f t="shared" si="220"/>
        <v>0</v>
      </c>
      <c r="K1194" s="410">
        <f t="shared" si="221"/>
        <v>1503289</v>
      </c>
      <c r="L1194" s="506"/>
    </row>
    <row r="1195" spans="1:12" s="29" customFormat="1">
      <c r="A1195" s="406"/>
      <c r="B1195" s="421" t="s">
        <v>546</v>
      </c>
      <c r="C1195" s="410">
        <v>1</v>
      </c>
      <c r="D1195" s="410">
        <v>1640057</v>
      </c>
      <c r="E1195" s="410">
        <v>30000</v>
      </c>
      <c r="F1195" s="410"/>
      <c r="G1195" s="410">
        <f>SUM(D1195:F1195)</f>
        <v>1670057</v>
      </c>
      <c r="H1195" s="410">
        <f>C1195*D1195</f>
        <v>1640057</v>
      </c>
      <c r="I1195" s="410">
        <f>C1195*E1195</f>
        <v>30000</v>
      </c>
      <c r="J1195" s="410">
        <f>C1195*F1195</f>
        <v>0</v>
      </c>
      <c r="K1195" s="410">
        <f>C1195*G1195</f>
        <v>1670057</v>
      </c>
      <c r="L1195" s="506"/>
    </row>
    <row r="1196" spans="1:12" s="29" customFormat="1">
      <c r="A1196" s="406"/>
      <c r="B1196" s="421" t="s">
        <v>548</v>
      </c>
      <c r="C1196" s="410">
        <v>3</v>
      </c>
      <c r="D1196" s="410">
        <v>1742530</v>
      </c>
      <c r="E1196" s="410">
        <v>30000</v>
      </c>
      <c r="F1196" s="410"/>
      <c r="G1196" s="410">
        <f t="shared" si="223"/>
        <v>1772530</v>
      </c>
      <c r="H1196" s="410">
        <f t="shared" si="218"/>
        <v>5227590</v>
      </c>
      <c r="I1196" s="410">
        <f t="shared" si="219"/>
        <v>90000</v>
      </c>
      <c r="J1196" s="410">
        <f t="shared" si="220"/>
        <v>0</v>
      </c>
      <c r="K1196" s="410">
        <f t="shared" si="221"/>
        <v>5317590</v>
      </c>
      <c r="L1196" s="506"/>
    </row>
    <row r="1197" spans="1:12" s="29" customFormat="1">
      <c r="A1197" s="406"/>
      <c r="B1197" s="421" t="s">
        <v>455</v>
      </c>
      <c r="C1197" s="1060">
        <f>SUM(C1177:C1196)</f>
        <v>87</v>
      </c>
      <c r="D1197" s="1060">
        <f>SUM(D1196:D1196)</f>
        <v>1742530</v>
      </c>
      <c r="E1197" s="1060">
        <f>SUM(E1196:E1196)</f>
        <v>30000</v>
      </c>
      <c r="F1197" s="1060">
        <f>SUM(F1196:F1196)</f>
        <v>0</v>
      </c>
      <c r="G1197" s="1060">
        <f>SUM(G1177:G1196)</f>
        <v>18854191</v>
      </c>
      <c r="H1197" s="1060">
        <f>SUM(H1177:H1196)</f>
        <v>79540444</v>
      </c>
      <c r="I1197" s="1060">
        <f>SUM(I1177:I1196)</f>
        <v>2610000</v>
      </c>
      <c r="J1197" s="1060">
        <f>SUM(J1177:J1196)</f>
        <v>0</v>
      </c>
      <c r="K1197" s="1060">
        <f>SUM(K1177:K1196)</f>
        <v>82150444</v>
      </c>
      <c r="L1197" s="506"/>
    </row>
    <row r="1198" spans="1:12">
      <c r="A1198" s="409"/>
      <c r="B1198" s="422"/>
      <c r="C1198" s="410"/>
      <c r="D1198" s="410"/>
      <c r="E1198" s="410"/>
      <c r="F1198" s="410"/>
      <c r="G1198" s="410"/>
      <c r="H1198" s="410"/>
      <c r="I1198" s="410"/>
      <c r="J1198" s="410"/>
      <c r="K1198" s="410"/>
      <c r="L1198" s="506"/>
    </row>
    <row r="1199" spans="1:12">
      <c r="A1199" s="407" t="s">
        <v>468</v>
      </c>
      <c r="B1199" s="409"/>
      <c r="C1199" s="418">
        <f>C1197</f>
        <v>87</v>
      </c>
      <c r="D1199" s="418">
        <f t="shared" ref="D1199:K1199" si="224">D1197</f>
        <v>1742530</v>
      </c>
      <c r="E1199" s="418">
        <f t="shared" si="224"/>
        <v>30000</v>
      </c>
      <c r="F1199" s="418">
        <f t="shared" si="224"/>
        <v>0</v>
      </c>
      <c r="G1199" s="412">
        <f t="shared" si="224"/>
        <v>18854191</v>
      </c>
      <c r="H1199" s="412">
        <f t="shared" si="224"/>
        <v>79540444</v>
      </c>
      <c r="I1199" s="412">
        <f t="shared" si="224"/>
        <v>2610000</v>
      </c>
      <c r="J1199" s="412">
        <f t="shared" si="224"/>
        <v>0</v>
      </c>
      <c r="K1199" s="412">
        <f t="shared" si="224"/>
        <v>82150444</v>
      </c>
      <c r="L1199" s="506"/>
    </row>
    <row r="1200" spans="1:12">
      <c r="A1200" s="506"/>
      <c r="B1200" s="506"/>
      <c r="C1200" s="506"/>
      <c r="D1200" s="506"/>
      <c r="E1200" s="506"/>
      <c r="F1200" s="506"/>
      <c r="G1200" s="506"/>
      <c r="H1200" s="506"/>
      <c r="I1200" s="506"/>
      <c r="J1200" s="506"/>
      <c r="K1200" s="506"/>
      <c r="L1200" s="506"/>
    </row>
    <row r="1201" spans="1:12">
      <c r="A1201" s="506"/>
      <c r="B1201" s="506"/>
      <c r="C1201" s="506"/>
      <c r="D1201" s="506"/>
      <c r="E1201" s="506"/>
      <c r="F1201" s="506"/>
      <c r="G1201" s="506"/>
      <c r="H1201" s="506"/>
      <c r="I1201" s="506"/>
      <c r="J1201" s="506"/>
      <c r="K1201" s="506"/>
      <c r="L1201" s="506"/>
    </row>
    <row r="1202" spans="1:12" ht="23.25">
      <c r="A1202" s="1564" t="s">
        <v>1198</v>
      </c>
      <c r="B1202" s="1564"/>
      <c r="C1202" s="1564"/>
      <c r="D1202" s="1564"/>
      <c r="E1202" s="1564"/>
      <c r="F1202" s="1564"/>
      <c r="G1202" s="1564"/>
      <c r="H1202" s="1564"/>
      <c r="I1202" s="1564"/>
      <c r="J1202" s="1564"/>
      <c r="K1202" s="1564"/>
      <c r="L1202" s="506"/>
    </row>
    <row r="1203" spans="1:12" ht="23.25">
      <c r="A1203" s="1565" t="s">
        <v>289</v>
      </c>
      <c r="B1203" s="1565"/>
      <c r="C1203" s="1565"/>
      <c r="D1203" s="1565"/>
      <c r="E1203" s="1565"/>
      <c r="F1203" s="1565"/>
      <c r="G1203" s="1565"/>
      <c r="H1203" s="1565"/>
      <c r="I1203" s="1565"/>
      <c r="J1203" s="1565"/>
      <c r="K1203" s="1565"/>
      <c r="L1203" s="506"/>
    </row>
    <row r="1204" spans="1:12" ht="23.25">
      <c r="A1204" s="1565" t="s">
        <v>290</v>
      </c>
      <c r="B1204" s="1566"/>
      <c r="C1204" s="1566"/>
      <c r="D1204" s="1566"/>
      <c r="E1204" s="1566"/>
      <c r="F1204" s="1566"/>
      <c r="G1204" s="1566"/>
      <c r="H1204" s="1566"/>
      <c r="I1204" s="1566"/>
      <c r="J1204" s="1566"/>
      <c r="K1204" s="1566"/>
      <c r="L1204" s="506"/>
    </row>
    <row r="1205" spans="1:12" ht="20.25">
      <c r="A1205" s="1567" t="s">
        <v>555</v>
      </c>
      <c r="B1205" s="1567"/>
      <c r="C1205" s="1567"/>
      <c r="D1205" s="1567"/>
      <c r="E1205" s="1567"/>
      <c r="F1205" s="1567"/>
      <c r="G1205" s="1567"/>
      <c r="H1205" s="1567"/>
      <c r="I1205" s="1567"/>
      <c r="J1205" s="1567"/>
      <c r="K1205" s="1567"/>
      <c r="L1205" s="506"/>
    </row>
    <row r="1206" spans="1:12" ht="36.75">
      <c r="A1206" s="406"/>
      <c r="B1206" s="406" t="s">
        <v>291</v>
      </c>
      <c r="C1206" s="406" t="s">
        <v>1015</v>
      </c>
      <c r="D1206" s="406" t="s">
        <v>292</v>
      </c>
      <c r="E1206" s="406" t="s">
        <v>516</v>
      </c>
      <c r="F1206" s="406" t="s">
        <v>293</v>
      </c>
      <c r="G1206" s="406" t="s">
        <v>294</v>
      </c>
      <c r="H1206" s="406" t="s">
        <v>295</v>
      </c>
      <c r="I1206" s="406" t="s">
        <v>517</v>
      </c>
      <c r="J1206" s="406" t="s">
        <v>296</v>
      </c>
      <c r="K1206" s="1061" t="s">
        <v>1016</v>
      </c>
      <c r="L1206" s="506"/>
    </row>
    <row r="1207" spans="1:12" s="29" customFormat="1">
      <c r="A1207" s="406"/>
      <c r="B1207" s="705" t="s">
        <v>299</v>
      </c>
      <c r="C1207" s="734">
        <v>1</v>
      </c>
      <c r="D1207" s="734">
        <v>363328</v>
      </c>
      <c r="E1207" s="734">
        <v>30000</v>
      </c>
      <c r="F1207" s="734">
        <v>79932</v>
      </c>
      <c r="G1207" s="410">
        <f t="shared" ref="G1207:G1229" si="225">SUM(D1207:F1207)</f>
        <v>473260</v>
      </c>
      <c r="H1207" s="410">
        <f t="shared" ref="H1207:H1242" si="226">C1207*D1207</f>
        <v>363328</v>
      </c>
      <c r="I1207" s="410">
        <f t="shared" ref="I1207:I1242" si="227">C1207*E1207</f>
        <v>30000</v>
      </c>
      <c r="J1207" s="410">
        <f t="shared" ref="J1207:J1242" si="228">C1207*F1207</f>
        <v>79932</v>
      </c>
      <c r="K1207" s="410">
        <f t="shared" ref="K1207:K1242" si="229">C1207*G1207</f>
        <v>473260</v>
      </c>
      <c r="L1207" s="506"/>
    </row>
    <row r="1208" spans="1:12" s="29" customFormat="1">
      <c r="A1208" s="406"/>
      <c r="B1208" s="705" t="s">
        <v>300</v>
      </c>
      <c r="C1208" s="734">
        <v>3</v>
      </c>
      <c r="D1208" s="734">
        <v>369171</v>
      </c>
      <c r="E1208" s="734">
        <v>30000</v>
      </c>
      <c r="F1208" s="734">
        <v>81218</v>
      </c>
      <c r="G1208" s="410">
        <f>SUM(D1208:F1208)</f>
        <v>480389</v>
      </c>
      <c r="H1208" s="410">
        <f>C1208*D1208</f>
        <v>1107513</v>
      </c>
      <c r="I1208" s="410">
        <f>C1208*E1208</f>
        <v>90000</v>
      </c>
      <c r="J1208" s="410">
        <f>C1208*F1208</f>
        <v>243654</v>
      </c>
      <c r="K1208" s="410">
        <f>C1208*G1208</f>
        <v>1441167</v>
      </c>
      <c r="L1208" s="506"/>
    </row>
    <row r="1209" spans="1:12" s="29" customFormat="1">
      <c r="A1209" s="406"/>
      <c r="B1209" s="705" t="s">
        <v>304</v>
      </c>
      <c r="C1209" s="734">
        <v>4</v>
      </c>
      <c r="D1209" s="734">
        <v>392543</v>
      </c>
      <c r="E1209" s="734">
        <v>30000</v>
      </c>
      <c r="F1209" s="734">
        <v>86359</v>
      </c>
      <c r="G1209" s="410">
        <f>SUM(D1209:F1209)</f>
        <v>508902</v>
      </c>
      <c r="H1209" s="410">
        <f>C1209*D1209</f>
        <v>1570172</v>
      </c>
      <c r="I1209" s="410">
        <f>C1209*E1209</f>
        <v>120000</v>
      </c>
      <c r="J1209" s="410">
        <f>C1209*F1209</f>
        <v>345436</v>
      </c>
      <c r="K1209" s="410">
        <f>C1209*G1209</f>
        <v>2035608</v>
      </c>
      <c r="L1209" s="506"/>
    </row>
    <row r="1210" spans="1:12" s="29" customFormat="1">
      <c r="A1210" s="406"/>
      <c r="B1210" s="705" t="s">
        <v>312</v>
      </c>
      <c r="C1210" s="734">
        <v>1</v>
      </c>
      <c r="D1210" s="734">
        <v>423626</v>
      </c>
      <c r="E1210" s="734">
        <v>30000</v>
      </c>
      <c r="F1210" s="734">
        <v>93197</v>
      </c>
      <c r="G1210" s="410">
        <f t="shared" si="225"/>
        <v>546823</v>
      </c>
      <c r="H1210" s="410">
        <f t="shared" si="226"/>
        <v>423626</v>
      </c>
      <c r="I1210" s="410">
        <f t="shared" si="227"/>
        <v>30000</v>
      </c>
      <c r="J1210" s="410">
        <f t="shared" si="228"/>
        <v>93197</v>
      </c>
      <c r="K1210" s="410">
        <f t="shared" si="229"/>
        <v>546823</v>
      </c>
      <c r="L1210" s="506"/>
    </row>
    <row r="1211" spans="1:12" s="29" customFormat="1">
      <c r="A1211" s="406"/>
      <c r="B1211" s="705" t="s">
        <v>1017</v>
      </c>
      <c r="C1211" s="734">
        <v>1</v>
      </c>
      <c r="D1211" s="734">
        <v>430808</v>
      </c>
      <c r="E1211" s="734">
        <v>30000</v>
      </c>
      <c r="F1211" s="734">
        <v>94777</v>
      </c>
      <c r="G1211" s="410">
        <f t="shared" si="225"/>
        <v>555585</v>
      </c>
      <c r="H1211" s="410">
        <f t="shared" si="226"/>
        <v>430808</v>
      </c>
      <c r="I1211" s="410">
        <f t="shared" si="227"/>
        <v>30000</v>
      </c>
      <c r="J1211" s="410">
        <f t="shared" si="228"/>
        <v>94777</v>
      </c>
      <c r="K1211" s="410">
        <f t="shared" si="229"/>
        <v>555585</v>
      </c>
      <c r="L1211" s="506"/>
    </row>
    <row r="1212" spans="1:12" s="29" customFormat="1">
      <c r="A1212" s="406"/>
      <c r="B1212" s="705" t="s">
        <v>316</v>
      </c>
      <c r="C1212" s="734">
        <v>1</v>
      </c>
      <c r="D1212" s="734">
        <v>452354</v>
      </c>
      <c r="E1212" s="734">
        <v>30000</v>
      </c>
      <c r="F1212" s="734">
        <v>99518</v>
      </c>
      <c r="G1212" s="410">
        <f t="shared" si="225"/>
        <v>581872</v>
      </c>
      <c r="H1212" s="410">
        <f t="shared" si="226"/>
        <v>452354</v>
      </c>
      <c r="I1212" s="410">
        <f t="shared" si="227"/>
        <v>30000</v>
      </c>
      <c r="J1212" s="410">
        <f t="shared" si="228"/>
        <v>99518</v>
      </c>
      <c r="K1212" s="410">
        <f t="shared" si="229"/>
        <v>581872</v>
      </c>
      <c r="L1212" s="506"/>
    </row>
    <row r="1213" spans="1:12" s="29" customFormat="1">
      <c r="A1213" s="406"/>
      <c r="B1213" s="705" t="s">
        <v>319</v>
      </c>
      <c r="C1213" s="734">
        <v>4</v>
      </c>
      <c r="D1213" s="734">
        <v>384823</v>
      </c>
      <c r="E1213" s="734">
        <v>30000</v>
      </c>
      <c r="F1213" s="734">
        <v>84661</v>
      </c>
      <c r="G1213" s="410">
        <f t="shared" si="225"/>
        <v>499484</v>
      </c>
      <c r="H1213" s="410">
        <f t="shared" si="226"/>
        <v>1539292</v>
      </c>
      <c r="I1213" s="410">
        <f t="shared" si="227"/>
        <v>120000</v>
      </c>
      <c r="J1213" s="410">
        <f t="shared" si="228"/>
        <v>338644</v>
      </c>
      <c r="K1213" s="410">
        <f t="shared" si="229"/>
        <v>1997936</v>
      </c>
      <c r="L1213" s="506"/>
    </row>
    <row r="1214" spans="1:12" s="29" customFormat="1">
      <c r="A1214" s="406"/>
      <c r="B1214" s="705" t="s">
        <v>320</v>
      </c>
      <c r="C1214" s="734">
        <v>9</v>
      </c>
      <c r="D1214" s="734">
        <v>393452</v>
      </c>
      <c r="E1214" s="734">
        <v>30000</v>
      </c>
      <c r="F1214" s="734">
        <v>86559</v>
      </c>
      <c r="G1214" s="410">
        <f t="shared" si="225"/>
        <v>510011</v>
      </c>
      <c r="H1214" s="410">
        <f t="shared" si="226"/>
        <v>3541068</v>
      </c>
      <c r="I1214" s="410">
        <f t="shared" si="227"/>
        <v>270000</v>
      </c>
      <c r="J1214" s="410">
        <f t="shared" si="228"/>
        <v>779031</v>
      </c>
      <c r="K1214" s="410">
        <f t="shared" si="229"/>
        <v>4590099</v>
      </c>
      <c r="L1214" s="506"/>
    </row>
    <row r="1215" spans="1:12" s="29" customFormat="1">
      <c r="A1215" s="406"/>
      <c r="B1215" s="705" t="s">
        <v>321</v>
      </c>
      <c r="C1215" s="734">
        <v>1</v>
      </c>
      <c r="D1215" s="734">
        <v>402081</v>
      </c>
      <c r="E1215" s="734">
        <v>30000</v>
      </c>
      <c r="F1215" s="734">
        <v>88458</v>
      </c>
      <c r="G1215" s="410">
        <f>SUM(D1215:F1215)</f>
        <v>520539</v>
      </c>
      <c r="H1215" s="410">
        <f>C1215*D1215</f>
        <v>402081</v>
      </c>
      <c r="I1215" s="410">
        <f>C1215*E1215</f>
        <v>30000</v>
      </c>
      <c r="J1215" s="410">
        <f>C1215*F1215</f>
        <v>88458</v>
      </c>
      <c r="K1215" s="410">
        <f>C1215*G1215</f>
        <v>520539</v>
      </c>
      <c r="L1215" s="506"/>
    </row>
    <row r="1216" spans="1:12" s="29" customFormat="1">
      <c r="A1216" s="406"/>
      <c r="B1216" s="705" t="s">
        <v>322</v>
      </c>
      <c r="C1216" s="734">
        <v>1</v>
      </c>
      <c r="D1216" s="734">
        <v>410710</v>
      </c>
      <c r="E1216" s="734">
        <v>30000</v>
      </c>
      <c r="F1216" s="734">
        <v>90356</v>
      </c>
      <c r="G1216" s="410">
        <f>SUM(D1216:F1216)</f>
        <v>531066</v>
      </c>
      <c r="H1216" s="410">
        <f>C1216*D1216</f>
        <v>410710</v>
      </c>
      <c r="I1216" s="410">
        <f>C1216*E1216</f>
        <v>30000</v>
      </c>
      <c r="J1216" s="410">
        <f>C1216*F1216</f>
        <v>90356</v>
      </c>
      <c r="K1216" s="410">
        <f>C1216*G1216</f>
        <v>531066</v>
      </c>
      <c r="L1216" s="506"/>
    </row>
    <row r="1217" spans="1:12" s="29" customFormat="1">
      <c r="A1217" s="406"/>
      <c r="B1217" s="705" t="s">
        <v>332</v>
      </c>
      <c r="C1217" s="734">
        <v>1</v>
      </c>
      <c r="D1217" s="734">
        <v>404522</v>
      </c>
      <c r="E1217" s="734">
        <v>30000</v>
      </c>
      <c r="F1217" s="734">
        <v>88995</v>
      </c>
      <c r="G1217" s="410">
        <f>SUM(D1217:F1217)</f>
        <v>523517</v>
      </c>
      <c r="H1217" s="410">
        <f>C1217*D1217</f>
        <v>404522</v>
      </c>
      <c r="I1217" s="410">
        <f>C1217*E1217</f>
        <v>30000</v>
      </c>
      <c r="J1217" s="410">
        <f>C1217*F1217</f>
        <v>88995</v>
      </c>
      <c r="K1217" s="410">
        <f>C1217*G1217</f>
        <v>523517</v>
      </c>
      <c r="L1217" s="506"/>
    </row>
    <row r="1218" spans="1:12" s="29" customFormat="1">
      <c r="A1218" s="406"/>
      <c r="B1218" s="705" t="s">
        <v>333</v>
      </c>
      <c r="C1218" s="734">
        <v>5</v>
      </c>
      <c r="D1218" s="734">
        <v>414546</v>
      </c>
      <c r="E1218" s="734">
        <v>30000</v>
      </c>
      <c r="F1218" s="734">
        <v>91200</v>
      </c>
      <c r="G1218" s="410">
        <f>SUM(D1218:F1218)</f>
        <v>535746</v>
      </c>
      <c r="H1218" s="410">
        <f>C1218*D1218</f>
        <v>2072730</v>
      </c>
      <c r="I1218" s="410">
        <f>C1218*E1218</f>
        <v>150000</v>
      </c>
      <c r="J1218" s="410">
        <f>C1218*F1218</f>
        <v>456000</v>
      </c>
      <c r="K1218" s="410">
        <f>C1218*G1218</f>
        <v>2678730</v>
      </c>
      <c r="L1218" s="506"/>
    </row>
    <row r="1219" spans="1:12" s="29" customFormat="1">
      <c r="A1219" s="406"/>
      <c r="B1219" s="705" t="s">
        <v>345</v>
      </c>
      <c r="C1219" s="734">
        <v>2</v>
      </c>
      <c r="D1219" s="734">
        <v>461648</v>
      </c>
      <c r="E1219" s="734">
        <v>30000</v>
      </c>
      <c r="F1219" s="734">
        <v>101563</v>
      </c>
      <c r="G1219" s="410">
        <f t="shared" si="225"/>
        <v>593211</v>
      </c>
      <c r="H1219" s="410">
        <f t="shared" si="226"/>
        <v>923296</v>
      </c>
      <c r="I1219" s="410">
        <f t="shared" si="227"/>
        <v>60000</v>
      </c>
      <c r="J1219" s="410">
        <f t="shared" si="228"/>
        <v>203126</v>
      </c>
      <c r="K1219" s="410">
        <f t="shared" si="229"/>
        <v>1186422</v>
      </c>
      <c r="L1219" s="506"/>
    </row>
    <row r="1220" spans="1:12" s="29" customFormat="1">
      <c r="A1220" s="406"/>
      <c r="B1220" s="705" t="s">
        <v>357</v>
      </c>
      <c r="C1220" s="734">
        <v>1</v>
      </c>
      <c r="D1220" s="734">
        <v>638133</v>
      </c>
      <c r="E1220" s="734">
        <v>30000</v>
      </c>
      <c r="F1220" s="734">
        <v>140389</v>
      </c>
      <c r="G1220" s="410">
        <f t="shared" si="225"/>
        <v>808522</v>
      </c>
      <c r="H1220" s="410">
        <f t="shared" si="226"/>
        <v>638133</v>
      </c>
      <c r="I1220" s="410">
        <f t="shared" si="227"/>
        <v>30000</v>
      </c>
      <c r="J1220" s="410">
        <f t="shared" si="228"/>
        <v>140389</v>
      </c>
      <c r="K1220" s="410">
        <f t="shared" si="229"/>
        <v>808522</v>
      </c>
      <c r="L1220" s="506"/>
    </row>
    <row r="1221" spans="1:12" s="29" customFormat="1">
      <c r="A1221" s="406"/>
      <c r="B1221" s="705" t="s">
        <v>358</v>
      </c>
      <c r="C1221" s="734">
        <v>29</v>
      </c>
      <c r="D1221" s="734">
        <v>661237</v>
      </c>
      <c r="E1221" s="734">
        <v>30000</v>
      </c>
      <c r="F1221" s="734">
        <v>145472</v>
      </c>
      <c r="G1221" s="410">
        <f t="shared" si="225"/>
        <v>836709</v>
      </c>
      <c r="H1221" s="410">
        <f t="shared" si="226"/>
        <v>19175873</v>
      </c>
      <c r="I1221" s="410">
        <f t="shared" si="227"/>
        <v>870000</v>
      </c>
      <c r="J1221" s="410">
        <f t="shared" si="228"/>
        <v>4218688</v>
      </c>
      <c r="K1221" s="410">
        <f t="shared" si="229"/>
        <v>24264561</v>
      </c>
      <c r="L1221" s="506"/>
    </row>
    <row r="1222" spans="1:12" s="29" customFormat="1">
      <c r="A1222" s="406"/>
      <c r="B1222" s="705" t="s">
        <v>359</v>
      </c>
      <c r="C1222" s="734">
        <v>3</v>
      </c>
      <c r="D1222" s="734">
        <v>684340</v>
      </c>
      <c r="E1222" s="734">
        <v>30000</v>
      </c>
      <c r="F1222" s="734">
        <v>150555</v>
      </c>
      <c r="G1222" s="410">
        <f t="shared" si="225"/>
        <v>864895</v>
      </c>
      <c r="H1222" s="410">
        <f t="shared" si="226"/>
        <v>2053020</v>
      </c>
      <c r="I1222" s="410">
        <f t="shared" si="227"/>
        <v>90000</v>
      </c>
      <c r="J1222" s="410">
        <f t="shared" si="228"/>
        <v>451665</v>
      </c>
      <c r="K1222" s="410">
        <f t="shared" si="229"/>
        <v>2594685</v>
      </c>
      <c r="L1222" s="506"/>
    </row>
    <row r="1223" spans="1:12" s="29" customFormat="1">
      <c r="A1223" s="406"/>
      <c r="B1223" s="705" t="s">
        <v>360</v>
      </c>
      <c r="C1223" s="734">
        <v>2</v>
      </c>
      <c r="D1223" s="734">
        <v>707443</v>
      </c>
      <c r="E1223" s="734">
        <v>30000</v>
      </c>
      <c r="F1223" s="734">
        <v>153637</v>
      </c>
      <c r="G1223" s="410">
        <f t="shared" si="225"/>
        <v>891080</v>
      </c>
      <c r="H1223" s="410">
        <f t="shared" si="226"/>
        <v>1414886</v>
      </c>
      <c r="I1223" s="410">
        <f t="shared" si="227"/>
        <v>60000</v>
      </c>
      <c r="J1223" s="410">
        <f t="shared" si="228"/>
        <v>307274</v>
      </c>
      <c r="K1223" s="410">
        <f t="shared" si="229"/>
        <v>1782160</v>
      </c>
      <c r="L1223" s="506"/>
    </row>
    <row r="1224" spans="1:12" s="29" customFormat="1">
      <c r="A1224" s="406"/>
      <c r="B1224" s="705" t="s">
        <v>361</v>
      </c>
      <c r="C1224" s="734">
        <v>8</v>
      </c>
      <c r="D1224" s="734">
        <v>730546</v>
      </c>
      <c r="E1224" s="734">
        <v>30000</v>
      </c>
      <c r="F1224" s="734">
        <v>160720</v>
      </c>
      <c r="G1224" s="410">
        <f t="shared" si="225"/>
        <v>921266</v>
      </c>
      <c r="H1224" s="410">
        <f t="shared" si="226"/>
        <v>5844368</v>
      </c>
      <c r="I1224" s="410">
        <f t="shared" si="227"/>
        <v>240000</v>
      </c>
      <c r="J1224" s="410">
        <f t="shared" si="228"/>
        <v>1285760</v>
      </c>
      <c r="K1224" s="410">
        <f t="shared" si="229"/>
        <v>7370128</v>
      </c>
      <c r="L1224" s="506"/>
    </row>
    <row r="1225" spans="1:12" s="29" customFormat="1">
      <c r="A1225" s="406"/>
      <c r="B1225" s="705" t="s">
        <v>362</v>
      </c>
      <c r="C1225" s="734">
        <v>2</v>
      </c>
      <c r="D1225" s="734">
        <v>753649</v>
      </c>
      <c r="E1225" s="734">
        <v>30000</v>
      </c>
      <c r="F1225" s="734">
        <v>165803</v>
      </c>
      <c r="G1225" s="410">
        <f t="shared" si="225"/>
        <v>949452</v>
      </c>
      <c r="H1225" s="410">
        <f t="shared" si="226"/>
        <v>1507298</v>
      </c>
      <c r="I1225" s="410">
        <f t="shared" si="227"/>
        <v>60000</v>
      </c>
      <c r="J1225" s="410">
        <f t="shared" si="228"/>
        <v>331606</v>
      </c>
      <c r="K1225" s="410">
        <f t="shared" si="229"/>
        <v>1898904</v>
      </c>
      <c r="L1225" s="506"/>
    </row>
    <row r="1226" spans="1:12" s="29" customFormat="1">
      <c r="A1226" s="406"/>
      <c r="B1226" s="705" t="s">
        <v>363</v>
      </c>
      <c r="C1226" s="734">
        <v>3</v>
      </c>
      <c r="D1226" s="734">
        <v>776752</v>
      </c>
      <c r="E1226" s="734">
        <v>30000</v>
      </c>
      <c r="F1226" s="734">
        <v>170885</v>
      </c>
      <c r="G1226" s="410">
        <f t="shared" si="225"/>
        <v>977637</v>
      </c>
      <c r="H1226" s="410">
        <f t="shared" si="226"/>
        <v>2330256</v>
      </c>
      <c r="I1226" s="410">
        <f t="shared" si="227"/>
        <v>90000</v>
      </c>
      <c r="J1226" s="410">
        <f t="shared" si="228"/>
        <v>512655</v>
      </c>
      <c r="K1226" s="410">
        <f t="shared" si="229"/>
        <v>2932911</v>
      </c>
      <c r="L1226" s="506"/>
    </row>
    <row r="1227" spans="1:12" s="29" customFormat="1">
      <c r="A1227" s="406"/>
      <c r="B1227" s="705" t="s">
        <v>365</v>
      </c>
      <c r="C1227" s="734">
        <v>4</v>
      </c>
      <c r="D1227" s="734">
        <v>822959</v>
      </c>
      <c r="E1227" s="734">
        <v>30000</v>
      </c>
      <c r="F1227" s="734">
        <v>181051</v>
      </c>
      <c r="G1227" s="410">
        <f t="shared" si="225"/>
        <v>1034010</v>
      </c>
      <c r="H1227" s="410">
        <f t="shared" si="226"/>
        <v>3291836</v>
      </c>
      <c r="I1227" s="410">
        <f t="shared" si="227"/>
        <v>120000</v>
      </c>
      <c r="J1227" s="410">
        <f t="shared" si="228"/>
        <v>724204</v>
      </c>
      <c r="K1227" s="410">
        <f t="shared" si="229"/>
        <v>4136040</v>
      </c>
      <c r="L1227" s="506"/>
    </row>
    <row r="1228" spans="1:12" s="29" customFormat="1">
      <c r="A1228" s="406"/>
      <c r="B1228" s="705" t="s">
        <v>367</v>
      </c>
      <c r="C1228" s="734">
        <v>5</v>
      </c>
      <c r="D1228" s="734">
        <v>869165</v>
      </c>
      <c r="E1228" s="734">
        <v>30000</v>
      </c>
      <c r="F1228" s="734">
        <v>191216</v>
      </c>
      <c r="G1228" s="410">
        <f t="shared" si="225"/>
        <v>1090381</v>
      </c>
      <c r="H1228" s="410">
        <f t="shared" si="226"/>
        <v>4345825</v>
      </c>
      <c r="I1228" s="410">
        <f t="shared" si="227"/>
        <v>150000</v>
      </c>
      <c r="J1228" s="410">
        <f t="shared" si="228"/>
        <v>956080</v>
      </c>
      <c r="K1228" s="410">
        <f t="shared" si="229"/>
        <v>5451905</v>
      </c>
      <c r="L1228" s="506"/>
    </row>
    <row r="1229" spans="1:12" s="29" customFormat="1">
      <c r="A1229" s="406"/>
      <c r="B1229" s="705" t="s">
        <v>368</v>
      </c>
      <c r="C1229" s="734">
        <v>1</v>
      </c>
      <c r="D1229" s="734">
        <v>892258</v>
      </c>
      <c r="E1229" s="734">
        <v>30000</v>
      </c>
      <c r="F1229" s="734">
        <v>196297</v>
      </c>
      <c r="G1229" s="410">
        <f t="shared" si="225"/>
        <v>1118555</v>
      </c>
      <c r="H1229" s="410">
        <f t="shared" si="226"/>
        <v>892258</v>
      </c>
      <c r="I1229" s="410">
        <f t="shared" si="227"/>
        <v>30000</v>
      </c>
      <c r="J1229" s="410">
        <f t="shared" si="228"/>
        <v>196297</v>
      </c>
      <c r="K1229" s="410">
        <f t="shared" si="229"/>
        <v>1118555</v>
      </c>
      <c r="L1229" s="506"/>
    </row>
    <row r="1230" spans="1:12" s="29" customFormat="1">
      <c r="A1230" s="406"/>
      <c r="B1230" s="705" t="s">
        <v>370</v>
      </c>
      <c r="C1230" s="734">
        <v>1</v>
      </c>
      <c r="D1230" s="734">
        <v>938474</v>
      </c>
      <c r="E1230" s="734">
        <v>30000</v>
      </c>
      <c r="F1230" s="734">
        <v>206464</v>
      </c>
      <c r="G1230" s="410">
        <f t="shared" ref="G1230:G1257" si="230">SUM(D1230:F1230)</f>
        <v>1174938</v>
      </c>
      <c r="H1230" s="410">
        <f t="shared" si="226"/>
        <v>938474</v>
      </c>
      <c r="I1230" s="410">
        <f t="shared" si="227"/>
        <v>30000</v>
      </c>
      <c r="J1230" s="410">
        <f t="shared" si="228"/>
        <v>206464</v>
      </c>
      <c r="K1230" s="410">
        <f t="shared" si="229"/>
        <v>1174938</v>
      </c>
      <c r="L1230" s="506"/>
    </row>
    <row r="1231" spans="1:12" s="29" customFormat="1">
      <c r="A1231" s="406"/>
      <c r="B1231" s="705" t="s">
        <v>373</v>
      </c>
      <c r="C1231" s="734">
        <v>8</v>
      </c>
      <c r="D1231" s="734">
        <v>826204</v>
      </c>
      <c r="E1231" s="734">
        <v>30000</v>
      </c>
      <c r="F1231" s="734">
        <v>181765</v>
      </c>
      <c r="G1231" s="410">
        <f t="shared" si="230"/>
        <v>1037969</v>
      </c>
      <c r="H1231" s="410">
        <f t="shared" si="226"/>
        <v>6609632</v>
      </c>
      <c r="I1231" s="410">
        <f t="shared" si="227"/>
        <v>240000</v>
      </c>
      <c r="J1231" s="410">
        <f t="shared" si="228"/>
        <v>1454120</v>
      </c>
      <c r="K1231" s="410">
        <f t="shared" si="229"/>
        <v>8303752</v>
      </c>
      <c r="L1231" s="506"/>
    </row>
    <row r="1232" spans="1:12" s="29" customFormat="1">
      <c r="A1232" s="406"/>
      <c r="B1232" s="705" t="s">
        <v>374</v>
      </c>
      <c r="C1232" s="734">
        <v>6</v>
      </c>
      <c r="D1232" s="734">
        <v>857983</v>
      </c>
      <c r="E1232" s="734">
        <v>30000</v>
      </c>
      <c r="F1232" s="734">
        <v>188756</v>
      </c>
      <c r="G1232" s="410">
        <f t="shared" si="230"/>
        <v>1076739</v>
      </c>
      <c r="H1232" s="410">
        <f t="shared" si="226"/>
        <v>5147898</v>
      </c>
      <c r="I1232" s="410">
        <f t="shared" si="227"/>
        <v>180000</v>
      </c>
      <c r="J1232" s="410">
        <f t="shared" si="228"/>
        <v>1132536</v>
      </c>
      <c r="K1232" s="410">
        <f t="shared" si="229"/>
        <v>6460434</v>
      </c>
      <c r="L1232" s="506"/>
    </row>
    <row r="1233" spans="1:12" s="29" customFormat="1">
      <c r="A1233" s="406"/>
      <c r="B1233" s="705" t="s">
        <v>379</v>
      </c>
      <c r="C1233" s="734">
        <v>2</v>
      </c>
      <c r="D1233" s="734">
        <v>986908</v>
      </c>
      <c r="E1233" s="734">
        <v>30000</v>
      </c>
      <c r="F1233" s="734">
        <v>217120</v>
      </c>
      <c r="G1233" s="410">
        <f t="shared" si="230"/>
        <v>1234028</v>
      </c>
      <c r="H1233" s="410">
        <f t="shared" si="226"/>
        <v>1973816</v>
      </c>
      <c r="I1233" s="410">
        <f t="shared" si="227"/>
        <v>60000</v>
      </c>
      <c r="J1233" s="410">
        <f t="shared" si="228"/>
        <v>434240</v>
      </c>
      <c r="K1233" s="410">
        <f t="shared" si="229"/>
        <v>2468056</v>
      </c>
      <c r="L1233" s="506"/>
    </row>
    <row r="1234" spans="1:12" s="29" customFormat="1">
      <c r="A1234" s="406"/>
      <c r="B1234" s="705" t="s">
        <v>386</v>
      </c>
      <c r="C1234" s="734">
        <v>7</v>
      </c>
      <c r="D1234" s="734">
        <v>928581</v>
      </c>
      <c r="E1234" s="734">
        <v>30000</v>
      </c>
      <c r="F1234" s="734">
        <v>204288</v>
      </c>
      <c r="G1234" s="410">
        <f t="shared" si="230"/>
        <v>1162869</v>
      </c>
      <c r="H1234" s="410">
        <f t="shared" si="226"/>
        <v>6500067</v>
      </c>
      <c r="I1234" s="410">
        <f t="shared" si="227"/>
        <v>210000</v>
      </c>
      <c r="J1234" s="410">
        <f t="shared" si="228"/>
        <v>1430016</v>
      </c>
      <c r="K1234" s="410">
        <f t="shared" si="229"/>
        <v>8140083</v>
      </c>
      <c r="L1234" s="506"/>
    </row>
    <row r="1235" spans="1:12" s="29" customFormat="1">
      <c r="A1235" s="406"/>
      <c r="B1235" s="705" t="s">
        <v>387</v>
      </c>
      <c r="C1235" s="734">
        <v>6</v>
      </c>
      <c r="D1235" s="734">
        <v>960604</v>
      </c>
      <c r="E1235" s="734">
        <v>30000</v>
      </c>
      <c r="F1235" s="734">
        <v>211332</v>
      </c>
      <c r="G1235" s="410">
        <f t="shared" si="230"/>
        <v>1201936</v>
      </c>
      <c r="H1235" s="410">
        <f t="shared" si="226"/>
        <v>5763624</v>
      </c>
      <c r="I1235" s="410">
        <f t="shared" si="227"/>
        <v>180000</v>
      </c>
      <c r="J1235" s="410">
        <f t="shared" si="228"/>
        <v>1267992</v>
      </c>
      <c r="K1235" s="410">
        <f t="shared" si="229"/>
        <v>7211616</v>
      </c>
      <c r="L1235" s="506"/>
    </row>
    <row r="1236" spans="1:12" s="29" customFormat="1">
      <c r="A1236" s="406"/>
      <c r="B1236" s="705" t="s">
        <v>388</v>
      </c>
      <c r="C1236" s="734">
        <v>5</v>
      </c>
      <c r="D1236" s="734">
        <v>992228</v>
      </c>
      <c r="E1236" s="734">
        <v>30000</v>
      </c>
      <c r="F1236" s="734">
        <v>218290</v>
      </c>
      <c r="G1236" s="410">
        <f t="shared" si="230"/>
        <v>1240518</v>
      </c>
      <c r="H1236" s="410">
        <f t="shared" si="226"/>
        <v>4961140</v>
      </c>
      <c r="I1236" s="410">
        <f t="shared" si="227"/>
        <v>150000</v>
      </c>
      <c r="J1236" s="410">
        <f t="shared" si="228"/>
        <v>1091450</v>
      </c>
      <c r="K1236" s="410">
        <f t="shared" si="229"/>
        <v>6202590</v>
      </c>
      <c r="L1236" s="506"/>
    </row>
    <row r="1237" spans="1:12" s="29" customFormat="1">
      <c r="A1237" s="406"/>
      <c r="B1237" s="705" t="s">
        <v>389</v>
      </c>
      <c r="C1237" s="734">
        <v>1</v>
      </c>
      <c r="D1237" s="734">
        <v>1023851</v>
      </c>
      <c r="E1237" s="734">
        <v>30000</v>
      </c>
      <c r="F1237" s="734">
        <v>225247</v>
      </c>
      <c r="G1237" s="410">
        <f t="shared" si="230"/>
        <v>1279098</v>
      </c>
      <c r="H1237" s="410">
        <f t="shared" si="226"/>
        <v>1023851</v>
      </c>
      <c r="I1237" s="410">
        <f t="shared" si="227"/>
        <v>30000</v>
      </c>
      <c r="J1237" s="410">
        <f t="shared" si="228"/>
        <v>225247</v>
      </c>
      <c r="K1237" s="410">
        <f t="shared" si="229"/>
        <v>1279098</v>
      </c>
      <c r="L1237" s="506"/>
    </row>
    <row r="1238" spans="1:12" s="29" customFormat="1">
      <c r="A1238" s="406"/>
      <c r="B1238" s="705" t="s">
        <v>402</v>
      </c>
      <c r="C1238" s="734">
        <v>42</v>
      </c>
      <c r="D1238" s="734">
        <v>1094732</v>
      </c>
      <c r="E1238" s="734">
        <v>30000</v>
      </c>
      <c r="F1238" s="734">
        <v>240841</v>
      </c>
      <c r="G1238" s="410">
        <f t="shared" si="230"/>
        <v>1365573</v>
      </c>
      <c r="H1238" s="410">
        <f t="shared" si="226"/>
        <v>45978744</v>
      </c>
      <c r="I1238" s="410">
        <f t="shared" si="227"/>
        <v>1260000</v>
      </c>
      <c r="J1238" s="410">
        <f t="shared" si="228"/>
        <v>10115322</v>
      </c>
      <c r="K1238" s="410">
        <f t="shared" si="229"/>
        <v>57354066</v>
      </c>
      <c r="L1238" s="506"/>
    </row>
    <row r="1239" spans="1:12" s="29" customFormat="1">
      <c r="A1239" s="406"/>
      <c r="B1239" s="705" t="s">
        <v>403</v>
      </c>
      <c r="C1239" s="734">
        <v>7</v>
      </c>
      <c r="D1239" s="734">
        <v>1126631</v>
      </c>
      <c r="E1239" s="734">
        <v>30000</v>
      </c>
      <c r="F1239" s="734">
        <v>247859</v>
      </c>
      <c r="G1239" s="410">
        <f t="shared" si="230"/>
        <v>1404490</v>
      </c>
      <c r="H1239" s="410">
        <f t="shared" si="226"/>
        <v>7886417</v>
      </c>
      <c r="I1239" s="410">
        <f t="shared" si="227"/>
        <v>210000</v>
      </c>
      <c r="J1239" s="410">
        <f t="shared" si="228"/>
        <v>1735013</v>
      </c>
      <c r="K1239" s="410">
        <f t="shared" si="229"/>
        <v>9831430</v>
      </c>
      <c r="L1239" s="506"/>
    </row>
    <row r="1240" spans="1:12" s="29" customFormat="1">
      <c r="A1240" s="406"/>
      <c r="B1240" s="705" t="s">
        <v>404</v>
      </c>
      <c r="C1240" s="734">
        <v>1</v>
      </c>
      <c r="D1240" s="734">
        <v>1162530</v>
      </c>
      <c r="E1240" s="734">
        <v>30000</v>
      </c>
      <c r="F1240" s="734">
        <v>255757</v>
      </c>
      <c r="G1240" s="410">
        <f t="shared" si="230"/>
        <v>1448287</v>
      </c>
      <c r="H1240" s="410">
        <f t="shared" si="226"/>
        <v>1162530</v>
      </c>
      <c r="I1240" s="410">
        <f t="shared" si="227"/>
        <v>30000</v>
      </c>
      <c r="J1240" s="410">
        <f t="shared" si="228"/>
        <v>255757</v>
      </c>
      <c r="K1240" s="410">
        <f t="shared" si="229"/>
        <v>1448287</v>
      </c>
      <c r="L1240" s="506"/>
    </row>
    <row r="1241" spans="1:12" s="29" customFormat="1">
      <c r="A1241" s="406"/>
      <c r="B1241" s="705" t="s">
        <v>414</v>
      </c>
      <c r="C1241" s="734">
        <v>1</v>
      </c>
      <c r="D1241" s="734">
        <v>1221722</v>
      </c>
      <c r="E1241" s="734">
        <v>30000</v>
      </c>
      <c r="F1241" s="734">
        <v>268779</v>
      </c>
      <c r="G1241" s="410">
        <f t="shared" si="230"/>
        <v>1520501</v>
      </c>
      <c r="H1241" s="410">
        <f t="shared" si="226"/>
        <v>1221722</v>
      </c>
      <c r="I1241" s="410">
        <f t="shared" si="227"/>
        <v>30000</v>
      </c>
      <c r="J1241" s="410">
        <f t="shared" si="228"/>
        <v>268779</v>
      </c>
      <c r="K1241" s="410">
        <f t="shared" si="229"/>
        <v>1520501</v>
      </c>
      <c r="L1241" s="506"/>
    </row>
    <row r="1242" spans="1:12" s="29" customFormat="1">
      <c r="A1242" s="406"/>
      <c r="B1242" s="705" t="s">
        <v>415</v>
      </c>
      <c r="C1242" s="734">
        <v>5</v>
      </c>
      <c r="D1242" s="734">
        <v>1274303</v>
      </c>
      <c r="E1242" s="734">
        <v>30000</v>
      </c>
      <c r="F1242" s="734">
        <v>280347</v>
      </c>
      <c r="G1242" s="410">
        <f t="shared" si="230"/>
        <v>1584650</v>
      </c>
      <c r="H1242" s="410">
        <f t="shared" si="226"/>
        <v>6371515</v>
      </c>
      <c r="I1242" s="410">
        <f t="shared" si="227"/>
        <v>150000</v>
      </c>
      <c r="J1242" s="410">
        <f t="shared" si="228"/>
        <v>1401735</v>
      </c>
      <c r="K1242" s="410">
        <f t="shared" si="229"/>
        <v>7923250</v>
      </c>
      <c r="L1242" s="506"/>
    </row>
    <row r="1243" spans="1:12" s="29" customFormat="1">
      <c r="A1243" s="406"/>
      <c r="B1243" s="705" t="s">
        <v>416</v>
      </c>
      <c r="C1243" s="734">
        <v>5</v>
      </c>
      <c r="D1243" s="734">
        <v>1326884</v>
      </c>
      <c r="E1243" s="734">
        <v>30000</v>
      </c>
      <c r="F1243" s="734">
        <v>291914</v>
      </c>
      <c r="G1243" s="410">
        <f t="shared" si="230"/>
        <v>1648798</v>
      </c>
      <c r="H1243" s="410">
        <f t="shared" ref="H1243:H1258" si="231">C1243*D1243</f>
        <v>6634420</v>
      </c>
      <c r="I1243" s="410">
        <f t="shared" ref="I1243:I1258" si="232">C1243*E1243</f>
        <v>150000</v>
      </c>
      <c r="J1243" s="410">
        <f t="shared" ref="J1243:J1258" si="233">C1243*F1243</f>
        <v>1459570</v>
      </c>
      <c r="K1243" s="410">
        <f t="shared" ref="K1243:K1258" si="234">C1243*G1243</f>
        <v>8243990</v>
      </c>
      <c r="L1243" s="506"/>
    </row>
    <row r="1244" spans="1:12" s="29" customFormat="1">
      <c r="A1244" s="406"/>
      <c r="B1244" s="705" t="s">
        <v>417</v>
      </c>
      <c r="C1244" s="734">
        <v>2</v>
      </c>
      <c r="D1244" s="734">
        <v>1379465</v>
      </c>
      <c r="E1244" s="734">
        <v>30000</v>
      </c>
      <c r="F1244" s="734">
        <v>303482</v>
      </c>
      <c r="G1244" s="410">
        <f t="shared" si="230"/>
        <v>1712947</v>
      </c>
      <c r="H1244" s="410">
        <f t="shared" si="231"/>
        <v>2758930</v>
      </c>
      <c r="I1244" s="410">
        <f t="shared" si="232"/>
        <v>60000</v>
      </c>
      <c r="J1244" s="410">
        <f t="shared" si="233"/>
        <v>606964</v>
      </c>
      <c r="K1244" s="410">
        <f t="shared" si="234"/>
        <v>3425894</v>
      </c>
      <c r="L1244" s="506"/>
    </row>
    <row r="1245" spans="1:12" s="29" customFormat="1">
      <c r="A1245" s="406"/>
      <c r="B1245" s="705" t="s">
        <v>426</v>
      </c>
      <c r="C1245" s="734">
        <v>4</v>
      </c>
      <c r="D1245" s="734">
        <v>1417699</v>
      </c>
      <c r="E1245" s="734">
        <v>30000</v>
      </c>
      <c r="F1245" s="734">
        <v>311894</v>
      </c>
      <c r="G1245" s="410">
        <f t="shared" si="230"/>
        <v>1759593</v>
      </c>
      <c r="H1245" s="410">
        <f t="shared" si="231"/>
        <v>5670796</v>
      </c>
      <c r="I1245" s="410">
        <f t="shared" si="232"/>
        <v>120000</v>
      </c>
      <c r="J1245" s="410">
        <f t="shared" si="233"/>
        <v>1247576</v>
      </c>
      <c r="K1245" s="410">
        <f t="shared" si="234"/>
        <v>7038372</v>
      </c>
      <c r="L1245" s="506"/>
    </row>
    <row r="1246" spans="1:12" s="29" customFormat="1">
      <c r="A1246" s="406"/>
      <c r="B1246" s="705" t="s">
        <v>427</v>
      </c>
      <c r="C1246" s="734">
        <v>7</v>
      </c>
      <c r="D1246" s="734">
        <v>1473289</v>
      </c>
      <c r="E1246" s="734">
        <v>30000</v>
      </c>
      <c r="F1246" s="734">
        <v>324124</v>
      </c>
      <c r="G1246" s="410">
        <f t="shared" si="230"/>
        <v>1827413</v>
      </c>
      <c r="H1246" s="410">
        <f t="shared" si="231"/>
        <v>10313023</v>
      </c>
      <c r="I1246" s="410">
        <f t="shared" si="232"/>
        <v>210000</v>
      </c>
      <c r="J1246" s="410">
        <f t="shared" si="233"/>
        <v>2268868</v>
      </c>
      <c r="K1246" s="410">
        <f t="shared" si="234"/>
        <v>12791891</v>
      </c>
      <c r="L1246" s="506"/>
    </row>
    <row r="1247" spans="1:12" s="29" customFormat="1">
      <c r="A1247" s="406"/>
      <c r="B1247" s="705" t="s">
        <v>428</v>
      </c>
      <c r="C1247" s="734">
        <v>6</v>
      </c>
      <c r="D1247" s="734">
        <v>1528878</v>
      </c>
      <c r="E1247" s="734">
        <v>30000</v>
      </c>
      <c r="F1247" s="734">
        <v>336353</v>
      </c>
      <c r="G1247" s="410">
        <f t="shared" si="230"/>
        <v>1895231</v>
      </c>
      <c r="H1247" s="410">
        <f t="shared" si="231"/>
        <v>9173268</v>
      </c>
      <c r="I1247" s="410">
        <f t="shared" si="232"/>
        <v>180000</v>
      </c>
      <c r="J1247" s="410">
        <f t="shared" si="233"/>
        <v>2018118</v>
      </c>
      <c r="K1247" s="410">
        <f t="shared" si="234"/>
        <v>11371386</v>
      </c>
      <c r="L1247" s="506"/>
    </row>
    <row r="1248" spans="1:12" s="29" customFormat="1">
      <c r="A1248" s="406"/>
      <c r="B1248" s="705" t="s">
        <v>1045</v>
      </c>
      <c r="C1248" s="734">
        <v>2</v>
      </c>
      <c r="D1248" s="734">
        <v>1584468</v>
      </c>
      <c r="E1248" s="734">
        <v>30000</v>
      </c>
      <c r="F1248" s="734">
        <v>348583</v>
      </c>
      <c r="G1248" s="410">
        <f t="shared" si="230"/>
        <v>1963051</v>
      </c>
      <c r="H1248" s="410">
        <f t="shared" si="231"/>
        <v>3168936</v>
      </c>
      <c r="I1248" s="410">
        <f t="shared" si="232"/>
        <v>60000</v>
      </c>
      <c r="J1248" s="410">
        <f t="shared" si="233"/>
        <v>697166</v>
      </c>
      <c r="K1248" s="410">
        <f t="shared" si="234"/>
        <v>3926102</v>
      </c>
      <c r="L1248" s="506"/>
    </row>
    <row r="1249" spans="1:12" s="29" customFormat="1">
      <c r="A1249" s="406"/>
      <c r="B1249" s="705" t="s">
        <v>546</v>
      </c>
      <c r="C1249" s="734">
        <v>4</v>
      </c>
      <c r="D1249" s="734">
        <v>1640057</v>
      </c>
      <c r="E1249" s="734">
        <v>30000</v>
      </c>
      <c r="F1249" s="734">
        <v>360813</v>
      </c>
      <c r="G1249" s="410">
        <f t="shared" si="230"/>
        <v>2030870</v>
      </c>
      <c r="H1249" s="410">
        <f t="shared" si="231"/>
        <v>6560228</v>
      </c>
      <c r="I1249" s="410">
        <f t="shared" si="232"/>
        <v>120000</v>
      </c>
      <c r="J1249" s="410">
        <f t="shared" si="233"/>
        <v>1443252</v>
      </c>
      <c r="K1249" s="410">
        <f t="shared" si="234"/>
        <v>8123480</v>
      </c>
      <c r="L1249" s="506"/>
    </row>
    <row r="1250" spans="1:12" s="29" customFormat="1">
      <c r="A1250" s="406"/>
      <c r="B1250" s="705" t="s">
        <v>1050</v>
      </c>
      <c r="C1250" s="734">
        <v>1</v>
      </c>
      <c r="D1250" s="734">
        <v>1622839</v>
      </c>
      <c r="E1250" s="734">
        <v>30000</v>
      </c>
      <c r="F1250" s="734">
        <v>357025</v>
      </c>
      <c r="G1250" s="410">
        <f t="shared" si="230"/>
        <v>2009864</v>
      </c>
      <c r="H1250" s="410">
        <f t="shared" si="231"/>
        <v>1622839</v>
      </c>
      <c r="I1250" s="410">
        <f t="shared" si="232"/>
        <v>30000</v>
      </c>
      <c r="J1250" s="410">
        <f t="shared" si="233"/>
        <v>357025</v>
      </c>
      <c r="K1250" s="410">
        <f t="shared" si="234"/>
        <v>2009864</v>
      </c>
      <c r="L1250" s="506"/>
    </row>
    <row r="1251" spans="1:12" s="29" customFormat="1">
      <c r="A1251" s="406"/>
      <c r="B1251" s="705" t="s">
        <v>548</v>
      </c>
      <c r="C1251" s="734">
        <v>1</v>
      </c>
      <c r="D1251" s="734">
        <v>1742530</v>
      </c>
      <c r="E1251" s="734">
        <v>30000</v>
      </c>
      <c r="F1251" s="734">
        <v>383357</v>
      </c>
      <c r="G1251" s="410">
        <f t="shared" si="230"/>
        <v>2155887</v>
      </c>
      <c r="H1251" s="410">
        <f t="shared" si="231"/>
        <v>1742530</v>
      </c>
      <c r="I1251" s="410">
        <f t="shared" si="232"/>
        <v>30000</v>
      </c>
      <c r="J1251" s="410">
        <f t="shared" si="233"/>
        <v>383357</v>
      </c>
      <c r="K1251" s="410">
        <f t="shared" si="234"/>
        <v>2155887</v>
      </c>
      <c r="L1251" s="506"/>
    </row>
    <row r="1252" spans="1:12" s="29" customFormat="1">
      <c r="A1252" s="406"/>
      <c r="B1252" s="705" t="s">
        <v>872</v>
      </c>
      <c r="C1252" s="734">
        <v>2</v>
      </c>
      <c r="D1252" s="734">
        <v>1802375</v>
      </c>
      <c r="E1252" s="734">
        <v>30000</v>
      </c>
      <c r="F1252" s="734">
        <v>396553</v>
      </c>
      <c r="G1252" s="410">
        <f t="shared" si="230"/>
        <v>2228928</v>
      </c>
      <c r="H1252" s="410">
        <f t="shared" si="231"/>
        <v>3604750</v>
      </c>
      <c r="I1252" s="410">
        <f t="shared" si="232"/>
        <v>60000</v>
      </c>
      <c r="J1252" s="410">
        <f t="shared" si="233"/>
        <v>793106</v>
      </c>
      <c r="K1252" s="410">
        <f t="shared" si="234"/>
        <v>4457856</v>
      </c>
      <c r="L1252" s="506"/>
    </row>
    <row r="1253" spans="1:12">
      <c r="A1253" s="409"/>
      <c r="B1253" s="705" t="s">
        <v>442</v>
      </c>
      <c r="C1253" s="734">
        <v>1</v>
      </c>
      <c r="D1253" s="734">
        <v>2041755</v>
      </c>
      <c r="E1253" s="734">
        <v>30000</v>
      </c>
      <c r="F1253" s="734">
        <v>449186</v>
      </c>
      <c r="G1253" s="410">
        <f t="shared" si="230"/>
        <v>2520941</v>
      </c>
      <c r="H1253" s="410">
        <f t="shared" si="231"/>
        <v>2041755</v>
      </c>
      <c r="I1253" s="410">
        <f t="shared" si="232"/>
        <v>30000</v>
      </c>
      <c r="J1253" s="410">
        <f t="shared" si="233"/>
        <v>449186</v>
      </c>
      <c r="K1253" s="410">
        <f t="shared" si="234"/>
        <v>2520941</v>
      </c>
      <c r="L1253" s="506"/>
    </row>
    <row r="1254" spans="1:12">
      <c r="A1254" s="409"/>
      <c r="B1254" s="705" t="s">
        <v>1018</v>
      </c>
      <c r="C1254" s="734">
        <v>1</v>
      </c>
      <c r="D1254" s="734">
        <v>2110917</v>
      </c>
      <c r="E1254" s="734">
        <v>30000</v>
      </c>
      <c r="F1254" s="734">
        <v>464402</v>
      </c>
      <c r="G1254" s="410">
        <f t="shared" si="230"/>
        <v>2605319</v>
      </c>
      <c r="H1254" s="410">
        <f t="shared" si="231"/>
        <v>2110917</v>
      </c>
      <c r="I1254" s="410">
        <f t="shared" si="232"/>
        <v>30000</v>
      </c>
      <c r="J1254" s="410">
        <f t="shared" si="233"/>
        <v>464402</v>
      </c>
      <c r="K1254" s="410">
        <f t="shared" si="234"/>
        <v>2605319</v>
      </c>
      <c r="L1254" s="506"/>
    </row>
    <row r="1255" spans="1:12">
      <c r="A1255" s="409"/>
      <c r="B1255" s="705" t="s">
        <v>549</v>
      </c>
      <c r="C1255" s="734">
        <v>3</v>
      </c>
      <c r="D1255" s="734">
        <v>2194212</v>
      </c>
      <c r="E1255" s="734">
        <v>30000</v>
      </c>
      <c r="F1255" s="734">
        <v>482727</v>
      </c>
      <c r="G1255" s="410">
        <f t="shared" si="230"/>
        <v>2706939</v>
      </c>
      <c r="H1255" s="410">
        <f t="shared" si="231"/>
        <v>6582636</v>
      </c>
      <c r="I1255" s="410">
        <f t="shared" si="232"/>
        <v>90000</v>
      </c>
      <c r="J1255" s="410">
        <f t="shared" si="233"/>
        <v>1448181</v>
      </c>
      <c r="K1255" s="410">
        <f t="shared" si="234"/>
        <v>8120817</v>
      </c>
      <c r="L1255" s="506"/>
    </row>
    <row r="1256" spans="1:12">
      <c r="A1256" s="409"/>
      <c r="B1256" s="705" t="s">
        <v>637</v>
      </c>
      <c r="C1256" s="734">
        <v>2</v>
      </c>
      <c r="D1256" s="734">
        <v>2705563</v>
      </c>
      <c r="E1256" s="734">
        <v>30000</v>
      </c>
      <c r="F1256" s="734">
        <v>595224</v>
      </c>
      <c r="G1256" s="410">
        <f t="shared" si="230"/>
        <v>3330787</v>
      </c>
      <c r="H1256" s="410">
        <f t="shared" si="231"/>
        <v>5411126</v>
      </c>
      <c r="I1256" s="410">
        <f t="shared" si="232"/>
        <v>60000</v>
      </c>
      <c r="J1256" s="410">
        <f t="shared" si="233"/>
        <v>1190448</v>
      </c>
      <c r="K1256" s="410">
        <f t="shared" si="234"/>
        <v>6661574</v>
      </c>
      <c r="L1256" s="506"/>
    </row>
    <row r="1257" spans="1:12">
      <c r="A1257" s="409"/>
      <c r="B1257" s="705" t="s">
        <v>691</v>
      </c>
      <c r="C1257" s="734">
        <v>1</v>
      </c>
      <c r="D1257" s="734">
        <v>4950070</v>
      </c>
      <c r="E1257" s="734">
        <v>30000</v>
      </c>
      <c r="F1257" s="734">
        <v>1089015</v>
      </c>
      <c r="G1257" s="410">
        <f t="shared" si="230"/>
        <v>6069085</v>
      </c>
      <c r="H1257" s="410">
        <f t="shared" si="231"/>
        <v>4950070</v>
      </c>
      <c r="I1257" s="410">
        <f t="shared" si="232"/>
        <v>30000</v>
      </c>
      <c r="J1257" s="410">
        <f t="shared" si="233"/>
        <v>1089015</v>
      </c>
      <c r="K1257" s="410">
        <f t="shared" si="234"/>
        <v>6069085</v>
      </c>
      <c r="L1257" s="506"/>
    </row>
    <row r="1258" spans="1:12">
      <c r="A1258" s="409"/>
      <c r="B1258" s="705" t="s">
        <v>453</v>
      </c>
      <c r="C1258" s="734">
        <v>1</v>
      </c>
      <c r="D1258" s="734">
        <v>6034669</v>
      </c>
      <c r="E1258" s="734">
        <v>30000</v>
      </c>
      <c r="F1258" s="734">
        <v>1327627</v>
      </c>
      <c r="G1258" s="410">
        <f>SUM(D1258:F1258)</f>
        <v>7392296</v>
      </c>
      <c r="H1258" s="410">
        <f t="shared" si="231"/>
        <v>6034669</v>
      </c>
      <c r="I1258" s="410">
        <f t="shared" si="232"/>
        <v>30000</v>
      </c>
      <c r="J1258" s="410">
        <f t="shared" si="233"/>
        <v>1327627</v>
      </c>
      <c r="K1258" s="410">
        <f t="shared" si="234"/>
        <v>7392296</v>
      </c>
      <c r="L1258" s="506"/>
    </row>
    <row r="1259" spans="1:12">
      <c r="A1259" s="409"/>
      <c r="B1259" s="421" t="s">
        <v>455</v>
      </c>
      <c r="C1259" s="1060">
        <f>SUM(C1207:C1258)</f>
        <v>227</v>
      </c>
      <c r="D1259" s="1060">
        <f>SUM(D1253:D1258)</f>
        <v>20037186</v>
      </c>
      <c r="E1259" s="1060">
        <f>SUM(E1253:E1258)</f>
        <v>180000</v>
      </c>
      <c r="F1259" s="1060">
        <f>SUM(F1253:F1258)</f>
        <v>4408181</v>
      </c>
      <c r="G1259" s="410">
        <f>SUM(D1259:F1259)</f>
        <v>24625367</v>
      </c>
      <c r="H1259" s="1060">
        <f>SUM(H1207:H1258)</f>
        <v>229055576</v>
      </c>
      <c r="I1259" s="1060">
        <f>SUM(I1207:I1258)</f>
        <v>6810000</v>
      </c>
      <c r="J1259" s="1060">
        <f>SUM(J1207:J1258)</f>
        <v>50388274</v>
      </c>
      <c r="K1259" s="1060">
        <f>SUM(K1207:K1258)</f>
        <v>286253850</v>
      </c>
      <c r="L1259" s="506"/>
    </row>
    <row r="1260" spans="1:12">
      <c r="A1260" s="409"/>
      <c r="B1260" s="409"/>
      <c r="C1260" s="410"/>
      <c r="D1260" s="410"/>
      <c r="E1260" s="410"/>
      <c r="F1260" s="410"/>
      <c r="G1260" s="410"/>
      <c r="H1260" s="410"/>
      <c r="I1260" s="410"/>
      <c r="J1260" s="410"/>
      <c r="K1260" s="410"/>
      <c r="L1260" s="506"/>
    </row>
    <row r="1261" spans="1:12">
      <c r="A1261" s="409"/>
      <c r="B1261" s="422" t="s">
        <v>460</v>
      </c>
      <c r="C1261" s="410"/>
      <c r="D1261" s="416">
        <v>1337225</v>
      </c>
      <c r="E1261" s="417"/>
      <c r="F1261" s="423">
        <v>401168</v>
      </c>
      <c r="G1261" s="410">
        <v>10916508</v>
      </c>
      <c r="H1261" s="410">
        <v>12655183</v>
      </c>
      <c r="I1261" s="410">
        <f>C1261*E1261</f>
        <v>0</v>
      </c>
      <c r="J1261" s="410">
        <f>C1261*F1261</f>
        <v>0</v>
      </c>
      <c r="K1261" s="410">
        <f>C1261*G1261</f>
        <v>0</v>
      </c>
      <c r="L1261" s="506"/>
    </row>
    <row r="1262" spans="1:12">
      <c r="A1262" s="409"/>
      <c r="B1262" s="422"/>
      <c r="C1262" s="410"/>
      <c r="D1262" s="410"/>
      <c r="E1262" s="410"/>
      <c r="F1262" s="410"/>
      <c r="G1262" s="410">
        <f>SUM(D1262:F1262)</f>
        <v>0</v>
      </c>
      <c r="H1262" s="410">
        <f>C1262*D1262</f>
        <v>0</v>
      </c>
      <c r="I1262" s="410">
        <f>C1262*E1262</f>
        <v>0</v>
      </c>
      <c r="J1262" s="410">
        <f>C1262*F1262</f>
        <v>0</v>
      </c>
      <c r="K1262" s="410">
        <f>C1262*G1262</f>
        <v>0</v>
      </c>
      <c r="L1262" s="506"/>
    </row>
    <row r="1263" spans="1:12">
      <c r="A1263" s="409"/>
      <c r="B1263" s="422"/>
      <c r="C1263" s="410">
        <f t="shared" ref="C1263:K1263" si="235">SUM(C1261:C1262)</f>
        <v>0</v>
      </c>
      <c r="D1263" s="410">
        <f t="shared" si="235"/>
        <v>1337225</v>
      </c>
      <c r="E1263" s="410">
        <f t="shared" si="235"/>
        <v>0</v>
      </c>
      <c r="F1263" s="410">
        <f t="shared" si="235"/>
        <v>401168</v>
      </c>
      <c r="G1263" s="410">
        <f t="shared" si="235"/>
        <v>10916508</v>
      </c>
      <c r="H1263" s="410">
        <f t="shared" si="235"/>
        <v>12655183</v>
      </c>
      <c r="I1263" s="410">
        <f t="shared" si="235"/>
        <v>0</v>
      </c>
      <c r="J1263" s="410">
        <f t="shared" si="235"/>
        <v>0</v>
      </c>
      <c r="K1263" s="410">
        <f t="shared" si="235"/>
        <v>0</v>
      </c>
      <c r="L1263" s="506"/>
    </row>
    <row r="1264" spans="1:12">
      <c r="A1264" s="409"/>
      <c r="B1264" s="422"/>
      <c r="C1264" s="410"/>
      <c r="D1264" s="410"/>
      <c r="E1264" s="410"/>
      <c r="F1264" s="410"/>
      <c r="G1264" s="410"/>
      <c r="H1264" s="410"/>
      <c r="I1264" s="410"/>
      <c r="J1264" s="410"/>
      <c r="K1264" s="410"/>
      <c r="L1264" s="506"/>
    </row>
    <row r="1265" spans="1:12">
      <c r="A1265" s="407" t="s">
        <v>468</v>
      </c>
      <c r="B1265" s="409"/>
      <c r="C1265" s="418">
        <f t="shared" ref="C1265:K1265" si="236">C1259+C1263</f>
        <v>227</v>
      </c>
      <c r="D1265" s="412">
        <f t="shared" si="236"/>
        <v>21374411</v>
      </c>
      <c r="E1265" s="412">
        <f t="shared" si="236"/>
        <v>180000</v>
      </c>
      <c r="F1265" s="412">
        <f t="shared" si="236"/>
        <v>4809349</v>
      </c>
      <c r="G1265" s="412">
        <f t="shared" si="236"/>
        <v>35541875</v>
      </c>
      <c r="H1265" s="412">
        <f t="shared" si="236"/>
        <v>241710759</v>
      </c>
      <c r="I1265" s="412">
        <f t="shared" si="236"/>
        <v>6810000</v>
      </c>
      <c r="J1265" s="412">
        <f t="shared" si="236"/>
        <v>50388274</v>
      </c>
      <c r="K1265" s="412">
        <f t="shared" si="236"/>
        <v>286253850</v>
      </c>
      <c r="L1265" s="506"/>
    </row>
    <row r="1266" spans="1:12">
      <c r="A1266" s="506"/>
      <c r="B1266" s="506"/>
      <c r="C1266" s="506"/>
      <c r="D1266" s="506"/>
      <c r="E1266" s="506"/>
      <c r="F1266" s="506"/>
      <c r="G1266" s="506"/>
      <c r="H1266" s="506"/>
      <c r="I1266" s="506"/>
      <c r="J1266" s="506"/>
      <c r="K1266" s="506"/>
      <c r="L1266" s="506"/>
    </row>
    <row r="1267" spans="1:12">
      <c r="A1267" s="506"/>
      <c r="B1267" s="506"/>
      <c r="C1267" s="506"/>
      <c r="D1267" s="506"/>
      <c r="E1267" s="506"/>
      <c r="F1267" s="506"/>
      <c r="G1267" s="506"/>
      <c r="H1267" s="506"/>
      <c r="I1267" s="506"/>
      <c r="J1267" s="506"/>
      <c r="K1267" s="506"/>
      <c r="L1267" s="506"/>
    </row>
    <row r="1268" spans="1:12" s="29" customFormat="1" ht="23.25">
      <c r="A1268" s="1564" t="s">
        <v>288</v>
      </c>
      <c r="B1268" s="1564"/>
      <c r="C1268" s="1564"/>
      <c r="D1268" s="1564"/>
      <c r="E1268" s="1564"/>
      <c r="F1268" s="1564"/>
      <c r="G1268" s="1564"/>
      <c r="H1268" s="1564"/>
      <c r="I1268" s="1564"/>
      <c r="J1268" s="1564"/>
      <c r="K1268" s="1564"/>
      <c r="L1268" s="506"/>
    </row>
    <row r="1269" spans="1:12" s="29" customFormat="1" ht="23.25">
      <c r="A1269" s="1565" t="s">
        <v>289</v>
      </c>
      <c r="B1269" s="1565"/>
      <c r="C1269" s="1565"/>
      <c r="D1269" s="1565"/>
      <c r="E1269" s="1565"/>
      <c r="F1269" s="1565"/>
      <c r="G1269" s="1565"/>
      <c r="H1269" s="1565"/>
      <c r="I1269" s="1565"/>
      <c r="J1269" s="1565"/>
      <c r="K1269" s="1565"/>
      <c r="L1269" s="506"/>
    </row>
    <row r="1270" spans="1:12" s="29" customFormat="1" ht="23.25">
      <c r="A1270" s="1565" t="s">
        <v>290</v>
      </c>
      <c r="B1270" s="1566"/>
      <c r="C1270" s="1566"/>
      <c r="D1270" s="1566"/>
      <c r="E1270" s="1566"/>
      <c r="F1270" s="1566"/>
      <c r="G1270" s="1566"/>
      <c r="H1270" s="1566"/>
      <c r="I1270" s="1566"/>
      <c r="J1270" s="1566"/>
      <c r="K1270" s="1566"/>
      <c r="L1270" s="506"/>
    </row>
    <row r="1271" spans="1:12" s="29" customFormat="1" ht="18">
      <c r="A1271" s="1571" t="s">
        <v>598</v>
      </c>
      <c r="B1271" s="1571"/>
      <c r="C1271" s="1571"/>
      <c r="D1271" s="1571"/>
      <c r="E1271" s="1571"/>
      <c r="F1271" s="1571"/>
      <c r="G1271" s="1571"/>
      <c r="H1271" s="1571"/>
      <c r="I1271" s="1571"/>
      <c r="J1271" s="1571"/>
      <c r="K1271" s="1571"/>
      <c r="L1271" s="506"/>
    </row>
    <row r="1272" spans="1:12" s="29" customFormat="1" ht="36.75">
      <c r="A1272" s="506"/>
      <c r="B1272" s="406" t="s">
        <v>291</v>
      </c>
      <c r="C1272" s="406" t="s">
        <v>1015</v>
      </c>
      <c r="D1272" s="406" t="s">
        <v>292</v>
      </c>
      <c r="E1272" s="406" t="s">
        <v>516</v>
      </c>
      <c r="F1272" s="406" t="s">
        <v>293</v>
      </c>
      <c r="G1272" s="406" t="s">
        <v>294</v>
      </c>
      <c r="H1272" s="406" t="s">
        <v>295</v>
      </c>
      <c r="I1272" s="406" t="s">
        <v>517</v>
      </c>
      <c r="J1272" s="406" t="s">
        <v>296</v>
      </c>
      <c r="K1272" s="1061" t="s">
        <v>1016</v>
      </c>
      <c r="L1272" s="506"/>
    </row>
    <row r="1273" spans="1:12" s="29" customFormat="1">
      <c r="A1273" s="506" t="s">
        <v>1023</v>
      </c>
      <c r="B1273" s="421" t="s">
        <v>1024</v>
      </c>
      <c r="C1273" s="410">
        <v>1</v>
      </c>
      <c r="D1273" s="410">
        <v>537592.80000000005</v>
      </c>
      <c r="E1273" s="410">
        <v>30000</v>
      </c>
      <c r="F1273" s="1094">
        <v>1161985.8</v>
      </c>
      <c r="G1273" s="410">
        <f t="shared" ref="G1273:G1300" si="237">SUM(D1273:F1273)</f>
        <v>1729578.6</v>
      </c>
      <c r="H1273" s="410">
        <f>C1273*D1273</f>
        <v>537592.80000000005</v>
      </c>
      <c r="I1273" s="410">
        <f>C1273*E1273</f>
        <v>30000</v>
      </c>
      <c r="J1273" s="410">
        <f>C1273*F1273</f>
        <v>1161985.8</v>
      </c>
      <c r="K1273" s="410">
        <f>C1273*G1273</f>
        <v>1729578.6</v>
      </c>
      <c r="L1273" s="506"/>
    </row>
    <row r="1274" spans="1:12" s="29" customFormat="1">
      <c r="A1274" s="506"/>
      <c r="B1274" s="421" t="s">
        <v>301</v>
      </c>
      <c r="C1274" s="410">
        <v>1</v>
      </c>
      <c r="D1274" s="410">
        <v>1345452</v>
      </c>
      <c r="E1274" s="410">
        <v>30000</v>
      </c>
      <c r="F1274" s="1094">
        <v>1581546.48</v>
      </c>
      <c r="G1274" s="410">
        <f t="shared" si="237"/>
        <v>2956998.48</v>
      </c>
      <c r="H1274" s="410">
        <f t="shared" ref="H1274:H1301" si="238">C1274*D1274</f>
        <v>1345452</v>
      </c>
      <c r="I1274" s="410">
        <f t="shared" ref="I1274:I1301" si="239">C1274*E1274</f>
        <v>30000</v>
      </c>
      <c r="J1274" s="410">
        <f t="shared" ref="J1274:J1301" si="240">C1274*F1274</f>
        <v>1581546.48</v>
      </c>
      <c r="K1274" s="410">
        <f t="shared" ref="K1274:K1301" si="241">C1274*G1274</f>
        <v>2956998.48</v>
      </c>
      <c r="L1274" s="506"/>
    </row>
    <row r="1275" spans="1:12" s="29" customFormat="1">
      <c r="A1275" s="506"/>
      <c r="B1275" s="421" t="s">
        <v>302</v>
      </c>
      <c r="C1275" s="410">
        <v>2</v>
      </c>
      <c r="D1275" s="410">
        <v>1388866</v>
      </c>
      <c r="E1275" s="410">
        <v>30000</v>
      </c>
      <c r="F1275" s="1094">
        <v>1321705.8</v>
      </c>
      <c r="G1275" s="410">
        <f t="shared" si="237"/>
        <v>2740571.8</v>
      </c>
      <c r="H1275" s="410">
        <f t="shared" si="238"/>
        <v>2777732</v>
      </c>
      <c r="I1275" s="410">
        <f t="shared" si="239"/>
        <v>60000</v>
      </c>
      <c r="J1275" s="410">
        <f t="shared" si="240"/>
        <v>2643411.6</v>
      </c>
      <c r="K1275" s="410">
        <f t="shared" si="241"/>
        <v>5481143.5999999996</v>
      </c>
      <c r="L1275" s="506"/>
    </row>
    <row r="1276" spans="1:12" s="29" customFormat="1">
      <c r="A1276" s="506"/>
      <c r="B1276" s="421" t="s">
        <v>303</v>
      </c>
      <c r="C1276" s="410">
        <v>1</v>
      </c>
      <c r="D1276" s="410">
        <v>1432270</v>
      </c>
      <c r="E1276" s="410">
        <v>30000</v>
      </c>
      <c r="F1276" s="1094">
        <v>1361858.52</v>
      </c>
      <c r="G1276" s="410">
        <f t="shared" si="237"/>
        <v>2824128.52</v>
      </c>
      <c r="H1276" s="410">
        <f t="shared" si="238"/>
        <v>1432270</v>
      </c>
      <c r="I1276" s="410">
        <f t="shared" si="239"/>
        <v>30000</v>
      </c>
      <c r="J1276" s="410">
        <f t="shared" si="240"/>
        <v>1361858.52</v>
      </c>
      <c r="K1276" s="410">
        <f t="shared" si="241"/>
        <v>2824128.52</v>
      </c>
      <c r="L1276" s="506"/>
    </row>
    <row r="1277" spans="1:12" s="29" customFormat="1">
      <c r="A1277" s="506"/>
      <c r="B1277" s="421" t="s">
        <v>304</v>
      </c>
      <c r="C1277" s="410">
        <v>1</v>
      </c>
      <c r="D1277" s="410">
        <v>1475675</v>
      </c>
      <c r="E1277" s="410">
        <v>30000</v>
      </c>
      <c r="F1277" s="1094">
        <v>1402011.24</v>
      </c>
      <c r="G1277" s="410">
        <f t="shared" si="237"/>
        <v>2907686.24</v>
      </c>
      <c r="H1277" s="410">
        <f t="shared" si="238"/>
        <v>1475675</v>
      </c>
      <c r="I1277" s="410">
        <f t="shared" si="239"/>
        <v>30000</v>
      </c>
      <c r="J1277" s="410">
        <f t="shared" si="240"/>
        <v>1402011.24</v>
      </c>
      <c r="K1277" s="410">
        <f t="shared" si="241"/>
        <v>2907686.24</v>
      </c>
      <c r="L1277" s="506"/>
    </row>
    <row r="1278" spans="1:12" s="29" customFormat="1">
      <c r="A1278" s="506"/>
      <c r="B1278" s="421" t="s">
        <v>306</v>
      </c>
      <c r="C1278" s="410">
        <v>1</v>
      </c>
      <c r="D1278" s="410">
        <v>1507325</v>
      </c>
      <c r="E1278" s="410">
        <v>30000</v>
      </c>
      <c r="F1278" s="1094">
        <v>1406184.96</v>
      </c>
      <c r="G1278" s="410">
        <f t="shared" si="237"/>
        <v>2943509.96</v>
      </c>
      <c r="H1278" s="410">
        <f t="shared" si="238"/>
        <v>1507325</v>
      </c>
      <c r="I1278" s="410">
        <f t="shared" si="239"/>
        <v>30000</v>
      </c>
      <c r="J1278" s="410">
        <f t="shared" si="240"/>
        <v>1406184.96</v>
      </c>
      <c r="K1278" s="410">
        <f t="shared" si="241"/>
        <v>2943509.96</v>
      </c>
      <c r="L1278" s="506"/>
    </row>
    <row r="1279" spans="1:12" s="29" customFormat="1">
      <c r="A1279" s="506"/>
      <c r="B1279" s="421" t="s">
        <v>307</v>
      </c>
      <c r="C1279" s="410">
        <v>3</v>
      </c>
      <c r="D1279" s="410">
        <v>1554487</v>
      </c>
      <c r="E1279" s="410">
        <v>30000</v>
      </c>
      <c r="F1279" s="1094">
        <v>1749029.04</v>
      </c>
      <c r="G1279" s="410">
        <f t="shared" si="237"/>
        <v>3333516.04</v>
      </c>
      <c r="H1279" s="410">
        <f t="shared" si="238"/>
        <v>4663461</v>
      </c>
      <c r="I1279" s="410">
        <f t="shared" si="239"/>
        <v>90000</v>
      </c>
      <c r="J1279" s="410">
        <f t="shared" si="240"/>
        <v>5247087.12</v>
      </c>
      <c r="K1279" s="410">
        <f t="shared" si="241"/>
        <v>10000548.120000001</v>
      </c>
      <c r="L1279" s="506"/>
    </row>
    <row r="1280" spans="1:12" s="29" customFormat="1">
      <c r="A1280" s="506"/>
      <c r="B1280" s="421" t="s">
        <v>308</v>
      </c>
      <c r="C1280" s="410">
        <v>2</v>
      </c>
      <c r="D1280" s="410">
        <v>1601649</v>
      </c>
      <c r="E1280" s="410">
        <v>30000</v>
      </c>
      <c r="F1280" s="1094">
        <v>1791873.12</v>
      </c>
      <c r="G1280" s="410">
        <f t="shared" si="237"/>
        <v>3423522.12</v>
      </c>
      <c r="H1280" s="410">
        <f t="shared" si="238"/>
        <v>3203298</v>
      </c>
      <c r="I1280" s="410">
        <f t="shared" si="239"/>
        <v>60000</v>
      </c>
      <c r="J1280" s="410">
        <f t="shared" si="240"/>
        <v>3583746.24</v>
      </c>
      <c r="K1280" s="410">
        <f t="shared" si="241"/>
        <v>6847044.2400000002</v>
      </c>
      <c r="L1280" s="506"/>
    </row>
    <row r="1281" spans="1:12" s="29" customFormat="1">
      <c r="A1281" s="506"/>
      <c r="B1281" s="421" t="s">
        <v>309</v>
      </c>
      <c r="C1281" s="410"/>
      <c r="D1281" s="410">
        <v>268881</v>
      </c>
      <c r="E1281" s="410">
        <v>30000</v>
      </c>
      <c r="F1281" s="1094"/>
      <c r="G1281" s="410">
        <f t="shared" si="237"/>
        <v>298881</v>
      </c>
      <c r="H1281" s="410">
        <f t="shared" si="238"/>
        <v>0</v>
      </c>
      <c r="I1281" s="410">
        <f t="shared" si="239"/>
        <v>0</v>
      </c>
      <c r="J1281" s="410">
        <f t="shared" si="240"/>
        <v>0</v>
      </c>
      <c r="K1281" s="410">
        <f t="shared" si="241"/>
        <v>0</v>
      </c>
      <c r="L1281" s="506"/>
    </row>
    <row r="1282" spans="1:12" s="29" customFormat="1">
      <c r="A1282" s="506"/>
      <c r="B1282" s="421" t="s">
        <v>310</v>
      </c>
      <c r="C1282" s="410">
        <v>1</v>
      </c>
      <c r="D1282" s="410">
        <v>1743134</v>
      </c>
      <c r="E1282" s="410">
        <v>30000</v>
      </c>
      <c r="F1282" s="1094">
        <v>1620403.32</v>
      </c>
      <c r="G1282" s="410">
        <f t="shared" si="237"/>
        <v>3393537.3200000003</v>
      </c>
      <c r="H1282" s="410">
        <f t="shared" si="238"/>
        <v>1743134</v>
      </c>
      <c r="I1282" s="410">
        <f t="shared" si="239"/>
        <v>30000</v>
      </c>
      <c r="J1282" s="410">
        <f t="shared" si="240"/>
        <v>1620403.32</v>
      </c>
      <c r="K1282" s="410">
        <f t="shared" si="241"/>
        <v>3393537.3200000003</v>
      </c>
      <c r="L1282" s="506"/>
    </row>
    <row r="1283" spans="1:12" s="29" customFormat="1">
      <c r="A1283" s="506"/>
      <c r="B1283" s="421" t="s">
        <v>311</v>
      </c>
      <c r="C1283" s="410">
        <v>1</v>
      </c>
      <c r="D1283" s="410">
        <v>1790295</v>
      </c>
      <c r="E1283" s="410">
        <v>30000</v>
      </c>
      <c r="F1283" s="1094">
        <v>1663245.24</v>
      </c>
      <c r="G1283" s="410">
        <f t="shared" si="237"/>
        <v>3483540.24</v>
      </c>
      <c r="H1283" s="410">
        <f t="shared" si="238"/>
        <v>1790295</v>
      </c>
      <c r="I1283" s="410">
        <f t="shared" si="239"/>
        <v>30000</v>
      </c>
      <c r="J1283" s="410">
        <f t="shared" si="240"/>
        <v>1663245.24</v>
      </c>
      <c r="K1283" s="410">
        <f t="shared" si="241"/>
        <v>3483540.24</v>
      </c>
      <c r="L1283" s="506"/>
    </row>
    <row r="1284" spans="1:12" s="29" customFormat="1">
      <c r="A1284" s="506"/>
      <c r="B1284" s="421" t="s">
        <v>312</v>
      </c>
      <c r="C1284" s="410">
        <v>1</v>
      </c>
      <c r="D1284" s="410">
        <v>1837457</v>
      </c>
      <c r="E1284" s="410">
        <v>30000</v>
      </c>
      <c r="F1284" s="1094">
        <v>2006090.52</v>
      </c>
      <c r="G1284" s="410">
        <f t="shared" si="237"/>
        <v>3873547.52</v>
      </c>
      <c r="H1284" s="410">
        <f t="shared" si="238"/>
        <v>1837457</v>
      </c>
      <c r="I1284" s="410">
        <f t="shared" si="239"/>
        <v>30000</v>
      </c>
      <c r="J1284" s="410">
        <f t="shared" si="240"/>
        <v>2006090.52</v>
      </c>
      <c r="K1284" s="410">
        <f t="shared" si="241"/>
        <v>3873547.52</v>
      </c>
      <c r="L1284" s="506"/>
    </row>
    <row r="1285" spans="1:12" s="29" customFormat="1">
      <c r="A1285" s="506"/>
      <c r="B1285" s="421" t="s">
        <v>319</v>
      </c>
      <c r="C1285" s="410">
        <v>1</v>
      </c>
      <c r="D1285" s="410">
        <v>378632</v>
      </c>
      <c r="E1285" s="410">
        <v>30000</v>
      </c>
      <c r="F1285" s="1094">
        <v>202989.36</v>
      </c>
      <c r="G1285" s="410">
        <f t="shared" si="237"/>
        <v>611621.36</v>
      </c>
      <c r="H1285" s="410">
        <f t="shared" si="238"/>
        <v>378632</v>
      </c>
      <c r="I1285" s="410">
        <f t="shared" si="239"/>
        <v>30000</v>
      </c>
      <c r="J1285" s="410">
        <f t="shared" si="240"/>
        <v>202989.36</v>
      </c>
      <c r="K1285" s="410">
        <f t="shared" si="241"/>
        <v>611621.36</v>
      </c>
      <c r="L1285" s="506"/>
    </row>
    <row r="1286" spans="1:12" s="29" customFormat="1">
      <c r="A1286" s="506"/>
      <c r="B1286" s="421" t="s">
        <v>332</v>
      </c>
      <c r="C1286" s="410">
        <v>1</v>
      </c>
      <c r="D1286" s="410">
        <v>460281</v>
      </c>
      <c r="E1286" s="410">
        <v>30000</v>
      </c>
      <c r="F1286" s="1094">
        <v>239478.96</v>
      </c>
      <c r="G1286" s="410">
        <f t="shared" si="237"/>
        <v>729759.96</v>
      </c>
      <c r="H1286" s="410">
        <f t="shared" si="238"/>
        <v>460281</v>
      </c>
      <c r="I1286" s="410">
        <f t="shared" si="239"/>
        <v>30000</v>
      </c>
      <c r="J1286" s="410">
        <f t="shared" si="240"/>
        <v>239478.96</v>
      </c>
      <c r="K1286" s="410">
        <f t="shared" si="241"/>
        <v>729759.96</v>
      </c>
      <c r="L1286" s="506"/>
    </row>
    <row r="1287" spans="1:12" s="29" customFormat="1">
      <c r="A1287" s="506"/>
      <c r="B1287" s="421" t="s">
        <v>345</v>
      </c>
      <c r="C1287" s="410">
        <v>4</v>
      </c>
      <c r="D1287" s="410">
        <v>735082</v>
      </c>
      <c r="E1287" s="410">
        <v>30000</v>
      </c>
      <c r="F1287" s="1094">
        <v>616462.56000000006</v>
      </c>
      <c r="G1287" s="410">
        <f t="shared" si="237"/>
        <v>1381544.56</v>
      </c>
      <c r="H1287" s="410">
        <f t="shared" si="238"/>
        <v>2940328</v>
      </c>
      <c r="I1287" s="410">
        <f t="shared" si="239"/>
        <v>120000</v>
      </c>
      <c r="J1287" s="410">
        <f t="shared" si="240"/>
        <v>2465850.2400000002</v>
      </c>
      <c r="K1287" s="410">
        <f t="shared" si="241"/>
        <v>5526178.2400000002</v>
      </c>
      <c r="L1287" s="506"/>
    </row>
    <row r="1288" spans="1:12" s="29" customFormat="1">
      <c r="A1288" s="506"/>
      <c r="B1288" s="421" t="s">
        <v>346</v>
      </c>
      <c r="C1288" s="410">
        <v>1</v>
      </c>
      <c r="D1288" s="410">
        <v>761113</v>
      </c>
      <c r="E1288" s="410">
        <v>30000</v>
      </c>
      <c r="F1288" s="1094">
        <v>632754.96</v>
      </c>
      <c r="G1288" s="410">
        <f t="shared" si="237"/>
        <v>1423867.96</v>
      </c>
      <c r="H1288" s="410">
        <f t="shared" si="238"/>
        <v>761113</v>
      </c>
      <c r="I1288" s="410">
        <f t="shared" si="239"/>
        <v>30000</v>
      </c>
      <c r="J1288" s="410">
        <f t="shared" si="240"/>
        <v>632754.96</v>
      </c>
      <c r="K1288" s="410">
        <f t="shared" si="241"/>
        <v>1423867.96</v>
      </c>
      <c r="L1288" s="506"/>
    </row>
    <row r="1289" spans="1:12" s="29" customFormat="1">
      <c r="A1289" s="506"/>
      <c r="B1289" s="421" t="s">
        <v>359</v>
      </c>
      <c r="C1289" s="410">
        <v>1</v>
      </c>
      <c r="D1289" s="410">
        <v>1157773</v>
      </c>
      <c r="E1289" s="410">
        <v>30000</v>
      </c>
      <c r="F1289" s="1094">
        <v>877533.84</v>
      </c>
      <c r="G1289" s="410">
        <f t="shared" si="237"/>
        <v>2065306.8399999999</v>
      </c>
      <c r="H1289" s="410">
        <f t="shared" si="238"/>
        <v>1157773</v>
      </c>
      <c r="I1289" s="410">
        <f t="shared" si="239"/>
        <v>30000</v>
      </c>
      <c r="J1289" s="410">
        <f t="shared" si="240"/>
        <v>877533.84</v>
      </c>
      <c r="K1289" s="410">
        <f t="shared" si="241"/>
        <v>2065306.8399999999</v>
      </c>
      <c r="L1289" s="506"/>
    </row>
    <row r="1290" spans="1:12" s="29" customFormat="1">
      <c r="A1290" s="506"/>
      <c r="B1290" s="421" t="s">
        <v>373</v>
      </c>
      <c r="C1290" s="410">
        <v>6</v>
      </c>
      <c r="D1290" s="410">
        <v>1302057</v>
      </c>
      <c r="E1290" s="410">
        <v>30000</v>
      </c>
      <c r="F1290" s="1094">
        <v>1245395.52</v>
      </c>
      <c r="G1290" s="410">
        <f t="shared" si="237"/>
        <v>2577452.52</v>
      </c>
      <c r="H1290" s="410">
        <f t="shared" si="238"/>
        <v>7812342</v>
      </c>
      <c r="I1290" s="410">
        <f t="shared" si="239"/>
        <v>180000</v>
      </c>
      <c r="J1290" s="410">
        <f t="shared" si="240"/>
        <v>7472373.1200000001</v>
      </c>
      <c r="K1290" s="410">
        <f t="shared" si="241"/>
        <v>15464715.120000001</v>
      </c>
      <c r="L1290" s="506"/>
    </row>
    <row r="1291" spans="1:12" s="29" customFormat="1">
      <c r="A1291" s="506"/>
      <c r="B1291" s="421" t="s">
        <v>374</v>
      </c>
      <c r="C1291" s="410">
        <v>2</v>
      </c>
      <c r="D1291" s="410">
        <v>1345461</v>
      </c>
      <c r="E1291" s="410">
        <v>30000</v>
      </c>
      <c r="F1291" s="1094">
        <v>1511678.88</v>
      </c>
      <c r="G1291" s="410">
        <f t="shared" si="237"/>
        <v>2887139.88</v>
      </c>
      <c r="H1291" s="410">
        <f t="shared" si="238"/>
        <v>2690922</v>
      </c>
      <c r="I1291" s="410">
        <f t="shared" si="239"/>
        <v>60000</v>
      </c>
      <c r="J1291" s="410">
        <f t="shared" si="240"/>
        <v>3023357.76</v>
      </c>
      <c r="K1291" s="410">
        <f t="shared" si="241"/>
        <v>5774279.7599999998</v>
      </c>
      <c r="L1291" s="506"/>
    </row>
    <row r="1292" spans="1:12" s="29" customFormat="1">
      <c r="A1292" s="506"/>
      <c r="B1292" s="421" t="s">
        <v>380</v>
      </c>
      <c r="C1292" s="410">
        <v>1</v>
      </c>
      <c r="D1292" s="410">
        <v>1605888</v>
      </c>
      <c r="E1292" s="410">
        <v>30000</v>
      </c>
      <c r="F1292" s="1094">
        <v>1009386.12</v>
      </c>
      <c r="G1292" s="410">
        <f t="shared" si="237"/>
        <v>2645274.12</v>
      </c>
      <c r="H1292" s="410">
        <f t="shared" si="238"/>
        <v>1605888</v>
      </c>
      <c r="I1292" s="410">
        <f t="shared" si="239"/>
        <v>30000</v>
      </c>
      <c r="J1292" s="410">
        <f t="shared" si="240"/>
        <v>1009386.12</v>
      </c>
      <c r="K1292" s="410">
        <f t="shared" si="241"/>
        <v>2645274.12</v>
      </c>
      <c r="L1292" s="506"/>
    </row>
    <row r="1293" spans="1:12" s="29" customFormat="1">
      <c r="A1293" s="506"/>
      <c r="B1293" s="421" t="s">
        <v>387</v>
      </c>
      <c r="C1293" s="410">
        <v>2</v>
      </c>
      <c r="D1293" s="410">
        <v>1507325</v>
      </c>
      <c r="E1293" s="410">
        <v>30000</v>
      </c>
      <c r="F1293" s="1094">
        <v>1494621.72</v>
      </c>
      <c r="G1293" s="410">
        <f t="shared" si="237"/>
        <v>3031946.7199999997</v>
      </c>
      <c r="H1293" s="410">
        <f t="shared" si="238"/>
        <v>3014650</v>
      </c>
      <c r="I1293" s="410">
        <f t="shared" si="239"/>
        <v>60000</v>
      </c>
      <c r="J1293" s="410">
        <f t="shared" si="240"/>
        <v>2989243.44</v>
      </c>
      <c r="K1293" s="410">
        <f t="shared" si="241"/>
        <v>6063893.4399999995</v>
      </c>
      <c r="L1293" s="506"/>
    </row>
    <row r="1294" spans="1:12" s="29" customFormat="1">
      <c r="A1294" s="506"/>
      <c r="B1294" s="421" t="s">
        <v>388</v>
      </c>
      <c r="C1294" s="410">
        <v>1</v>
      </c>
      <c r="D1294" s="410">
        <v>1554487</v>
      </c>
      <c r="E1294" s="410">
        <v>30000</v>
      </c>
      <c r="F1294" s="1094">
        <v>1040231.76</v>
      </c>
      <c r="G1294" s="410">
        <f t="shared" si="237"/>
        <v>2624718.7599999998</v>
      </c>
      <c r="H1294" s="410">
        <f t="shared" si="238"/>
        <v>1554487</v>
      </c>
      <c r="I1294" s="410">
        <f t="shared" si="239"/>
        <v>30000</v>
      </c>
      <c r="J1294" s="410">
        <f t="shared" si="240"/>
        <v>1040231.76</v>
      </c>
      <c r="K1294" s="410">
        <f t="shared" si="241"/>
        <v>2624718.7599999998</v>
      </c>
      <c r="L1294" s="506"/>
    </row>
    <row r="1295" spans="1:12" s="29" customFormat="1">
      <c r="A1295" s="506"/>
      <c r="B1295" s="421" t="s">
        <v>389</v>
      </c>
      <c r="C1295" s="410">
        <v>2</v>
      </c>
      <c r="D1295" s="410">
        <v>1601649</v>
      </c>
      <c r="E1295" s="410">
        <v>30000</v>
      </c>
      <c r="F1295" s="1094">
        <v>1668976.2</v>
      </c>
      <c r="G1295" s="410">
        <f t="shared" si="237"/>
        <v>3300625.2</v>
      </c>
      <c r="H1295" s="410">
        <f t="shared" si="238"/>
        <v>3203298</v>
      </c>
      <c r="I1295" s="410">
        <f t="shared" si="239"/>
        <v>60000</v>
      </c>
      <c r="J1295" s="410">
        <f t="shared" si="240"/>
        <v>3337952.4</v>
      </c>
      <c r="K1295" s="410">
        <f t="shared" si="241"/>
        <v>6601250.4000000004</v>
      </c>
      <c r="L1295" s="506"/>
    </row>
    <row r="1296" spans="1:12" s="29" customFormat="1">
      <c r="A1296" s="506"/>
      <c r="B1296" s="421" t="s">
        <v>390</v>
      </c>
      <c r="C1296" s="410">
        <v>3</v>
      </c>
      <c r="D1296" s="410">
        <v>1648810</v>
      </c>
      <c r="E1296" s="410">
        <v>30000</v>
      </c>
      <c r="F1296" s="1094">
        <v>2000605.92</v>
      </c>
      <c r="G1296" s="410">
        <f t="shared" si="237"/>
        <v>3679415.92</v>
      </c>
      <c r="H1296" s="410">
        <f t="shared" si="238"/>
        <v>4946430</v>
      </c>
      <c r="I1296" s="410">
        <f t="shared" si="239"/>
        <v>90000</v>
      </c>
      <c r="J1296" s="410">
        <f t="shared" si="240"/>
        <v>6001817.7599999998</v>
      </c>
      <c r="K1296" s="410">
        <f t="shared" si="241"/>
        <v>11038247.76</v>
      </c>
      <c r="L1296" s="506"/>
    </row>
    <row r="1297" spans="1:12" s="29" customFormat="1">
      <c r="A1297" s="506"/>
      <c r="B1297" s="421" t="s">
        <v>392</v>
      </c>
      <c r="C1297" s="410">
        <v>3</v>
      </c>
      <c r="D1297" s="410">
        <v>1743134</v>
      </c>
      <c r="E1297" s="410">
        <v>30000</v>
      </c>
      <c r="F1297" s="1094">
        <v>1394848.68</v>
      </c>
      <c r="G1297" s="410">
        <f t="shared" si="237"/>
        <v>3167982.6799999997</v>
      </c>
      <c r="H1297" s="410">
        <f t="shared" si="238"/>
        <v>5229402</v>
      </c>
      <c r="I1297" s="410">
        <f t="shared" si="239"/>
        <v>90000</v>
      </c>
      <c r="J1297" s="410">
        <f t="shared" si="240"/>
        <v>4184546.04</v>
      </c>
      <c r="K1297" s="410">
        <f t="shared" si="241"/>
        <v>9503948.0399999991</v>
      </c>
      <c r="L1297" s="506"/>
    </row>
    <row r="1298" spans="1:12" s="29" customFormat="1">
      <c r="A1298" s="506"/>
      <c r="B1298" s="421" t="s">
        <v>393</v>
      </c>
      <c r="C1298" s="410">
        <v>1</v>
      </c>
      <c r="D1298" s="410">
        <v>1790295</v>
      </c>
      <c r="E1298" s="410">
        <v>30000</v>
      </c>
      <c r="F1298" s="1094">
        <v>1543951.44</v>
      </c>
      <c r="G1298" s="410">
        <f t="shared" si="237"/>
        <v>3364246.44</v>
      </c>
      <c r="H1298" s="410">
        <f t="shared" si="238"/>
        <v>1790295</v>
      </c>
      <c r="I1298" s="410">
        <f t="shared" si="239"/>
        <v>30000</v>
      </c>
      <c r="J1298" s="410">
        <f t="shared" si="240"/>
        <v>1543951.44</v>
      </c>
      <c r="K1298" s="410">
        <f t="shared" si="241"/>
        <v>3364246.44</v>
      </c>
      <c r="L1298" s="506"/>
    </row>
    <row r="1299" spans="1:12" s="29" customFormat="1">
      <c r="A1299" s="506"/>
      <c r="B1299" s="1095" t="s">
        <v>473</v>
      </c>
      <c r="C1299" s="410">
        <v>1</v>
      </c>
      <c r="D1299" s="410">
        <v>1909470</v>
      </c>
      <c r="E1299" s="410">
        <v>30000</v>
      </c>
      <c r="F1299" s="1094">
        <v>4049076</v>
      </c>
      <c r="G1299" s="410">
        <f t="shared" si="237"/>
        <v>5988546</v>
      </c>
      <c r="H1299" s="410">
        <f t="shared" si="238"/>
        <v>1909470</v>
      </c>
      <c r="I1299" s="410">
        <f t="shared" si="239"/>
        <v>30000</v>
      </c>
      <c r="J1299" s="410">
        <f t="shared" si="240"/>
        <v>4049076</v>
      </c>
      <c r="K1299" s="410">
        <f t="shared" si="241"/>
        <v>5988546</v>
      </c>
      <c r="L1299" s="506"/>
    </row>
    <row r="1300" spans="1:12" s="29" customFormat="1">
      <c r="A1300" s="506"/>
      <c r="B1300" s="1095" t="s">
        <v>474</v>
      </c>
      <c r="C1300" s="410">
        <v>1</v>
      </c>
      <c r="D1300" s="410">
        <v>1984971</v>
      </c>
      <c r="E1300" s="410">
        <v>30000</v>
      </c>
      <c r="F1300" s="1094">
        <v>1668526.68</v>
      </c>
      <c r="G1300" s="410">
        <f t="shared" si="237"/>
        <v>3683497.6799999997</v>
      </c>
      <c r="H1300" s="410">
        <f t="shared" si="238"/>
        <v>1984971</v>
      </c>
      <c r="I1300" s="410">
        <f t="shared" si="239"/>
        <v>30000</v>
      </c>
      <c r="J1300" s="410">
        <f t="shared" si="240"/>
        <v>1668526.68</v>
      </c>
      <c r="K1300" s="410">
        <f t="shared" si="241"/>
        <v>3683497.6799999997</v>
      </c>
      <c r="L1300" s="506"/>
    </row>
    <row r="1301" spans="1:12" s="29" customFormat="1" ht="15" customHeight="1">
      <c r="A1301" s="506"/>
      <c r="B1301" s="1095" t="s">
        <v>475</v>
      </c>
      <c r="C1301" s="410">
        <v>1</v>
      </c>
      <c r="D1301" s="410">
        <v>2135976</v>
      </c>
      <c r="E1301" s="410">
        <v>30000</v>
      </c>
      <c r="F1301" s="1094">
        <v>1340605.8</v>
      </c>
      <c r="G1301" s="410">
        <f>SUM(D1301:F1301)</f>
        <v>3506581.8</v>
      </c>
      <c r="H1301" s="410">
        <f t="shared" si="238"/>
        <v>2135976</v>
      </c>
      <c r="I1301" s="410">
        <f t="shared" si="239"/>
        <v>30000</v>
      </c>
      <c r="J1301" s="410">
        <f t="shared" si="240"/>
        <v>1340605.8</v>
      </c>
      <c r="K1301" s="410">
        <f t="shared" si="241"/>
        <v>3506581.8</v>
      </c>
      <c r="L1301" s="506"/>
    </row>
    <row r="1302" spans="1:12" s="29" customFormat="1" ht="15" customHeight="1">
      <c r="A1302" s="506"/>
      <c r="B1302" s="1095"/>
      <c r="C1302" s="410"/>
      <c r="D1302" s="410"/>
      <c r="E1302" s="410"/>
      <c r="F1302" s="1094"/>
      <c r="G1302" s="410"/>
      <c r="H1302" s="410"/>
      <c r="I1302" s="410"/>
      <c r="J1302" s="410"/>
      <c r="K1302" s="410"/>
      <c r="L1302" s="506"/>
    </row>
    <row r="1303" spans="1:12" s="29" customFormat="1">
      <c r="A1303" s="506"/>
      <c r="B1303" s="421" t="s">
        <v>455</v>
      </c>
      <c r="C1303" s="1060">
        <f>SUM(C1273:C1301)</f>
        <v>47</v>
      </c>
      <c r="D1303" s="1060">
        <f>SUM(D1273:D1301)</f>
        <v>40105487.799999997</v>
      </c>
      <c r="E1303" s="1060">
        <f>SUM(E1273:E1301)</f>
        <v>870000</v>
      </c>
      <c r="F1303" s="1060">
        <f>SUM(F1273:F1301)</f>
        <v>39603058.440000005</v>
      </c>
      <c r="G1303" s="1060">
        <f>SUM(D1303:F1303)</f>
        <v>80578546.24000001</v>
      </c>
      <c r="H1303" s="1060">
        <f>SUM(H1273:H1301)</f>
        <v>65889949.799999997</v>
      </c>
      <c r="I1303" s="1060">
        <f>SUM(I1273:I1301)</f>
        <v>1410000</v>
      </c>
      <c r="J1303" s="1060">
        <f>SUM(J1273:J1301)</f>
        <v>65757246.719999984</v>
      </c>
      <c r="K1303" s="1060">
        <f>SUM(K1273:K1301)</f>
        <v>133057196.52000003</v>
      </c>
      <c r="L1303" s="506"/>
    </row>
    <row r="1304" spans="1:12" s="29" customFormat="1">
      <c r="A1304" s="506"/>
      <c r="B1304" s="409"/>
      <c r="C1304" s="410"/>
      <c r="D1304" s="410"/>
      <c r="E1304" s="410"/>
      <c r="F1304" s="410"/>
      <c r="G1304" s="410"/>
      <c r="H1304" s="410"/>
      <c r="I1304" s="410"/>
      <c r="J1304" s="410"/>
      <c r="K1304" s="410"/>
      <c r="L1304" s="506"/>
    </row>
    <row r="1305" spans="1:12" s="29" customFormat="1">
      <c r="A1305" s="506"/>
      <c r="B1305" s="832" t="s">
        <v>633</v>
      </c>
      <c r="C1305" s="1096">
        <v>1</v>
      </c>
      <c r="D1305" s="418">
        <v>11073724</v>
      </c>
      <c r="E1305" s="418">
        <v>30000</v>
      </c>
      <c r="F1305" s="1097">
        <v>3804567.6</v>
      </c>
      <c r="G1305" s="410">
        <f>SUM(D1305:F1305)</f>
        <v>14908291.6</v>
      </c>
      <c r="H1305" s="410">
        <f>C1305*D1305</f>
        <v>11073724</v>
      </c>
      <c r="I1305" s="410">
        <f>C1305*E1305</f>
        <v>30000</v>
      </c>
      <c r="J1305" s="410">
        <f>C1305*F1305</f>
        <v>3804567.6</v>
      </c>
      <c r="K1305" s="410">
        <f>C1305*G1305</f>
        <v>14908291.6</v>
      </c>
      <c r="L1305" s="506"/>
    </row>
    <row r="1306" spans="1:12" s="29" customFormat="1" ht="15" customHeight="1">
      <c r="A1306" s="506"/>
      <c r="B1306" s="832" t="s">
        <v>478</v>
      </c>
      <c r="C1306" s="1096">
        <v>1</v>
      </c>
      <c r="D1306" s="418">
        <v>5407503</v>
      </c>
      <c r="E1306" s="418">
        <v>30000</v>
      </c>
      <c r="F1306" s="1097">
        <v>6789765.5999999996</v>
      </c>
      <c r="G1306" s="410">
        <f>SUM(D1306:F1306)</f>
        <v>12227268.6</v>
      </c>
      <c r="H1306" s="410">
        <f>C1306*D1306</f>
        <v>5407503</v>
      </c>
      <c r="I1306" s="410">
        <f>C1306*E1306</f>
        <v>30000</v>
      </c>
      <c r="J1306" s="410">
        <f>C1306*F1306</f>
        <v>6789765.5999999996</v>
      </c>
      <c r="K1306" s="410">
        <f>C1306*G1306</f>
        <v>12227268.6</v>
      </c>
      <c r="L1306" s="506"/>
    </row>
    <row r="1307" spans="1:12" s="29" customFormat="1" ht="15" customHeight="1">
      <c r="A1307" s="506"/>
      <c r="B1307" s="422" t="s">
        <v>634</v>
      </c>
      <c r="C1307" s="1096">
        <v>1</v>
      </c>
      <c r="D1307" s="418">
        <v>3643204</v>
      </c>
      <c r="E1307" s="410">
        <v>30000</v>
      </c>
      <c r="F1307" s="1094">
        <v>6414666.7999999998</v>
      </c>
      <c r="G1307" s="410">
        <f>SUM(D1307:F1307)</f>
        <v>10087870.800000001</v>
      </c>
      <c r="H1307" s="410">
        <f>C1307*D1307</f>
        <v>3643204</v>
      </c>
      <c r="I1307" s="410">
        <f>C1307*E1307</f>
        <v>30000</v>
      </c>
      <c r="J1307" s="410">
        <f>C1307*F1307</f>
        <v>6414666.7999999998</v>
      </c>
      <c r="K1307" s="410">
        <f>C1307*G1307</f>
        <v>10087870.800000001</v>
      </c>
      <c r="L1307" s="506"/>
    </row>
    <row r="1308" spans="1:12" s="29" customFormat="1" ht="15" customHeight="1">
      <c r="A1308" s="506"/>
      <c r="B1308" s="422" t="s">
        <v>635</v>
      </c>
      <c r="C1308" s="1096">
        <v>1</v>
      </c>
      <c r="D1308" s="418">
        <v>1302057</v>
      </c>
      <c r="E1308" s="410">
        <v>30000</v>
      </c>
      <c r="F1308" s="1094">
        <v>2180645.0499999998</v>
      </c>
      <c r="G1308" s="410">
        <f>SUM(D1308:F1308)</f>
        <v>3512702.05</v>
      </c>
      <c r="H1308" s="410">
        <f>C1308*D1308</f>
        <v>1302057</v>
      </c>
      <c r="I1308" s="410">
        <f>C1308*E1308</f>
        <v>30000</v>
      </c>
      <c r="J1308" s="410">
        <f>C1308*F1308</f>
        <v>2180645.0499999998</v>
      </c>
      <c r="K1308" s="410">
        <f>C1308*G1308</f>
        <v>3512702.05</v>
      </c>
      <c r="L1308" s="506"/>
    </row>
    <row r="1309" spans="1:12" s="29" customFormat="1">
      <c r="A1309" s="506"/>
      <c r="B1309" s="422"/>
      <c r="C1309" s="410">
        <f t="shared" ref="C1309:K1309" si="242">SUM(C1305:C1308)</f>
        <v>4</v>
      </c>
      <c r="D1309" s="410">
        <f t="shared" si="242"/>
        <v>21426488</v>
      </c>
      <c r="E1309" s="410">
        <f t="shared" si="242"/>
        <v>120000</v>
      </c>
      <c r="F1309" s="410">
        <f t="shared" si="242"/>
        <v>19189645.050000001</v>
      </c>
      <c r="G1309" s="410">
        <f t="shared" si="242"/>
        <v>40736133.049999997</v>
      </c>
      <c r="H1309" s="410">
        <f t="shared" si="242"/>
        <v>21426488</v>
      </c>
      <c r="I1309" s="410">
        <f t="shared" si="242"/>
        <v>120000</v>
      </c>
      <c r="J1309" s="410">
        <f t="shared" si="242"/>
        <v>19189645.050000001</v>
      </c>
      <c r="K1309" s="410">
        <f t="shared" si="242"/>
        <v>40736133.049999997</v>
      </c>
      <c r="L1309" s="506"/>
    </row>
    <row r="1310" spans="1:12" s="29" customFormat="1">
      <c r="A1310" s="506"/>
      <c r="B1310" s="422"/>
      <c r="C1310" s="410"/>
      <c r="D1310" s="410"/>
      <c r="E1310" s="410"/>
      <c r="F1310" s="410"/>
      <c r="G1310" s="410"/>
      <c r="H1310" s="410"/>
      <c r="I1310" s="410"/>
      <c r="J1310" s="410"/>
      <c r="K1310" s="410"/>
      <c r="L1310" s="506"/>
    </row>
    <row r="1311" spans="1:12" s="29" customFormat="1">
      <c r="A1311" s="407" t="s">
        <v>468</v>
      </c>
      <c r="B1311" s="409"/>
      <c r="C1311" s="418">
        <f t="shared" ref="C1311:K1311" si="243">C1303+C1309</f>
        <v>51</v>
      </c>
      <c r="D1311" s="412">
        <f t="shared" si="243"/>
        <v>61531975.799999997</v>
      </c>
      <c r="E1311" s="412">
        <f t="shared" si="243"/>
        <v>990000</v>
      </c>
      <c r="F1311" s="412">
        <f t="shared" si="243"/>
        <v>58792703.49000001</v>
      </c>
      <c r="G1311" s="412">
        <f t="shared" si="243"/>
        <v>121314679.29000001</v>
      </c>
      <c r="H1311" s="412">
        <f t="shared" si="243"/>
        <v>87316437.799999997</v>
      </c>
      <c r="I1311" s="412">
        <f t="shared" si="243"/>
        <v>1530000</v>
      </c>
      <c r="J1311" s="412">
        <f t="shared" si="243"/>
        <v>84946891.769999981</v>
      </c>
      <c r="K1311" s="412">
        <f t="shared" si="243"/>
        <v>173793329.57000002</v>
      </c>
      <c r="L1311" s="506"/>
    </row>
    <row r="1312" spans="1:12" s="29" customFormat="1">
      <c r="A1312" s="506"/>
      <c r="B1312" s="506"/>
      <c r="C1312" s="506"/>
      <c r="D1312" s="506"/>
      <c r="E1312" s="506"/>
      <c r="F1312" s="506"/>
      <c r="G1312" s="506"/>
      <c r="H1312" s="506"/>
      <c r="I1312" s="506"/>
      <c r="J1312" s="506"/>
      <c r="K1312" s="506"/>
      <c r="L1312" s="506"/>
    </row>
    <row r="1313" spans="1:12" s="29" customFormat="1">
      <c r="A1313" s="506"/>
      <c r="B1313" s="506"/>
      <c r="C1313" s="506"/>
      <c r="D1313" s="506"/>
      <c r="E1313" s="506"/>
      <c r="F1313" s="506"/>
      <c r="G1313" s="506"/>
      <c r="H1313" s="506"/>
      <c r="I1313" s="506"/>
      <c r="J1313" s="506"/>
      <c r="K1313" s="506"/>
      <c r="L1313" s="506"/>
    </row>
    <row r="1314" spans="1:12" ht="20.25">
      <c r="A1314" s="1568" t="s">
        <v>0</v>
      </c>
      <c r="B1314" s="1568"/>
      <c r="C1314" s="1568"/>
      <c r="D1314" s="1568"/>
      <c r="E1314" s="1568"/>
      <c r="F1314" s="1568"/>
      <c r="G1314" s="1568"/>
      <c r="H1314" s="1568"/>
      <c r="I1314" s="1568"/>
      <c r="J1314" s="1568"/>
      <c r="K1314" s="1568"/>
      <c r="L1314" s="506"/>
    </row>
    <row r="1315" spans="1:12" ht="20.25" customHeight="1">
      <c r="A1315" s="1569" t="s">
        <v>289</v>
      </c>
      <c r="B1315" s="1569"/>
      <c r="C1315" s="1569"/>
      <c r="D1315" s="1569"/>
      <c r="E1315" s="1569"/>
      <c r="F1315" s="1569"/>
      <c r="G1315" s="1569"/>
      <c r="H1315" s="1569"/>
      <c r="I1315" s="1569"/>
      <c r="J1315" s="1569"/>
      <c r="K1315" s="1569"/>
      <c r="L1315" s="506"/>
    </row>
    <row r="1316" spans="1:12" ht="20.25" customHeight="1">
      <c r="A1316" s="1569" t="s">
        <v>290</v>
      </c>
      <c r="B1316" s="1569"/>
      <c r="C1316" s="1569"/>
      <c r="D1316" s="1569"/>
      <c r="E1316" s="1569"/>
      <c r="F1316" s="1569"/>
      <c r="G1316" s="1569"/>
      <c r="H1316" s="1569"/>
      <c r="I1316" s="1569"/>
      <c r="J1316" s="1569"/>
      <c r="K1316" s="1569"/>
      <c r="L1316" s="506"/>
    </row>
    <row r="1317" spans="1:12" ht="18">
      <c r="A1317" s="1571" t="s">
        <v>1262</v>
      </c>
      <c r="B1317" s="1571"/>
      <c r="C1317" s="1571"/>
      <c r="D1317" s="1571"/>
      <c r="E1317" s="1571"/>
      <c r="F1317" s="1571"/>
      <c r="G1317" s="1571"/>
      <c r="H1317" s="1571"/>
      <c r="I1317" s="1571"/>
      <c r="J1317" s="1571"/>
      <c r="K1317" s="1571"/>
      <c r="L1317" s="506"/>
    </row>
    <row r="1318" spans="1:12" ht="36.75">
      <c r="A1318" s="406"/>
      <c r="B1318" s="406" t="s">
        <v>291</v>
      </c>
      <c r="C1318" s="406" t="s">
        <v>1015</v>
      </c>
      <c r="D1318" s="406" t="s">
        <v>292</v>
      </c>
      <c r="E1318" s="406" t="s">
        <v>516</v>
      </c>
      <c r="F1318" s="406" t="s">
        <v>293</v>
      </c>
      <c r="G1318" s="406" t="s">
        <v>294</v>
      </c>
      <c r="H1318" s="406" t="s">
        <v>295</v>
      </c>
      <c r="I1318" s="406" t="s">
        <v>517</v>
      </c>
      <c r="J1318" s="406" t="s">
        <v>296</v>
      </c>
      <c r="K1318" s="1061" t="s">
        <v>1016</v>
      </c>
      <c r="L1318" s="506"/>
    </row>
    <row r="1319" spans="1:12">
      <c r="A1319" s="408"/>
      <c r="B1319" s="409"/>
      <c r="C1319" s="409"/>
      <c r="D1319" s="409"/>
      <c r="E1319" s="409"/>
      <c r="F1319" s="409"/>
      <c r="G1319" s="409"/>
      <c r="H1319" s="409"/>
      <c r="I1319" s="409"/>
      <c r="J1319" s="409"/>
      <c r="K1319" s="1062" t="s">
        <v>297</v>
      </c>
      <c r="L1319" s="506"/>
    </row>
    <row r="1320" spans="1:12">
      <c r="A1320" s="409"/>
      <c r="B1320" s="421" t="s">
        <v>344</v>
      </c>
      <c r="C1320" s="410">
        <v>1</v>
      </c>
      <c r="D1320" s="410">
        <v>449429</v>
      </c>
      <c r="E1320" s="410">
        <v>30000</v>
      </c>
      <c r="F1320" s="410">
        <v>98873.76</v>
      </c>
      <c r="G1320" s="410">
        <f t="shared" ref="G1320:G1329" si="244">SUM(D1320:F1320)</f>
        <v>578302.76</v>
      </c>
      <c r="H1320" s="410">
        <f t="shared" ref="H1320:H1329" si="245">C1320*D1320</f>
        <v>449429</v>
      </c>
      <c r="I1320" s="410">
        <f t="shared" ref="I1320:I1329" si="246">C1320*E1320</f>
        <v>30000</v>
      </c>
      <c r="J1320" s="410">
        <f t="shared" ref="J1320:J1329" si="247">C1320*F1320</f>
        <v>98873.76</v>
      </c>
      <c r="K1320" s="410">
        <f t="shared" ref="K1320:K1329" si="248">C1320*G1320</f>
        <v>578302.76</v>
      </c>
      <c r="L1320" s="506"/>
    </row>
    <row r="1321" spans="1:12" s="29" customFormat="1">
      <c r="A1321" s="409"/>
      <c r="B1321" s="421" t="s">
        <v>372</v>
      </c>
      <c r="C1321" s="410">
        <v>1</v>
      </c>
      <c r="D1321" s="410">
        <v>799421</v>
      </c>
      <c r="E1321" s="410">
        <v>30000</v>
      </c>
      <c r="F1321" s="410">
        <v>175872.6</v>
      </c>
      <c r="G1321" s="410">
        <f t="shared" si="244"/>
        <v>1005293.6</v>
      </c>
      <c r="H1321" s="410">
        <f t="shared" si="245"/>
        <v>799421</v>
      </c>
      <c r="I1321" s="410">
        <f t="shared" si="246"/>
        <v>30000</v>
      </c>
      <c r="J1321" s="410">
        <f t="shared" si="247"/>
        <v>175872.6</v>
      </c>
      <c r="K1321" s="410">
        <f t="shared" si="248"/>
        <v>1005293.6</v>
      </c>
      <c r="L1321" s="506"/>
    </row>
    <row r="1322" spans="1:12" s="29" customFormat="1">
      <c r="A1322" s="409"/>
      <c r="B1322" s="421" t="s">
        <v>374</v>
      </c>
      <c r="C1322" s="410">
        <v>2</v>
      </c>
      <c r="D1322" s="410">
        <v>857983</v>
      </c>
      <c r="E1322" s="410">
        <v>30000</v>
      </c>
      <c r="F1322" s="410"/>
      <c r="G1322" s="410">
        <f t="shared" si="244"/>
        <v>887983</v>
      </c>
      <c r="H1322" s="410">
        <f t="shared" si="245"/>
        <v>1715966</v>
      </c>
      <c r="I1322" s="410">
        <f t="shared" si="246"/>
        <v>60000</v>
      </c>
      <c r="J1322" s="410">
        <f t="shared" si="247"/>
        <v>0</v>
      </c>
      <c r="K1322" s="410">
        <f t="shared" si="248"/>
        <v>1775966</v>
      </c>
      <c r="L1322" s="506"/>
    </row>
    <row r="1323" spans="1:12">
      <c r="A1323" s="409"/>
      <c r="B1323" s="421" t="s">
        <v>375</v>
      </c>
      <c r="C1323" s="410">
        <v>1</v>
      </c>
      <c r="D1323" s="410">
        <v>879772</v>
      </c>
      <c r="E1323" s="410">
        <v>30000</v>
      </c>
      <c r="F1323" s="410"/>
      <c r="G1323" s="410">
        <f t="shared" si="244"/>
        <v>909772</v>
      </c>
      <c r="H1323" s="410">
        <f t="shared" si="245"/>
        <v>879772</v>
      </c>
      <c r="I1323" s="410">
        <f t="shared" si="246"/>
        <v>30000</v>
      </c>
      <c r="J1323" s="410">
        <f t="shared" si="247"/>
        <v>0</v>
      </c>
      <c r="K1323" s="410">
        <f t="shared" si="248"/>
        <v>909772</v>
      </c>
      <c r="L1323" s="506"/>
    </row>
    <row r="1324" spans="1:12" s="29" customFormat="1">
      <c r="A1324" s="409"/>
      <c r="B1324" s="421" t="s">
        <v>386</v>
      </c>
      <c r="C1324" s="410">
        <v>3</v>
      </c>
      <c r="D1324" s="410">
        <v>928581</v>
      </c>
      <c r="E1324" s="410">
        <v>30000</v>
      </c>
      <c r="F1324" s="410">
        <v>204375.84</v>
      </c>
      <c r="G1324" s="410">
        <f t="shared" si="244"/>
        <v>1162956.8400000001</v>
      </c>
      <c r="H1324" s="410">
        <f t="shared" si="245"/>
        <v>2785743</v>
      </c>
      <c r="I1324" s="410">
        <f t="shared" si="246"/>
        <v>90000</v>
      </c>
      <c r="J1324" s="410">
        <f t="shared" si="247"/>
        <v>613127.52</v>
      </c>
      <c r="K1324" s="410">
        <f t="shared" si="248"/>
        <v>3488870.5200000005</v>
      </c>
      <c r="L1324" s="506"/>
    </row>
    <row r="1325" spans="1:12" s="29" customFormat="1">
      <c r="A1325" s="409"/>
      <c r="B1325" s="421" t="s">
        <v>388</v>
      </c>
      <c r="C1325" s="410">
        <v>1</v>
      </c>
      <c r="D1325" s="410">
        <v>992228</v>
      </c>
      <c r="E1325" s="410">
        <v>30000</v>
      </c>
      <c r="F1325" s="410">
        <v>218290.2</v>
      </c>
      <c r="G1325" s="410">
        <f t="shared" si="244"/>
        <v>1240518.2</v>
      </c>
      <c r="H1325" s="410">
        <f t="shared" si="245"/>
        <v>992228</v>
      </c>
      <c r="I1325" s="410">
        <f t="shared" si="246"/>
        <v>30000</v>
      </c>
      <c r="J1325" s="410">
        <f t="shared" si="247"/>
        <v>218290.2</v>
      </c>
      <c r="K1325" s="410">
        <f t="shared" si="248"/>
        <v>1240518.2</v>
      </c>
      <c r="L1325" s="506"/>
    </row>
    <row r="1326" spans="1:12" s="29" customFormat="1">
      <c r="A1326" s="409"/>
      <c r="B1326" s="421" t="s">
        <v>404</v>
      </c>
      <c r="C1326" s="410">
        <v>1</v>
      </c>
      <c r="D1326" s="410">
        <v>1162530</v>
      </c>
      <c r="E1326" s="410">
        <v>30000</v>
      </c>
      <c r="F1326" s="410"/>
      <c r="G1326" s="410">
        <f t="shared" si="244"/>
        <v>1192530</v>
      </c>
      <c r="H1326" s="410">
        <f t="shared" si="245"/>
        <v>1162530</v>
      </c>
      <c r="I1326" s="410">
        <f t="shared" si="246"/>
        <v>30000</v>
      </c>
      <c r="J1326" s="410">
        <f t="shared" si="247"/>
        <v>0</v>
      </c>
      <c r="K1326" s="410">
        <f t="shared" si="248"/>
        <v>1192530</v>
      </c>
      <c r="L1326" s="506"/>
    </row>
    <row r="1327" spans="1:12">
      <c r="A1327" s="409"/>
      <c r="B1327" s="421" t="s">
        <v>405</v>
      </c>
      <c r="C1327" s="410">
        <v>1</v>
      </c>
      <c r="D1327" s="410">
        <v>1196428</v>
      </c>
      <c r="E1327" s="410">
        <v>30000</v>
      </c>
      <c r="F1327" s="410"/>
      <c r="G1327" s="410">
        <f t="shared" si="244"/>
        <v>1226428</v>
      </c>
      <c r="H1327" s="410">
        <f t="shared" si="245"/>
        <v>1196428</v>
      </c>
      <c r="I1327" s="410">
        <f t="shared" si="246"/>
        <v>30000</v>
      </c>
      <c r="J1327" s="410">
        <f t="shared" si="247"/>
        <v>0</v>
      </c>
      <c r="K1327" s="410">
        <f t="shared" si="248"/>
        <v>1226428</v>
      </c>
      <c r="L1327" s="506"/>
    </row>
    <row r="1328" spans="1:12">
      <c r="A1328" s="409"/>
      <c r="B1328" s="421" t="s">
        <v>439</v>
      </c>
      <c r="C1328" s="410">
        <v>1</v>
      </c>
      <c r="D1328" s="410">
        <v>1862220</v>
      </c>
      <c r="E1328" s="410">
        <v>30000</v>
      </c>
      <c r="F1328" s="410"/>
      <c r="G1328" s="410">
        <f t="shared" si="244"/>
        <v>1892220</v>
      </c>
      <c r="H1328" s="410">
        <f t="shared" si="245"/>
        <v>1862220</v>
      </c>
      <c r="I1328" s="410">
        <f t="shared" si="246"/>
        <v>30000</v>
      </c>
      <c r="J1328" s="410">
        <f t="shared" si="247"/>
        <v>0</v>
      </c>
      <c r="K1328" s="410">
        <f t="shared" si="248"/>
        <v>1892220</v>
      </c>
      <c r="L1328" s="506"/>
    </row>
    <row r="1329" spans="1:12">
      <c r="A1329" s="409"/>
      <c r="B1329" s="408" t="s">
        <v>446</v>
      </c>
      <c r="C1329" s="410">
        <v>2</v>
      </c>
      <c r="D1329" s="410">
        <v>2277506</v>
      </c>
      <c r="E1329" s="410">
        <v>30000</v>
      </c>
      <c r="F1329" s="410"/>
      <c r="G1329" s="410">
        <f t="shared" si="244"/>
        <v>2307506</v>
      </c>
      <c r="H1329" s="410">
        <f t="shared" si="245"/>
        <v>4555012</v>
      </c>
      <c r="I1329" s="410">
        <f t="shared" si="246"/>
        <v>60000</v>
      </c>
      <c r="J1329" s="410">
        <f t="shared" si="247"/>
        <v>0</v>
      </c>
      <c r="K1329" s="410">
        <f t="shared" si="248"/>
        <v>4615012</v>
      </c>
      <c r="L1329" s="506"/>
    </row>
    <row r="1330" spans="1:12">
      <c r="A1330" s="411" t="s">
        <v>2</v>
      </c>
      <c r="B1330" s="421" t="s">
        <v>455</v>
      </c>
      <c r="C1330" s="1060">
        <f>SUM(C1320:C1329)</f>
        <v>14</v>
      </c>
      <c r="D1330" s="1060">
        <f>SUM(D1328:D1329)</f>
        <v>4139726</v>
      </c>
      <c r="E1330" s="1060">
        <f>SUM(E1328:E1329)</f>
        <v>60000</v>
      </c>
      <c r="F1330" s="1060"/>
      <c r="G1330" s="1060">
        <f>SUM(G1320:G1329)</f>
        <v>12403510.4</v>
      </c>
      <c r="H1330" s="1060">
        <f>SUM(H1320:H1329)</f>
        <v>16398749</v>
      </c>
      <c r="I1330" s="1060">
        <f>SUM(I1320:I1329)</f>
        <v>420000</v>
      </c>
      <c r="J1330" s="1060">
        <f>SUM(J1320:J1329)</f>
        <v>1106164.08</v>
      </c>
      <c r="K1330" s="1060">
        <f>SUM(K1320:K1329)</f>
        <v>17924913.079999998</v>
      </c>
      <c r="L1330" s="506"/>
    </row>
    <row r="1331" spans="1:12">
      <c r="A1331" s="409"/>
      <c r="B1331" s="409"/>
      <c r="C1331" s="410"/>
      <c r="D1331" s="410"/>
      <c r="E1331" s="410"/>
      <c r="F1331" s="410"/>
      <c r="G1331" s="410"/>
      <c r="H1331" s="410"/>
      <c r="I1331" s="410"/>
      <c r="J1331" s="410"/>
      <c r="K1331" s="410"/>
      <c r="L1331" s="506"/>
    </row>
    <row r="1332" spans="1:12">
      <c r="A1332" s="409" t="s">
        <v>456</v>
      </c>
      <c r="B1332" s="832" t="s">
        <v>457</v>
      </c>
      <c r="C1332" s="418"/>
      <c r="D1332" s="418">
        <v>1337225</v>
      </c>
      <c r="E1332" s="418">
        <v>381109</v>
      </c>
      <c r="F1332" s="418">
        <v>13099508</v>
      </c>
      <c r="G1332" s="410">
        <f t="shared" ref="G1332:G1347" si="249">SUM(D1332:F1332)</f>
        <v>14817842</v>
      </c>
      <c r="H1332" s="410">
        <f t="shared" ref="H1332:H1347" si="250">C1332*D1332</f>
        <v>0</v>
      </c>
      <c r="I1332" s="410">
        <f t="shared" ref="I1332:I1347" si="251">C1332*E1332</f>
        <v>0</v>
      </c>
      <c r="J1332" s="410">
        <f t="shared" ref="J1332:J1347" si="252">C1332*F1332</f>
        <v>0</v>
      </c>
      <c r="K1332" s="410">
        <f t="shared" ref="K1332:K1347" si="253">C1332*G1332</f>
        <v>0</v>
      </c>
      <c r="L1332" s="506"/>
    </row>
    <row r="1333" spans="1:12" ht="27" customHeight="1">
      <c r="A1333" s="409" t="s">
        <v>458</v>
      </c>
      <c r="B1333" s="832" t="s">
        <v>459</v>
      </c>
      <c r="C1333" s="418"/>
      <c r="D1333" s="418">
        <v>1337225</v>
      </c>
      <c r="E1333" s="418">
        <v>401168</v>
      </c>
      <c r="F1333" s="418">
        <v>10916790</v>
      </c>
      <c r="G1333" s="410">
        <f t="shared" si="249"/>
        <v>12655183</v>
      </c>
      <c r="H1333" s="410">
        <f t="shared" si="250"/>
        <v>0</v>
      </c>
      <c r="I1333" s="410">
        <f t="shared" si="251"/>
        <v>0</v>
      </c>
      <c r="J1333" s="410">
        <f t="shared" si="252"/>
        <v>0</v>
      </c>
      <c r="K1333" s="410">
        <f t="shared" si="253"/>
        <v>0</v>
      </c>
      <c r="L1333" s="506"/>
    </row>
    <row r="1334" spans="1:12">
      <c r="A1334" s="409"/>
      <c r="B1334" s="422" t="s">
        <v>460</v>
      </c>
      <c r="C1334" s="410">
        <v>1</v>
      </c>
      <c r="D1334" s="418">
        <v>9273942.8399999999</v>
      </c>
      <c r="E1334" s="410">
        <v>374361</v>
      </c>
      <c r="F1334" s="410">
        <v>7914876</v>
      </c>
      <c r="G1334" s="410">
        <f t="shared" si="249"/>
        <v>17563179.84</v>
      </c>
      <c r="H1334" s="410">
        <f t="shared" si="250"/>
        <v>9273942.8399999999</v>
      </c>
      <c r="I1334" s="410">
        <f t="shared" si="251"/>
        <v>374361</v>
      </c>
      <c r="J1334" s="410">
        <f t="shared" si="252"/>
        <v>7914876</v>
      </c>
      <c r="K1334" s="410">
        <f t="shared" si="253"/>
        <v>17563179.84</v>
      </c>
      <c r="L1334" s="506"/>
    </row>
    <row r="1335" spans="1:12" s="29" customFormat="1">
      <c r="A1335" s="409"/>
      <c r="B1335" s="422" t="s">
        <v>461</v>
      </c>
      <c r="C1335" s="410"/>
      <c r="D1335" s="418"/>
      <c r="E1335" s="410"/>
      <c r="F1335" s="410"/>
      <c r="G1335" s="410">
        <f t="shared" si="249"/>
        <v>0</v>
      </c>
      <c r="H1335" s="410">
        <f t="shared" si="250"/>
        <v>0</v>
      </c>
      <c r="I1335" s="410">
        <f t="shared" si="251"/>
        <v>0</v>
      </c>
      <c r="J1335" s="410">
        <f t="shared" si="252"/>
        <v>0</v>
      </c>
      <c r="K1335" s="410">
        <f t="shared" si="253"/>
        <v>0</v>
      </c>
      <c r="L1335" s="506"/>
    </row>
    <row r="1336" spans="1:12" s="29" customFormat="1">
      <c r="A1336" s="409"/>
      <c r="B1336" s="422" t="s">
        <v>462</v>
      </c>
      <c r="C1336" s="410"/>
      <c r="D1336" s="418"/>
      <c r="E1336" s="410"/>
      <c r="F1336" s="410"/>
      <c r="G1336" s="410">
        <f t="shared" si="249"/>
        <v>0</v>
      </c>
      <c r="H1336" s="410">
        <f t="shared" si="250"/>
        <v>0</v>
      </c>
      <c r="I1336" s="410">
        <f t="shared" si="251"/>
        <v>0</v>
      </c>
      <c r="J1336" s="410">
        <f t="shared" si="252"/>
        <v>0</v>
      </c>
      <c r="K1336" s="410">
        <f t="shared" si="253"/>
        <v>0</v>
      </c>
      <c r="L1336" s="506"/>
    </row>
    <row r="1337" spans="1:12" s="29" customFormat="1">
      <c r="A1337" s="409"/>
      <c r="B1337" s="422" t="s">
        <v>938</v>
      </c>
      <c r="C1337" s="410"/>
      <c r="D1337" s="410"/>
      <c r="E1337" s="410"/>
      <c r="F1337" s="410"/>
      <c r="G1337" s="410">
        <f t="shared" si="249"/>
        <v>0</v>
      </c>
      <c r="H1337" s="410">
        <f t="shared" si="250"/>
        <v>0</v>
      </c>
      <c r="I1337" s="410">
        <f t="shared" si="251"/>
        <v>0</v>
      </c>
      <c r="J1337" s="410">
        <f t="shared" si="252"/>
        <v>0</v>
      </c>
      <c r="K1337" s="410">
        <f t="shared" si="253"/>
        <v>0</v>
      </c>
      <c r="L1337" s="506"/>
    </row>
    <row r="1338" spans="1:12" s="29" customFormat="1">
      <c r="A1338" s="421"/>
      <c r="B1338" s="929" t="s">
        <v>939</v>
      </c>
      <c r="C1338" s="410"/>
      <c r="D1338" s="410"/>
      <c r="E1338" s="410"/>
      <c r="F1338" s="410"/>
      <c r="G1338" s="410">
        <f t="shared" si="249"/>
        <v>0</v>
      </c>
      <c r="H1338" s="410">
        <f t="shared" si="250"/>
        <v>0</v>
      </c>
      <c r="I1338" s="410">
        <f t="shared" si="251"/>
        <v>0</v>
      </c>
      <c r="J1338" s="410">
        <f t="shared" si="252"/>
        <v>0</v>
      </c>
      <c r="K1338" s="410">
        <f t="shared" si="253"/>
        <v>0</v>
      </c>
      <c r="L1338" s="506"/>
    </row>
    <row r="1339" spans="1:12" s="29" customFormat="1">
      <c r="A1339" s="409"/>
      <c r="B1339" s="422" t="s">
        <v>940</v>
      </c>
      <c r="C1339" s="410"/>
      <c r="D1339" s="410"/>
      <c r="E1339" s="410"/>
      <c r="F1339" s="410"/>
      <c r="G1339" s="410">
        <f t="shared" si="249"/>
        <v>0</v>
      </c>
      <c r="H1339" s="410">
        <f t="shared" si="250"/>
        <v>0</v>
      </c>
      <c r="I1339" s="410">
        <f t="shared" si="251"/>
        <v>0</v>
      </c>
      <c r="J1339" s="410">
        <f t="shared" si="252"/>
        <v>0</v>
      </c>
      <c r="K1339" s="410">
        <f t="shared" si="253"/>
        <v>0</v>
      </c>
      <c r="L1339" s="506"/>
    </row>
    <row r="1340" spans="1:12" s="29" customFormat="1">
      <c r="A1340" s="409"/>
      <c r="B1340" s="422" t="s">
        <v>941</v>
      </c>
      <c r="C1340" s="410"/>
      <c r="D1340" s="410"/>
      <c r="E1340" s="410"/>
      <c r="F1340" s="410"/>
      <c r="G1340" s="410">
        <f t="shared" si="249"/>
        <v>0</v>
      </c>
      <c r="H1340" s="410">
        <f t="shared" si="250"/>
        <v>0</v>
      </c>
      <c r="I1340" s="410">
        <f t="shared" si="251"/>
        <v>0</v>
      </c>
      <c r="J1340" s="410">
        <f t="shared" si="252"/>
        <v>0</v>
      </c>
      <c r="K1340" s="410">
        <f t="shared" si="253"/>
        <v>0</v>
      </c>
      <c r="L1340" s="506"/>
    </row>
    <row r="1341" spans="1:12" s="29" customFormat="1">
      <c r="A1341" s="409"/>
      <c r="B1341" s="422" t="s">
        <v>463</v>
      </c>
      <c r="C1341" s="410"/>
      <c r="D1341" s="410"/>
      <c r="E1341" s="410"/>
      <c r="F1341" s="410"/>
      <c r="G1341" s="410">
        <f t="shared" si="249"/>
        <v>0</v>
      </c>
      <c r="H1341" s="410">
        <f t="shared" si="250"/>
        <v>0</v>
      </c>
      <c r="I1341" s="410">
        <f t="shared" si="251"/>
        <v>0</v>
      </c>
      <c r="J1341" s="410">
        <f t="shared" si="252"/>
        <v>0</v>
      </c>
      <c r="K1341" s="410">
        <f t="shared" si="253"/>
        <v>0</v>
      </c>
      <c r="L1341" s="506"/>
    </row>
    <row r="1342" spans="1:12" s="29" customFormat="1">
      <c r="A1342" s="409"/>
      <c r="B1342" s="422" t="s">
        <v>464</v>
      </c>
      <c r="C1342" s="410"/>
      <c r="D1342" s="410"/>
      <c r="E1342" s="410"/>
      <c r="F1342" s="410"/>
      <c r="G1342" s="410">
        <f t="shared" si="249"/>
        <v>0</v>
      </c>
      <c r="H1342" s="410">
        <f t="shared" si="250"/>
        <v>0</v>
      </c>
      <c r="I1342" s="410">
        <f t="shared" si="251"/>
        <v>0</v>
      </c>
      <c r="J1342" s="410">
        <f t="shared" si="252"/>
        <v>0</v>
      </c>
      <c r="K1342" s="410">
        <f t="shared" si="253"/>
        <v>0</v>
      </c>
      <c r="L1342" s="506"/>
    </row>
    <row r="1343" spans="1:12" s="29" customFormat="1">
      <c r="A1343" s="409"/>
      <c r="B1343" s="422" t="s">
        <v>465</v>
      </c>
      <c r="C1343" s="410"/>
      <c r="D1343" s="410"/>
      <c r="E1343" s="410"/>
      <c r="F1343" s="410"/>
      <c r="G1343" s="410">
        <f t="shared" si="249"/>
        <v>0</v>
      </c>
      <c r="H1343" s="410">
        <f t="shared" si="250"/>
        <v>0</v>
      </c>
      <c r="I1343" s="410">
        <f t="shared" si="251"/>
        <v>0</v>
      </c>
      <c r="J1343" s="410">
        <f t="shared" si="252"/>
        <v>0</v>
      </c>
      <c r="K1343" s="410">
        <f t="shared" si="253"/>
        <v>0</v>
      </c>
      <c r="L1343" s="506"/>
    </row>
    <row r="1344" spans="1:12" s="29" customFormat="1">
      <c r="A1344" s="409"/>
      <c r="B1344" s="422" t="s">
        <v>466</v>
      </c>
      <c r="C1344" s="410"/>
      <c r="D1344" s="410"/>
      <c r="E1344" s="410"/>
      <c r="F1344" s="410"/>
      <c r="G1344" s="410">
        <f t="shared" si="249"/>
        <v>0</v>
      </c>
      <c r="H1344" s="410">
        <f t="shared" si="250"/>
        <v>0</v>
      </c>
      <c r="I1344" s="410">
        <f t="shared" si="251"/>
        <v>0</v>
      </c>
      <c r="J1344" s="410">
        <f t="shared" si="252"/>
        <v>0</v>
      </c>
      <c r="K1344" s="410">
        <f t="shared" si="253"/>
        <v>0</v>
      </c>
      <c r="L1344" s="506"/>
    </row>
    <row r="1345" spans="1:12" s="29" customFormat="1">
      <c r="A1345" s="409"/>
      <c r="B1345" s="422" t="s">
        <v>467</v>
      </c>
      <c r="C1345" s="410"/>
      <c r="D1345" s="410"/>
      <c r="E1345" s="410"/>
      <c r="F1345" s="410"/>
      <c r="G1345" s="410">
        <f t="shared" si="249"/>
        <v>0</v>
      </c>
      <c r="H1345" s="410">
        <f t="shared" si="250"/>
        <v>0</v>
      </c>
      <c r="I1345" s="410">
        <f t="shared" si="251"/>
        <v>0</v>
      </c>
      <c r="J1345" s="410">
        <f t="shared" si="252"/>
        <v>0</v>
      </c>
      <c r="K1345" s="410">
        <f t="shared" si="253"/>
        <v>0</v>
      </c>
      <c r="L1345" s="506"/>
    </row>
    <row r="1346" spans="1:12" s="29" customFormat="1">
      <c r="A1346" s="409"/>
      <c r="B1346" s="422"/>
      <c r="C1346" s="410"/>
      <c r="D1346" s="410"/>
      <c r="E1346" s="410"/>
      <c r="F1346" s="410"/>
      <c r="G1346" s="410">
        <f t="shared" si="249"/>
        <v>0</v>
      </c>
      <c r="H1346" s="410">
        <f t="shared" si="250"/>
        <v>0</v>
      </c>
      <c r="I1346" s="410">
        <f t="shared" si="251"/>
        <v>0</v>
      </c>
      <c r="J1346" s="410">
        <f t="shared" si="252"/>
        <v>0</v>
      </c>
      <c r="K1346" s="410">
        <f t="shared" si="253"/>
        <v>0</v>
      </c>
      <c r="L1346" s="506"/>
    </row>
    <row r="1347" spans="1:12" s="29" customFormat="1">
      <c r="A1347" s="409"/>
      <c r="B1347" s="422"/>
      <c r="C1347" s="410"/>
      <c r="D1347" s="410"/>
      <c r="E1347" s="410"/>
      <c r="F1347" s="410"/>
      <c r="G1347" s="410">
        <f t="shared" si="249"/>
        <v>0</v>
      </c>
      <c r="H1347" s="410">
        <f t="shared" si="250"/>
        <v>0</v>
      </c>
      <c r="I1347" s="410">
        <f t="shared" si="251"/>
        <v>0</v>
      </c>
      <c r="J1347" s="410">
        <f t="shared" si="252"/>
        <v>0</v>
      </c>
      <c r="K1347" s="410">
        <f t="shared" si="253"/>
        <v>0</v>
      </c>
      <c r="L1347" s="506"/>
    </row>
    <row r="1348" spans="1:12" s="29" customFormat="1">
      <c r="A1348" s="409"/>
      <c r="B1348" s="422"/>
      <c r="C1348" s="410">
        <f t="shared" ref="C1348:K1348" si="254">SUM(C1332:C1347)</f>
        <v>1</v>
      </c>
      <c r="D1348" s="410">
        <f t="shared" si="254"/>
        <v>11948392.84</v>
      </c>
      <c r="E1348" s="410">
        <f t="shared" si="254"/>
        <v>1156638</v>
      </c>
      <c r="F1348" s="410">
        <f t="shared" si="254"/>
        <v>31931174</v>
      </c>
      <c r="G1348" s="410">
        <f t="shared" si="254"/>
        <v>45036204.840000004</v>
      </c>
      <c r="H1348" s="410">
        <f t="shared" si="254"/>
        <v>9273942.8399999999</v>
      </c>
      <c r="I1348" s="410">
        <f t="shared" si="254"/>
        <v>374361</v>
      </c>
      <c r="J1348" s="410">
        <f t="shared" si="254"/>
        <v>7914876</v>
      </c>
      <c r="K1348" s="410">
        <f t="shared" si="254"/>
        <v>17563179.84</v>
      </c>
      <c r="L1348" s="506"/>
    </row>
    <row r="1349" spans="1:12" s="29" customFormat="1">
      <c r="A1349" s="409"/>
      <c r="B1349" s="422"/>
      <c r="C1349" s="410"/>
      <c r="D1349" s="410"/>
      <c r="E1349" s="410"/>
      <c r="F1349" s="410"/>
      <c r="G1349" s="410"/>
      <c r="H1349" s="410"/>
      <c r="I1349" s="410"/>
      <c r="J1349" s="410"/>
      <c r="K1349" s="410"/>
      <c r="L1349" s="506"/>
    </row>
    <row r="1350" spans="1:12" s="29" customFormat="1">
      <c r="A1350" s="409"/>
      <c r="B1350" s="409"/>
      <c r="C1350" s="418">
        <f>C1330+C1348</f>
        <v>15</v>
      </c>
      <c r="D1350" s="418">
        <f>SUM(D1332:D1345)</f>
        <v>11948392.84</v>
      </c>
      <c r="E1350" s="418">
        <f>SUM(E1332:E1345)</f>
        <v>1156638</v>
      </c>
      <c r="F1350" s="418">
        <f t="shared" ref="F1350:K1350" si="255">F1330+F1348</f>
        <v>31931174</v>
      </c>
      <c r="G1350" s="418">
        <f t="shared" si="255"/>
        <v>57439715.240000002</v>
      </c>
      <c r="H1350" s="418">
        <f t="shared" si="255"/>
        <v>25672691.84</v>
      </c>
      <c r="I1350" s="418">
        <f t="shared" si="255"/>
        <v>794361</v>
      </c>
      <c r="J1350" s="418">
        <f t="shared" si="255"/>
        <v>9021040.0800000001</v>
      </c>
      <c r="K1350" s="418">
        <f t="shared" si="255"/>
        <v>35488092.920000002</v>
      </c>
      <c r="L1350" s="506"/>
    </row>
    <row r="1351" spans="1:12" s="29" customFormat="1">
      <c r="A1351" s="506"/>
      <c r="B1351" s="506"/>
      <c r="C1351" s="506"/>
      <c r="D1351" s="506"/>
      <c r="E1351" s="506"/>
      <c r="F1351" s="506"/>
      <c r="G1351" s="506"/>
      <c r="H1351" s="506"/>
      <c r="I1351" s="506"/>
      <c r="J1351" s="506"/>
      <c r="K1351" s="506"/>
      <c r="L1351" s="506"/>
    </row>
    <row r="1352" spans="1:12">
      <c r="A1352" s="506"/>
      <c r="B1352" s="506"/>
      <c r="C1352" s="506"/>
      <c r="D1352" s="506"/>
      <c r="E1352" s="506"/>
      <c r="F1352" s="506"/>
      <c r="G1352" s="506"/>
      <c r="H1352" s="506"/>
      <c r="I1352" s="506"/>
      <c r="J1352" s="506"/>
      <c r="K1352" s="506"/>
      <c r="L1352" s="506"/>
    </row>
    <row r="1353" spans="1:12" ht="20.25">
      <c r="A1353" s="1568" t="s">
        <v>1182</v>
      </c>
      <c r="B1353" s="1568"/>
      <c r="C1353" s="1568"/>
      <c r="D1353" s="1568"/>
      <c r="E1353" s="1568"/>
      <c r="F1353" s="1568"/>
      <c r="G1353" s="1568"/>
      <c r="H1353" s="1568"/>
      <c r="I1353" s="1568"/>
      <c r="J1353" s="1568"/>
      <c r="K1353" s="1568"/>
      <c r="L1353" s="506"/>
    </row>
    <row r="1354" spans="1:12" ht="20.25" customHeight="1">
      <c r="A1354" s="1569" t="s">
        <v>289</v>
      </c>
      <c r="B1354" s="1569"/>
      <c r="C1354" s="1569"/>
      <c r="D1354" s="1569"/>
      <c r="E1354" s="1569"/>
      <c r="F1354" s="1569"/>
      <c r="G1354" s="1569"/>
      <c r="H1354" s="1569"/>
      <c r="I1354" s="1569"/>
      <c r="J1354" s="1569"/>
      <c r="K1354" s="1569"/>
      <c r="L1354" s="506"/>
    </row>
    <row r="1355" spans="1:12" ht="20.25" customHeight="1">
      <c r="A1355" s="1569" t="s">
        <v>290</v>
      </c>
      <c r="B1355" s="1569"/>
      <c r="C1355" s="1569"/>
      <c r="D1355" s="1569"/>
      <c r="E1355" s="1569"/>
      <c r="F1355" s="1569"/>
      <c r="G1355" s="1569"/>
      <c r="H1355" s="1569"/>
      <c r="I1355" s="1569"/>
      <c r="J1355" s="1569"/>
      <c r="K1355" s="1569"/>
      <c r="L1355" s="506"/>
    </row>
    <row r="1356" spans="1:12" ht="18">
      <c r="A1356" s="1571" t="s">
        <v>506</v>
      </c>
      <c r="B1356" s="1571"/>
      <c r="C1356" s="1571"/>
      <c r="D1356" s="1571"/>
      <c r="E1356" s="1571"/>
      <c r="F1356" s="1571"/>
      <c r="G1356" s="1571"/>
      <c r="H1356" s="1571"/>
      <c r="I1356" s="1571"/>
      <c r="J1356" s="1571"/>
      <c r="K1356" s="1571"/>
      <c r="L1356" s="506"/>
    </row>
    <row r="1357" spans="1:12" ht="36.75">
      <c r="A1357" s="406"/>
      <c r="B1357" s="406" t="s">
        <v>291</v>
      </c>
      <c r="C1357" s="406" t="s">
        <v>1015</v>
      </c>
      <c r="D1357" s="406" t="s">
        <v>292</v>
      </c>
      <c r="E1357" s="406" t="s">
        <v>516</v>
      </c>
      <c r="F1357" s="406" t="s">
        <v>293</v>
      </c>
      <c r="G1357" s="406" t="s">
        <v>294</v>
      </c>
      <c r="H1357" s="406" t="s">
        <v>295</v>
      </c>
      <c r="I1357" s="406" t="s">
        <v>517</v>
      </c>
      <c r="J1357" s="406" t="s">
        <v>296</v>
      </c>
      <c r="K1357" s="1061" t="s">
        <v>1016</v>
      </c>
      <c r="L1357" s="506"/>
    </row>
    <row r="1358" spans="1:12">
      <c r="A1358" s="408"/>
      <c r="B1358" s="409"/>
      <c r="C1358" s="409"/>
      <c r="D1358" s="409"/>
      <c r="E1358" s="409"/>
      <c r="F1358" s="409"/>
      <c r="G1358" s="409"/>
      <c r="H1358" s="409"/>
      <c r="I1358" s="409"/>
      <c r="J1358" s="409"/>
      <c r="K1358" s="1062" t="s">
        <v>297</v>
      </c>
      <c r="L1358" s="506"/>
    </row>
    <row r="1359" spans="1:12" s="29" customFormat="1">
      <c r="A1359" s="408"/>
      <c r="B1359" s="421" t="s">
        <v>1025</v>
      </c>
      <c r="C1359" s="410">
        <v>2</v>
      </c>
      <c r="D1359" s="410">
        <v>372540</v>
      </c>
      <c r="E1359" s="410">
        <v>30000</v>
      </c>
      <c r="F1359" s="410"/>
      <c r="G1359" s="410">
        <f>SUM(D1359:F1359)</f>
        <v>402540</v>
      </c>
      <c r="H1359" s="410">
        <f t="shared" ref="H1359:H1390" si="256">C1359*D1359</f>
        <v>745080</v>
      </c>
      <c r="I1359" s="410">
        <f t="shared" ref="I1359:I1390" si="257">C1359*E1359</f>
        <v>60000</v>
      </c>
      <c r="J1359" s="410">
        <f t="shared" ref="J1359:J1390" si="258">C1359*F1359</f>
        <v>0</v>
      </c>
      <c r="K1359" s="410">
        <f t="shared" ref="K1359:K1390" si="259">C1359*G1359</f>
        <v>805080</v>
      </c>
      <c r="L1359" s="506"/>
    </row>
    <row r="1360" spans="1:12" s="29" customFormat="1">
      <c r="A1360" s="408"/>
      <c r="B1360" s="421" t="s">
        <v>1026</v>
      </c>
      <c r="C1360" s="410">
        <v>1</v>
      </c>
      <c r="D1360" s="410">
        <v>466718</v>
      </c>
      <c r="E1360" s="410">
        <v>30000</v>
      </c>
      <c r="F1360" s="410"/>
      <c r="G1360" s="410">
        <f t="shared" ref="G1360:G1390" si="260">SUM(D1360:F1360)</f>
        <v>496718</v>
      </c>
      <c r="H1360" s="410">
        <f t="shared" si="256"/>
        <v>466718</v>
      </c>
      <c r="I1360" s="410">
        <f t="shared" si="257"/>
        <v>30000</v>
      </c>
      <c r="J1360" s="410">
        <f t="shared" si="258"/>
        <v>0</v>
      </c>
      <c r="K1360" s="410">
        <f t="shared" si="259"/>
        <v>496718</v>
      </c>
      <c r="L1360" s="506"/>
    </row>
    <row r="1361" spans="1:12" s="29" customFormat="1">
      <c r="A1361" s="408"/>
      <c r="B1361" s="421" t="s">
        <v>319</v>
      </c>
      <c r="C1361" s="410">
        <v>4</v>
      </c>
      <c r="D1361" s="410">
        <v>384823</v>
      </c>
      <c r="E1361" s="410">
        <v>30000</v>
      </c>
      <c r="F1361" s="410"/>
      <c r="G1361" s="410">
        <f t="shared" si="260"/>
        <v>414823</v>
      </c>
      <c r="H1361" s="410">
        <f t="shared" si="256"/>
        <v>1539292</v>
      </c>
      <c r="I1361" s="410">
        <f t="shared" si="257"/>
        <v>120000</v>
      </c>
      <c r="J1361" s="410">
        <f t="shared" si="258"/>
        <v>0</v>
      </c>
      <c r="K1361" s="410">
        <f t="shared" si="259"/>
        <v>1659292</v>
      </c>
      <c r="L1361" s="506"/>
    </row>
    <row r="1362" spans="1:12" s="29" customFormat="1">
      <c r="A1362" s="408"/>
      <c r="B1362" s="421" t="s">
        <v>1027</v>
      </c>
      <c r="C1362" s="410">
        <v>5</v>
      </c>
      <c r="D1362" s="410">
        <v>386895</v>
      </c>
      <c r="E1362" s="410">
        <v>30000</v>
      </c>
      <c r="F1362" s="410">
        <v>60000</v>
      </c>
      <c r="G1362" s="410">
        <f t="shared" si="260"/>
        <v>476895</v>
      </c>
      <c r="H1362" s="410">
        <f t="shared" si="256"/>
        <v>1934475</v>
      </c>
      <c r="I1362" s="410">
        <f t="shared" si="257"/>
        <v>150000</v>
      </c>
      <c r="J1362" s="410">
        <f t="shared" si="258"/>
        <v>300000</v>
      </c>
      <c r="K1362" s="410">
        <f t="shared" si="259"/>
        <v>2384475</v>
      </c>
      <c r="L1362" s="506"/>
    </row>
    <row r="1363" spans="1:12" s="29" customFormat="1">
      <c r="A1363" s="408"/>
      <c r="B1363" s="421" t="s">
        <v>1028</v>
      </c>
      <c r="C1363" s="410">
        <v>2</v>
      </c>
      <c r="D1363" s="410">
        <v>438011</v>
      </c>
      <c r="E1363" s="410">
        <v>30000</v>
      </c>
      <c r="F1363" s="410">
        <v>60000</v>
      </c>
      <c r="G1363" s="410">
        <f t="shared" si="260"/>
        <v>528011</v>
      </c>
      <c r="H1363" s="410">
        <f t="shared" si="256"/>
        <v>876022</v>
      </c>
      <c r="I1363" s="410">
        <f t="shared" si="257"/>
        <v>60000</v>
      </c>
      <c r="J1363" s="410">
        <f t="shared" si="258"/>
        <v>120000</v>
      </c>
      <c r="K1363" s="410">
        <f t="shared" si="259"/>
        <v>1056022</v>
      </c>
      <c r="L1363" s="506"/>
    </row>
    <row r="1364" spans="1:12" s="29" customFormat="1">
      <c r="A1364" s="408"/>
      <c r="B1364" s="421" t="s">
        <v>1029</v>
      </c>
      <c r="C1364" s="410">
        <v>2</v>
      </c>
      <c r="D1364" s="410">
        <v>795691</v>
      </c>
      <c r="E1364" s="410">
        <v>30000</v>
      </c>
      <c r="F1364" s="410">
        <v>150528</v>
      </c>
      <c r="G1364" s="410">
        <f t="shared" si="260"/>
        <v>976219</v>
      </c>
      <c r="H1364" s="410">
        <f t="shared" si="256"/>
        <v>1591382</v>
      </c>
      <c r="I1364" s="410">
        <f t="shared" si="257"/>
        <v>60000</v>
      </c>
      <c r="J1364" s="410">
        <f t="shared" si="258"/>
        <v>301056</v>
      </c>
      <c r="K1364" s="410">
        <f t="shared" si="259"/>
        <v>1952438</v>
      </c>
      <c r="L1364" s="506"/>
    </row>
    <row r="1365" spans="1:12" s="29" customFormat="1">
      <c r="A1365" s="408"/>
      <c r="B1365" s="421" t="s">
        <v>359</v>
      </c>
      <c r="C1365" s="410">
        <v>2</v>
      </c>
      <c r="D1365" s="1098">
        <v>684340</v>
      </c>
      <c r="E1365" s="410">
        <v>30000</v>
      </c>
      <c r="F1365" s="410"/>
      <c r="G1365" s="410">
        <f t="shared" si="260"/>
        <v>714340</v>
      </c>
      <c r="H1365" s="410">
        <f t="shared" si="256"/>
        <v>1368680</v>
      </c>
      <c r="I1365" s="410">
        <f t="shared" si="257"/>
        <v>60000</v>
      </c>
      <c r="J1365" s="410">
        <f t="shared" si="258"/>
        <v>0</v>
      </c>
      <c r="K1365" s="410">
        <f t="shared" si="259"/>
        <v>1428680</v>
      </c>
      <c r="L1365" s="506"/>
    </row>
    <row r="1366" spans="1:12" s="29" customFormat="1">
      <c r="A1366" s="408"/>
      <c r="B1366" s="421" t="s">
        <v>1030</v>
      </c>
      <c r="C1366" s="410">
        <v>1</v>
      </c>
      <c r="D1366" s="410">
        <v>851864</v>
      </c>
      <c r="E1366" s="410">
        <v>30000</v>
      </c>
      <c r="F1366" s="410">
        <v>157164</v>
      </c>
      <c r="G1366" s="410">
        <f t="shared" si="260"/>
        <v>1039028</v>
      </c>
      <c r="H1366" s="410">
        <f t="shared" si="256"/>
        <v>851864</v>
      </c>
      <c r="I1366" s="410">
        <f t="shared" si="257"/>
        <v>30000</v>
      </c>
      <c r="J1366" s="410">
        <f t="shared" si="258"/>
        <v>157164</v>
      </c>
      <c r="K1366" s="410">
        <f t="shared" si="259"/>
        <v>1039028</v>
      </c>
      <c r="L1366" s="506"/>
    </row>
    <row r="1367" spans="1:12" s="29" customFormat="1">
      <c r="A1367" s="408"/>
      <c r="B1367" s="421" t="s">
        <v>362</v>
      </c>
      <c r="C1367" s="410">
        <v>1</v>
      </c>
      <c r="D1367" s="410">
        <v>753649</v>
      </c>
      <c r="E1367" s="410">
        <v>30000</v>
      </c>
      <c r="F1367" s="410"/>
      <c r="G1367" s="410">
        <f t="shared" si="260"/>
        <v>783649</v>
      </c>
      <c r="H1367" s="410">
        <f t="shared" si="256"/>
        <v>753649</v>
      </c>
      <c r="I1367" s="410">
        <f t="shared" si="257"/>
        <v>30000</v>
      </c>
      <c r="J1367" s="410">
        <f t="shared" si="258"/>
        <v>0</v>
      </c>
      <c r="K1367" s="410">
        <f t="shared" si="259"/>
        <v>783649</v>
      </c>
      <c r="L1367" s="506"/>
    </row>
    <row r="1368" spans="1:12" s="29" customFormat="1">
      <c r="A1368" s="408"/>
      <c r="B1368" s="421" t="s">
        <v>363</v>
      </c>
      <c r="C1368" s="410">
        <v>2</v>
      </c>
      <c r="D1368" s="410">
        <v>776752</v>
      </c>
      <c r="E1368" s="410">
        <v>30000</v>
      </c>
      <c r="F1368" s="410"/>
      <c r="G1368" s="410">
        <f t="shared" si="260"/>
        <v>806752</v>
      </c>
      <c r="H1368" s="410">
        <f t="shared" si="256"/>
        <v>1553504</v>
      </c>
      <c r="I1368" s="410">
        <f t="shared" si="257"/>
        <v>60000</v>
      </c>
      <c r="J1368" s="410">
        <f t="shared" si="258"/>
        <v>0</v>
      </c>
      <c r="K1368" s="410">
        <f t="shared" si="259"/>
        <v>1613504</v>
      </c>
      <c r="L1368" s="506"/>
    </row>
    <row r="1369" spans="1:12" s="29" customFormat="1">
      <c r="A1369" s="408"/>
      <c r="B1369" s="421" t="s">
        <v>1031</v>
      </c>
      <c r="C1369" s="410">
        <v>1</v>
      </c>
      <c r="D1369" s="410">
        <v>936123</v>
      </c>
      <c r="E1369" s="410">
        <v>30000</v>
      </c>
      <c r="F1369" s="410">
        <v>167124</v>
      </c>
      <c r="G1369" s="410">
        <f>SUM(D1369:F1369)</f>
        <v>1133247</v>
      </c>
      <c r="H1369" s="410">
        <f t="shared" si="256"/>
        <v>936123</v>
      </c>
      <c r="I1369" s="410">
        <f t="shared" si="257"/>
        <v>30000</v>
      </c>
      <c r="J1369" s="410">
        <f t="shared" si="258"/>
        <v>167124</v>
      </c>
      <c r="K1369" s="410">
        <f t="shared" si="259"/>
        <v>1133247</v>
      </c>
      <c r="L1369" s="506"/>
    </row>
    <row r="1370" spans="1:12" s="29" customFormat="1">
      <c r="A1370" s="408"/>
      <c r="B1370" s="421" t="s">
        <v>784</v>
      </c>
      <c r="C1370" s="410">
        <v>1</v>
      </c>
      <c r="D1370" s="410">
        <v>1020382</v>
      </c>
      <c r="E1370" s="410">
        <v>30000</v>
      </c>
      <c r="F1370" s="410">
        <v>177084</v>
      </c>
      <c r="G1370" s="410">
        <f t="shared" si="260"/>
        <v>1227466</v>
      </c>
      <c r="H1370" s="410">
        <f t="shared" si="256"/>
        <v>1020382</v>
      </c>
      <c r="I1370" s="410">
        <f t="shared" si="257"/>
        <v>30000</v>
      </c>
      <c r="J1370" s="410">
        <f t="shared" si="258"/>
        <v>177084</v>
      </c>
      <c r="K1370" s="410">
        <f t="shared" si="259"/>
        <v>1227466</v>
      </c>
      <c r="L1370" s="506"/>
    </row>
    <row r="1371" spans="1:12" s="29" customFormat="1">
      <c r="A1371" s="408"/>
      <c r="B1371" s="421" t="s">
        <v>373</v>
      </c>
      <c r="C1371" s="410">
        <v>10</v>
      </c>
      <c r="D1371" s="410">
        <v>826204</v>
      </c>
      <c r="E1371" s="410">
        <v>30000</v>
      </c>
      <c r="F1371" s="410"/>
      <c r="G1371" s="410">
        <f t="shared" si="260"/>
        <v>856204</v>
      </c>
      <c r="H1371" s="410">
        <f t="shared" si="256"/>
        <v>8262040</v>
      </c>
      <c r="I1371" s="410">
        <f t="shared" si="257"/>
        <v>300000</v>
      </c>
      <c r="J1371" s="410">
        <f t="shared" si="258"/>
        <v>0</v>
      </c>
      <c r="K1371" s="410">
        <f t="shared" si="259"/>
        <v>8562040</v>
      </c>
      <c r="L1371" s="506"/>
    </row>
    <row r="1372" spans="1:12" s="29" customFormat="1">
      <c r="A1372" s="408"/>
      <c r="B1372" s="421" t="s">
        <v>1032</v>
      </c>
      <c r="C1372" s="410">
        <v>32</v>
      </c>
      <c r="D1372" s="410">
        <v>1151313</v>
      </c>
      <c r="E1372" s="410">
        <v>30000</v>
      </c>
      <c r="F1372" s="410">
        <v>269256</v>
      </c>
      <c r="G1372" s="410">
        <f t="shared" si="260"/>
        <v>1450569</v>
      </c>
      <c r="H1372" s="410">
        <f t="shared" si="256"/>
        <v>36842016</v>
      </c>
      <c r="I1372" s="410">
        <f t="shared" si="257"/>
        <v>960000</v>
      </c>
      <c r="J1372" s="410">
        <f t="shared" si="258"/>
        <v>8616192</v>
      </c>
      <c r="K1372" s="410">
        <f t="shared" si="259"/>
        <v>46418208</v>
      </c>
      <c r="L1372" s="506"/>
    </row>
    <row r="1373" spans="1:12" s="29" customFormat="1">
      <c r="A1373" s="408"/>
      <c r="B1373" s="421" t="s">
        <v>374</v>
      </c>
      <c r="C1373" s="410">
        <v>1</v>
      </c>
      <c r="D1373" s="410">
        <v>857983</v>
      </c>
      <c r="E1373" s="410">
        <v>30000</v>
      </c>
      <c r="F1373" s="410"/>
      <c r="G1373" s="410">
        <f t="shared" si="260"/>
        <v>887983</v>
      </c>
      <c r="H1373" s="410">
        <f t="shared" si="256"/>
        <v>857983</v>
      </c>
      <c r="I1373" s="410">
        <f t="shared" si="257"/>
        <v>30000</v>
      </c>
      <c r="J1373" s="410">
        <f t="shared" si="258"/>
        <v>0</v>
      </c>
      <c r="K1373" s="410">
        <f t="shared" si="259"/>
        <v>887983</v>
      </c>
      <c r="L1373" s="506"/>
    </row>
    <row r="1374" spans="1:12" s="29" customFormat="1">
      <c r="A1374" s="408"/>
      <c r="B1374" s="421" t="s">
        <v>1033</v>
      </c>
      <c r="C1374" s="410">
        <v>4</v>
      </c>
      <c r="D1374" s="410">
        <v>1189120</v>
      </c>
      <c r="E1374" s="410">
        <v>30000</v>
      </c>
      <c r="F1374" s="410">
        <v>276228</v>
      </c>
      <c r="G1374" s="410">
        <f t="shared" si="260"/>
        <v>1495348</v>
      </c>
      <c r="H1374" s="410">
        <f t="shared" si="256"/>
        <v>4756480</v>
      </c>
      <c r="I1374" s="410">
        <f t="shared" si="257"/>
        <v>120000</v>
      </c>
      <c r="J1374" s="410">
        <f t="shared" si="258"/>
        <v>1104912</v>
      </c>
      <c r="K1374" s="410">
        <f t="shared" si="259"/>
        <v>5981392</v>
      </c>
      <c r="L1374" s="506"/>
    </row>
    <row r="1375" spans="1:12" s="29" customFormat="1">
      <c r="A1375" s="408"/>
      <c r="B1375" s="421" t="s">
        <v>1049</v>
      </c>
      <c r="C1375" s="410">
        <v>1</v>
      </c>
      <c r="D1375" s="410">
        <v>1040476</v>
      </c>
      <c r="E1375" s="410">
        <v>30000</v>
      </c>
      <c r="F1375" s="410"/>
      <c r="G1375" s="410">
        <v>1070476</v>
      </c>
      <c r="H1375" s="410">
        <f t="shared" si="256"/>
        <v>1040476</v>
      </c>
      <c r="I1375" s="410">
        <f t="shared" si="257"/>
        <v>30000</v>
      </c>
      <c r="J1375" s="410">
        <f t="shared" si="258"/>
        <v>0</v>
      </c>
      <c r="K1375" s="410">
        <v>1070476</v>
      </c>
      <c r="L1375" s="506"/>
    </row>
    <row r="1376" spans="1:12" s="29" customFormat="1">
      <c r="A1376" s="408"/>
      <c r="B1376" s="421" t="s">
        <v>1034</v>
      </c>
      <c r="C1376" s="410">
        <v>5</v>
      </c>
      <c r="D1376" s="410">
        <v>1336307</v>
      </c>
      <c r="E1376" s="410">
        <v>30000</v>
      </c>
      <c r="F1376" s="410">
        <v>304836</v>
      </c>
      <c r="G1376" s="410">
        <f t="shared" si="260"/>
        <v>1671143</v>
      </c>
      <c r="H1376" s="410">
        <f t="shared" si="256"/>
        <v>6681535</v>
      </c>
      <c r="I1376" s="410">
        <f t="shared" si="257"/>
        <v>150000</v>
      </c>
      <c r="J1376" s="410">
        <f t="shared" si="258"/>
        <v>1524180</v>
      </c>
      <c r="K1376" s="410">
        <f t="shared" si="259"/>
        <v>8355715</v>
      </c>
      <c r="L1376" s="506"/>
    </row>
    <row r="1377" spans="1:12" s="29" customFormat="1">
      <c r="A1377" s="408"/>
      <c r="B1377" s="421" t="s">
        <v>388</v>
      </c>
      <c r="C1377" s="410">
        <v>3</v>
      </c>
      <c r="D1377" s="410">
        <v>992228</v>
      </c>
      <c r="E1377" s="410">
        <v>30000</v>
      </c>
      <c r="F1377" s="410"/>
      <c r="G1377" s="410">
        <f t="shared" si="260"/>
        <v>1022228</v>
      </c>
      <c r="H1377" s="410">
        <f t="shared" si="256"/>
        <v>2976684</v>
      </c>
      <c r="I1377" s="410">
        <f t="shared" si="257"/>
        <v>90000</v>
      </c>
      <c r="J1377" s="410">
        <f t="shared" si="258"/>
        <v>0</v>
      </c>
      <c r="K1377" s="410">
        <f t="shared" si="259"/>
        <v>3066684</v>
      </c>
      <c r="L1377" s="506"/>
    </row>
    <row r="1378" spans="1:12" s="29" customFormat="1">
      <c r="A1378" s="408"/>
      <c r="B1378" s="421" t="s">
        <v>390</v>
      </c>
      <c r="C1378" s="410">
        <v>1</v>
      </c>
      <c r="D1378" s="410">
        <v>1055475</v>
      </c>
      <c r="E1378" s="410">
        <v>30000</v>
      </c>
      <c r="F1378" s="410"/>
      <c r="G1378" s="410">
        <f t="shared" si="260"/>
        <v>1085475</v>
      </c>
      <c r="H1378" s="410">
        <f t="shared" si="256"/>
        <v>1055475</v>
      </c>
      <c r="I1378" s="410">
        <f t="shared" si="257"/>
        <v>30000</v>
      </c>
      <c r="J1378" s="410">
        <f t="shared" si="258"/>
        <v>0</v>
      </c>
      <c r="K1378" s="410">
        <f t="shared" si="259"/>
        <v>1085475</v>
      </c>
      <c r="L1378" s="506"/>
    </row>
    <row r="1379" spans="1:12" s="29" customFormat="1">
      <c r="A1379" s="408"/>
      <c r="B1379" s="421" t="s">
        <v>1035</v>
      </c>
      <c r="C1379" s="410">
        <v>2</v>
      </c>
      <c r="D1379" s="410">
        <v>1514198</v>
      </c>
      <c r="E1379" s="410">
        <v>30000</v>
      </c>
      <c r="F1379" s="410">
        <v>337896</v>
      </c>
      <c r="G1379" s="410">
        <f t="shared" si="260"/>
        <v>1882094</v>
      </c>
      <c r="H1379" s="410">
        <f t="shared" si="256"/>
        <v>3028396</v>
      </c>
      <c r="I1379" s="410">
        <f t="shared" si="257"/>
        <v>60000</v>
      </c>
      <c r="J1379" s="410">
        <f t="shared" si="258"/>
        <v>675792</v>
      </c>
      <c r="K1379" s="410">
        <f t="shared" si="259"/>
        <v>3764188</v>
      </c>
      <c r="L1379" s="506"/>
    </row>
    <row r="1380" spans="1:12" s="29" customFormat="1">
      <c r="A1380" s="408"/>
      <c r="B1380" s="421" t="s">
        <v>392</v>
      </c>
      <c r="C1380" s="410">
        <v>2</v>
      </c>
      <c r="D1380" s="410">
        <v>1118722</v>
      </c>
      <c r="E1380" s="410">
        <v>30000</v>
      </c>
      <c r="F1380" s="410"/>
      <c r="G1380" s="410">
        <f t="shared" si="260"/>
        <v>1148722</v>
      </c>
      <c r="H1380" s="410">
        <f t="shared" si="256"/>
        <v>2237444</v>
      </c>
      <c r="I1380" s="410">
        <f t="shared" si="257"/>
        <v>60000</v>
      </c>
      <c r="J1380" s="410">
        <f t="shared" si="258"/>
        <v>0</v>
      </c>
      <c r="K1380" s="410">
        <f t="shared" si="259"/>
        <v>2297444</v>
      </c>
      <c r="L1380" s="506"/>
    </row>
    <row r="1381" spans="1:12" s="29" customFormat="1">
      <c r="A1381" s="408"/>
      <c r="B1381" s="421" t="s">
        <v>1036</v>
      </c>
      <c r="C1381" s="410">
        <v>1</v>
      </c>
      <c r="D1381" s="410">
        <v>1378155</v>
      </c>
      <c r="E1381" s="410">
        <v>30000</v>
      </c>
      <c r="F1381" s="410">
        <v>311196</v>
      </c>
      <c r="G1381" s="410">
        <f t="shared" si="260"/>
        <v>1719351</v>
      </c>
      <c r="H1381" s="410">
        <f t="shared" si="256"/>
        <v>1378155</v>
      </c>
      <c r="I1381" s="410">
        <f t="shared" si="257"/>
        <v>30000</v>
      </c>
      <c r="J1381" s="410">
        <f t="shared" si="258"/>
        <v>311196</v>
      </c>
      <c r="K1381" s="410">
        <f t="shared" si="259"/>
        <v>1719351</v>
      </c>
      <c r="L1381" s="506"/>
    </row>
    <row r="1382" spans="1:12" s="29" customFormat="1">
      <c r="A1382" s="408"/>
      <c r="B1382" s="421" t="s">
        <v>1037</v>
      </c>
      <c r="C1382" s="410"/>
      <c r="D1382" s="410">
        <v>1647617</v>
      </c>
      <c r="E1382" s="410">
        <v>30000</v>
      </c>
      <c r="F1382" s="410">
        <v>362724</v>
      </c>
      <c r="G1382" s="410">
        <f t="shared" si="260"/>
        <v>2040341</v>
      </c>
      <c r="H1382" s="410">
        <f t="shared" si="256"/>
        <v>0</v>
      </c>
      <c r="I1382" s="410">
        <f t="shared" si="257"/>
        <v>0</v>
      </c>
      <c r="J1382" s="410">
        <f t="shared" si="258"/>
        <v>0</v>
      </c>
      <c r="K1382" s="410">
        <f t="shared" si="259"/>
        <v>0</v>
      </c>
      <c r="L1382" s="506"/>
    </row>
    <row r="1383" spans="1:12" s="29" customFormat="1">
      <c r="A1383" s="408"/>
      <c r="B1383" s="421" t="s">
        <v>1038</v>
      </c>
      <c r="C1383" s="410">
        <v>2</v>
      </c>
      <c r="D1383" s="410">
        <v>1569517</v>
      </c>
      <c r="E1383" s="410">
        <v>30000</v>
      </c>
      <c r="F1383" s="410">
        <v>347784</v>
      </c>
      <c r="G1383" s="410">
        <f t="shared" si="260"/>
        <v>1947301</v>
      </c>
      <c r="H1383" s="410">
        <f t="shared" si="256"/>
        <v>3139034</v>
      </c>
      <c r="I1383" s="410">
        <f t="shared" si="257"/>
        <v>60000</v>
      </c>
      <c r="J1383" s="410">
        <f t="shared" si="258"/>
        <v>695568</v>
      </c>
      <c r="K1383" s="410">
        <f t="shared" si="259"/>
        <v>3894602</v>
      </c>
      <c r="L1383" s="506"/>
    </row>
    <row r="1384" spans="1:12" s="29" customFormat="1">
      <c r="A1384" s="408"/>
      <c r="B1384" s="421" t="s">
        <v>403</v>
      </c>
      <c r="C1384" s="410">
        <v>1</v>
      </c>
      <c r="D1384" s="410">
        <v>1126631</v>
      </c>
      <c r="E1384" s="410">
        <v>30000</v>
      </c>
      <c r="F1384" s="410"/>
      <c r="G1384" s="410">
        <f t="shared" si="260"/>
        <v>1156631</v>
      </c>
      <c r="H1384" s="410">
        <f t="shared" si="256"/>
        <v>1126631</v>
      </c>
      <c r="I1384" s="410">
        <f t="shared" si="257"/>
        <v>30000</v>
      </c>
      <c r="J1384" s="410">
        <f t="shared" si="258"/>
        <v>0</v>
      </c>
      <c r="K1384" s="410">
        <f t="shared" si="259"/>
        <v>1156631</v>
      </c>
      <c r="L1384" s="506"/>
    </row>
    <row r="1385" spans="1:12" s="29" customFormat="1">
      <c r="A1385" s="408"/>
      <c r="B1385" s="421" t="s">
        <v>1039</v>
      </c>
      <c r="C1385" s="410">
        <v>3</v>
      </c>
      <c r="D1385" s="410">
        <v>1667601</v>
      </c>
      <c r="E1385" s="410">
        <v>30000</v>
      </c>
      <c r="F1385" s="410">
        <v>366000</v>
      </c>
      <c r="G1385" s="410">
        <f t="shared" si="260"/>
        <v>2063601</v>
      </c>
      <c r="H1385" s="410">
        <f t="shared" si="256"/>
        <v>5002803</v>
      </c>
      <c r="I1385" s="410">
        <f t="shared" si="257"/>
        <v>90000</v>
      </c>
      <c r="J1385" s="410">
        <f t="shared" si="258"/>
        <v>1098000</v>
      </c>
      <c r="K1385" s="410">
        <f t="shared" si="259"/>
        <v>6190803</v>
      </c>
      <c r="L1385" s="506"/>
    </row>
    <row r="1386" spans="1:12">
      <c r="A1386" s="409"/>
      <c r="B1386" s="421" t="s">
        <v>1040</v>
      </c>
      <c r="C1386" s="410">
        <v>2</v>
      </c>
      <c r="D1386" s="410">
        <v>1814728</v>
      </c>
      <c r="E1386" s="410">
        <v>30000</v>
      </c>
      <c r="F1386" s="410">
        <v>393324</v>
      </c>
      <c r="G1386" s="410">
        <f t="shared" si="260"/>
        <v>2238052</v>
      </c>
      <c r="H1386" s="410">
        <f t="shared" si="256"/>
        <v>3629456</v>
      </c>
      <c r="I1386" s="410">
        <f t="shared" si="257"/>
        <v>60000</v>
      </c>
      <c r="J1386" s="410">
        <f t="shared" si="258"/>
        <v>786648</v>
      </c>
      <c r="K1386" s="410">
        <f t="shared" si="259"/>
        <v>4476104</v>
      </c>
      <c r="L1386" s="506"/>
    </row>
    <row r="1387" spans="1:12">
      <c r="A1387" s="409"/>
      <c r="B1387" s="421" t="s">
        <v>1041</v>
      </c>
      <c r="C1387" s="410">
        <v>4</v>
      </c>
      <c r="D1387" s="410">
        <v>2201801</v>
      </c>
      <c r="E1387" s="410">
        <v>30000</v>
      </c>
      <c r="F1387" s="410">
        <v>449566</v>
      </c>
      <c r="G1387" s="410">
        <f t="shared" si="260"/>
        <v>2681367</v>
      </c>
      <c r="H1387" s="410">
        <f t="shared" si="256"/>
        <v>8807204</v>
      </c>
      <c r="I1387" s="410">
        <f t="shared" si="257"/>
        <v>120000</v>
      </c>
      <c r="J1387" s="410">
        <f t="shared" si="258"/>
        <v>1798264</v>
      </c>
      <c r="K1387" s="410">
        <f t="shared" si="259"/>
        <v>10725468</v>
      </c>
      <c r="L1387" s="506"/>
    </row>
    <row r="1388" spans="1:12" s="29" customFormat="1">
      <c r="A1388" s="409"/>
      <c r="B1388" s="421" t="s">
        <v>1042</v>
      </c>
      <c r="C1388" s="410">
        <v>1</v>
      </c>
      <c r="D1388" s="410">
        <v>2395512</v>
      </c>
      <c r="E1388" s="410">
        <v>30000</v>
      </c>
      <c r="F1388" s="410">
        <v>497706</v>
      </c>
      <c r="G1388" s="410">
        <f t="shared" si="260"/>
        <v>2923218</v>
      </c>
      <c r="H1388" s="410">
        <f t="shared" si="256"/>
        <v>2395512</v>
      </c>
      <c r="I1388" s="410">
        <f t="shared" si="257"/>
        <v>30000</v>
      </c>
      <c r="J1388" s="410">
        <f t="shared" si="258"/>
        <v>497706</v>
      </c>
      <c r="K1388" s="410">
        <f t="shared" si="259"/>
        <v>2923218</v>
      </c>
      <c r="L1388" s="506"/>
    </row>
    <row r="1389" spans="1:12">
      <c r="A1389" s="409"/>
      <c r="B1389" s="421" t="s">
        <v>1043</v>
      </c>
      <c r="C1389" s="410">
        <v>1</v>
      </c>
      <c r="D1389" s="410">
        <v>2443939</v>
      </c>
      <c r="E1389" s="410">
        <v>30000</v>
      </c>
      <c r="F1389" s="410">
        <v>509432</v>
      </c>
      <c r="G1389" s="410">
        <f t="shared" si="260"/>
        <v>2983371</v>
      </c>
      <c r="H1389" s="410">
        <f t="shared" si="256"/>
        <v>2443939</v>
      </c>
      <c r="I1389" s="410">
        <f t="shared" si="257"/>
        <v>30000</v>
      </c>
      <c r="J1389" s="410">
        <f t="shared" si="258"/>
        <v>509432</v>
      </c>
      <c r="K1389" s="410">
        <f t="shared" si="259"/>
        <v>2983371</v>
      </c>
      <c r="L1389" s="506"/>
    </row>
    <row r="1390" spans="1:12">
      <c r="A1390" s="409"/>
      <c r="B1390" s="421" t="s">
        <v>1183</v>
      </c>
      <c r="C1390" s="410">
        <v>3</v>
      </c>
      <c r="D1390" s="410">
        <v>2624389</v>
      </c>
      <c r="E1390" s="410">
        <v>30000</v>
      </c>
      <c r="F1390" s="410">
        <v>511027</v>
      </c>
      <c r="G1390" s="410">
        <f t="shared" si="260"/>
        <v>3165416</v>
      </c>
      <c r="H1390" s="410">
        <f t="shared" si="256"/>
        <v>7873167</v>
      </c>
      <c r="I1390" s="410">
        <f t="shared" si="257"/>
        <v>90000</v>
      </c>
      <c r="J1390" s="410">
        <f t="shared" si="258"/>
        <v>1533081</v>
      </c>
      <c r="K1390" s="410">
        <f t="shared" si="259"/>
        <v>9496248</v>
      </c>
      <c r="L1390" s="506"/>
    </row>
    <row r="1391" spans="1:12" s="29" customFormat="1">
      <c r="A1391" s="409"/>
      <c r="B1391" s="421" t="s">
        <v>427</v>
      </c>
      <c r="C1391" s="410">
        <v>1</v>
      </c>
      <c r="D1391" s="410">
        <v>1473289</v>
      </c>
      <c r="E1391" s="410">
        <v>30000</v>
      </c>
      <c r="F1391" s="410"/>
      <c r="G1391" s="410">
        <f t="shared" ref="G1391:G1402" si="261">SUM(D1391:F1391)</f>
        <v>1503289</v>
      </c>
      <c r="H1391" s="410">
        <f t="shared" ref="H1391:H1402" si="262">C1391*D1391</f>
        <v>1473289</v>
      </c>
      <c r="I1391" s="410">
        <f t="shared" ref="I1391:I1402" si="263">C1391*E1391</f>
        <v>30000</v>
      </c>
      <c r="J1391" s="410">
        <f t="shared" ref="J1391:J1402" si="264">C1391*F1391</f>
        <v>0</v>
      </c>
      <c r="K1391" s="410">
        <f t="shared" ref="K1391:K1402" si="265">C1391*G1391</f>
        <v>1503289</v>
      </c>
      <c r="L1391" s="506"/>
    </row>
    <row r="1392" spans="1:12" s="29" customFormat="1">
      <c r="A1392" s="409"/>
      <c r="B1392" s="421" t="s">
        <v>1044</v>
      </c>
      <c r="C1392" s="410">
        <v>1</v>
      </c>
      <c r="D1392" s="410">
        <v>2691877</v>
      </c>
      <c r="E1392" s="410">
        <v>30000</v>
      </c>
      <c r="F1392" s="410">
        <v>525199</v>
      </c>
      <c r="G1392" s="410">
        <f t="shared" si="261"/>
        <v>3247076</v>
      </c>
      <c r="H1392" s="410">
        <f t="shared" si="262"/>
        <v>2691877</v>
      </c>
      <c r="I1392" s="410">
        <f t="shared" si="263"/>
        <v>30000</v>
      </c>
      <c r="J1392" s="410">
        <f t="shared" si="264"/>
        <v>525199</v>
      </c>
      <c r="K1392" s="410">
        <f t="shared" si="265"/>
        <v>3247076</v>
      </c>
      <c r="L1392" s="506"/>
    </row>
    <row r="1393" spans="1:12" s="29" customFormat="1">
      <c r="A1393" s="409"/>
      <c r="B1393" s="421" t="s">
        <v>1045</v>
      </c>
      <c r="C1393" s="410"/>
      <c r="D1393" s="410">
        <v>1584468</v>
      </c>
      <c r="E1393" s="410">
        <v>30000</v>
      </c>
      <c r="F1393" s="410"/>
      <c r="G1393" s="410">
        <f t="shared" si="261"/>
        <v>1614468</v>
      </c>
      <c r="H1393" s="410">
        <f t="shared" si="262"/>
        <v>0</v>
      </c>
      <c r="I1393" s="410">
        <f t="shared" si="263"/>
        <v>0</v>
      </c>
      <c r="J1393" s="410">
        <f t="shared" si="264"/>
        <v>0</v>
      </c>
      <c r="K1393" s="410">
        <f t="shared" si="265"/>
        <v>0</v>
      </c>
      <c r="L1393" s="506"/>
    </row>
    <row r="1394" spans="1:12" s="29" customFormat="1">
      <c r="A1394" s="409"/>
      <c r="B1394" s="421" t="s">
        <v>632</v>
      </c>
      <c r="C1394" s="410">
        <v>2</v>
      </c>
      <c r="D1394" s="410">
        <v>3096804</v>
      </c>
      <c r="E1394" s="410">
        <v>30000</v>
      </c>
      <c r="F1394" s="410">
        <v>610219</v>
      </c>
      <c r="G1394" s="410">
        <f t="shared" si="261"/>
        <v>3737023</v>
      </c>
      <c r="H1394" s="410">
        <f t="shared" si="262"/>
        <v>6193608</v>
      </c>
      <c r="I1394" s="410">
        <f t="shared" si="263"/>
        <v>60000</v>
      </c>
      <c r="J1394" s="410">
        <f t="shared" si="264"/>
        <v>1220438</v>
      </c>
      <c r="K1394" s="410">
        <f t="shared" si="265"/>
        <v>7474046</v>
      </c>
      <c r="L1394" s="506"/>
    </row>
    <row r="1395" spans="1:12" s="29" customFormat="1">
      <c r="A1395" s="409"/>
      <c r="B1395" s="421" t="s">
        <v>562</v>
      </c>
      <c r="C1395" s="410">
        <v>1</v>
      </c>
      <c r="D1395" s="410">
        <v>1562994</v>
      </c>
      <c r="E1395" s="410">
        <v>30000</v>
      </c>
      <c r="F1395" s="410"/>
      <c r="G1395" s="410">
        <f>SUM(D1395:F1395)</f>
        <v>1592994</v>
      </c>
      <c r="H1395" s="410">
        <f>C1395*D1395</f>
        <v>1562994</v>
      </c>
      <c r="I1395" s="410">
        <f>C1395*E1395</f>
        <v>30000</v>
      </c>
      <c r="J1395" s="410">
        <f>C1395*F1395</f>
        <v>0</v>
      </c>
      <c r="K1395" s="410">
        <f>C1395*G1395</f>
        <v>1592994</v>
      </c>
      <c r="L1395" s="506"/>
    </row>
    <row r="1396" spans="1:12" s="29" customFormat="1">
      <c r="A1396" s="409"/>
      <c r="B1396" s="421" t="s">
        <v>1046</v>
      </c>
      <c r="C1396" s="410">
        <v>2</v>
      </c>
      <c r="D1396" s="410">
        <v>3170512</v>
      </c>
      <c r="E1396" s="410">
        <v>30000</v>
      </c>
      <c r="F1396" s="410">
        <v>568562</v>
      </c>
      <c r="G1396" s="410">
        <f t="shared" si="261"/>
        <v>3769074</v>
      </c>
      <c r="H1396" s="410">
        <f t="shared" si="262"/>
        <v>6341024</v>
      </c>
      <c r="I1396" s="410">
        <f t="shared" si="263"/>
        <v>60000</v>
      </c>
      <c r="J1396" s="410">
        <f t="shared" si="264"/>
        <v>1137124</v>
      </c>
      <c r="K1396" s="410">
        <f t="shared" si="265"/>
        <v>7538148</v>
      </c>
      <c r="L1396" s="506"/>
    </row>
    <row r="1397" spans="1:12" s="29" customFormat="1">
      <c r="A1397" s="409"/>
      <c r="B1397" s="421" t="s">
        <v>548</v>
      </c>
      <c r="C1397" s="410">
        <v>1</v>
      </c>
      <c r="D1397" s="410">
        <v>1742530</v>
      </c>
      <c r="E1397" s="410">
        <v>30000</v>
      </c>
      <c r="F1397" s="410"/>
      <c r="G1397" s="410">
        <f t="shared" si="261"/>
        <v>1772530</v>
      </c>
      <c r="H1397" s="410">
        <f t="shared" si="262"/>
        <v>1742530</v>
      </c>
      <c r="I1397" s="410">
        <f t="shared" si="263"/>
        <v>30000</v>
      </c>
      <c r="J1397" s="410">
        <f t="shared" si="264"/>
        <v>0</v>
      </c>
      <c r="K1397" s="410">
        <f t="shared" si="265"/>
        <v>1772530</v>
      </c>
      <c r="L1397" s="506"/>
    </row>
    <row r="1398" spans="1:12" s="29" customFormat="1">
      <c r="A1398" s="409"/>
      <c r="B1398" s="421" t="s">
        <v>872</v>
      </c>
      <c r="C1398" s="410">
        <v>1</v>
      </c>
      <c r="D1398" s="410">
        <v>1802375</v>
      </c>
      <c r="E1398" s="410">
        <v>30000</v>
      </c>
      <c r="F1398" s="410"/>
      <c r="G1398" s="410">
        <f t="shared" si="261"/>
        <v>1832375</v>
      </c>
      <c r="H1398" s="410">
        <f t="shared" si="262"/>
        <v>1802375</v>
      </c>
      <c r="I1398" s="410">
        <f t="shared" si="263"/>
        <v>30000</v>
      </c>
      <c r="J1398" s="410">
        <f t="shared" si="264"/>
        <v>0</v>
      </c>
      <c r="K1398" s="410">
        <f t="shared" si="265"/>
        <v>1832375</v>
      </c>
      <c r="L1398" s="506"/>
    </row>
    <row r="1399" spans="1:12" s="29" customFormat="1">
      <c r="A1399" s="409"/>
      <c r="B1399" s="421" t="s">
        <v>1047</v>
      </c>
      <c r="C1399" s="410">
        <v>2</v>
      </c>
      <c r="D1399" s="410">
        <v>3812642</v>
      </c>
      <c r="E1399" s="410">
        <v>30000</v>
      </c>
      <c r="F1399" s="410">
        <v>697517</v>
      </c>
      <c r="G1399" s="410">
        <f t="shared" si="261"/>
        <v>4540159</v>
      </c>
      <c r="H1399" s="410">
        <f t="shared" si="262"/>
        <v>7625284</v>
      </c>
      <c r="I1399" s="410">
        <f t="shared" si="263"/>
        <v>60000</v>
      </c>
      <c r="J1399" s="410">
        <f t="shared" si="264"/>
        <v>1395034</v>
      </c>
      <c r="K1399" s="410">
        <f t="shared" si="265"/>
        <v>9080318</v>
      </c>
      <c r="L1399" s="506"/>
    </row>
    <row r="1400" spans="1:12" s="29" customFormat="1">
      <c r="A1400" s="409"/>
      <c r="B1400" s="421" t="s">
        <v>1018</v>
      </c>
      <c r="C1400" s="410">
        <v>1</v>
      </c>
      <c r="D1400" s="410">
        <v>2110917</v>
      </c>
      <c r="E1400" s="410">
        <v>30000</v>
      </c>
      <c r="F1400" s="410">
        <v>685833</v>
      </c>
      <c r="G1400" s="410">
        <f>SUM(D1400:F1400)</f>
        <v>2826750</v>
      </c>
      <c r="H1400" s="410">
        <f>C1400*D1400</f>
        <v>2110917</v>
      </c>
      <c r="I1400" s="410">
        <f>C1400*E1400</f>
        <v>30000</v>
      </c>
      <c r="J1400" s="410">
        <f>C1400*F1400</f>
        <v>685833</v>
      </c>
      <c r="K1400" s="410">
        <f>C1400*G1400</f>
        <v>2826750</v>
      </c>
      <c r="L1400" s="506"/>
    </row>
    <row r="1401" spans="1:12" s="29" customFormat="1">
      <c r="A1401" s="409"/>
      <c r="B1401" s="421" t="s">
        <v>1048</v>
      </c>
      <c r="C1401" s="410">
        <v>1</v>
      </c>
      <c r="D1401" s="410">
        <v>4007961</v>
      </c>
      <c r="E1401" s="410">
        <v>30000</v>
      </c>
      <c r="F1401" s="410">
        <v>685833</v>
      </c>
      <c r="G1401" s="410">
        <f t="shared" si="261"/>
        <v>4723794</v>
      </c>
      <c r="H1401" s="410">
        <f t="shared" si="262"/>
        <v>4007961</v>
      </c>
      <c r="I1401" s="410">
        <f t="shared" si="263"/>
        <v>30000</v>
      </c>
      <c r="J1401" s="410">
        <f t="shared" si="264"/>
        <v>685833</v>
      </c>
      <c r="K1401" s="410">
        <f t="shared" si="265"/>
        <v>4723794</v>
      </c>
      <c r="L1401" s="506"/>
    </row>
    <row r="1402" spans="1:12" s="29" customFormat="1">
      <c r="A1402" s="409"/>
      <c r="B1402" s="421" t="s">
        <v>549</v>
      </c>
      <c r="C1402" s="410">
        <v>1</v>
      </c>
      <c r="D1402" s="410">
        <v>2194212</v>
      </c>
      <c r="E1402" s="410">
        <v>30000</v>
      </c>
      <c r="F1402" s="410"/>
      <c r="G1402" s="410">
        <f t="shared" si="261"/>
        <v>2224212</v>
      </c>
      <c r="H1402" s="410">
        <f t="shared" si="262"/>
        <v>2194212</v>
      </c>
      <c r="I1402" s="410">
        <f t="shared" si="263"/>
        <v>30000</v>
      </c>
      <c r="J1402" s="410">
        <f t="shared" si="264"/>
        <v>0</v>
      </c>
      <c r="K1402" s="410">
        <f t="shared" si="265"/>
        <v>2224212</v>
      </c>
      <c r="L1402" s="506"/>
    </row>
    <row r="1403" spans="1:12" s="29" customFormat="1">
      <c r="A1403" s="409"/>
      <c r="B1403" s="421" t="s">
        <v>688</v>
      </c>
      <c r="C1403" s="410">
        <v>1</v>
      </c>
      <c r="D1403" s="410">
        <v>2605457</v>
      </c>
      <c r="E1403" s="410">
        <v>30000</v>
      </c>
      <c r="F1403" s="410"/>
      <c r="G1403" s="410">
        <f>SUM(D1403:F1403)</f>
        <v>2635457</v>
      </c>
      <c r="H1403" s="410">
        <f>C1403*D1403</f>
        <v>2605457</v>
      </c>
      <c r="I1403" s="410">
        <f>C1403*E1403</f>
        <v>30000</v>
      </c>
      <c r="J1403" s="410">
        <f>C1403*F1403</f>
        <v>0</v>
      </c>
      <c r="K1403" s="410">
        <f>C1403*G1403</f>
        <v>2635457</v>
      </c>
      <c r="L1403" s="506"/>
    </row>
    <row r="1404" spans="1:12" s="29" customFormat="1">
      <c r="A1404" s="409"/>
      <c r="B1404" s="421" t="s">
        <v>1184</v>
      </c>
      <c r="C1404" s="410">
        <v>1</v>
      </c>
      <c r="D1404" s="410">
        <v>4802039</v>
      </c>
      <c r="E1404" s="410">
        <v>30000</v>
      </c>
      <c r="F1404" s="410">
        <v>779398</v>
      </c>
      <c r="G1404" s="410">
        <f>SUM(D1404:F1404)</f>
        <v>5611437</v>
      </c>
      <c r="H1404" s="410">
        <f>C1404*D1404</f>
        <v>4802039</v>
      </c>
      <c r="I1404" s="410">
        <f>C1404*E1404</f>
        <v>30000</v>
      </c>
      <c r="J1404" s="410">
        <f>C1404*F1404</f>
        <v>779398</v>
      </c>
      <c r="K1404" s="410">
        <f>C1404*G1404</f>
        <v>5611437</v>
      </c>
      <c r="L1404" s="506"/>
    </row>
    <row r="1405" spans="1:12">
      <c r="A1405" s="409"/>
      <c r="B1405" s="421"/>
      <c r="C1405" s="1060">
        <f>SUM(C1359:C1404)</f>
        <v>119</v>
      </c>
      <c r="D1405" s="1060">
        <f>SUM(D1359:D1402)</f>
        <v>67070285</v>
      </c>
      <c r="E1405" s="1060">
        <f>SUM(E1359:E1402)</f>
        <v>1320000</v>
      </c>
      <c r="F1405" s="1060">
        <f>SUM(F1359:F1402)</f>
        <v>9482038</v>
      </c>
      <c r="G1405" s="410">
        <f>SUM(D1405:F1405)</f>
        <v>77872323</v>
      </c>
      <c r="H1405" s="1060">
        <f>SUM(H1359:H1402)</f>
        <v>154917672</v>
      </c>
      <c r="I1405" s="1060">
        <f>SUM(I1359:I1402)</f>
        <v>3510000</v>
      </c>
      <c r="J1405" s="1060">
        <f>SUM(J1359:J1402)</f>
        <v>26022860</v>
      </c>
      <c r="K1405" s="1060">
        <f>SUM(K1359:K1402)</f>
        <v>184450532</v>
      </c>
      <c r="L1405" s="506"/>
    </row>
    <row r="1406" spans="1:12">
      <c r="A1406" s="409"/>
      <c r="B1406" s="409"/>
      <c r="C1406" s="410"/>
      <c r="D1406" s="410"/>
      <c r="E1406" s="410"/>
      <c r="F1406" s="410"/>
      <c r="G1406" s="410"/>
      <c r="H1406" s="410"/>
      <c r="I1406" s="410"/>
      <c r="J1406" s="410"/>
      <c r="K1406" s="410"/>
      <c r="L1406" s="506"/>
    </row>
    <row r="1407" spans="1:12">
      <c r="A1407" s="409"/>
      <c r="B1407" s="422" t="s">
        <v>460</v>
      </c>
      <c r="C1407" s="410">
        <v>1</v>
      </c>
      <c r="D1407" s="418">
        <v>1247870</v>
      </c>
      <c r="E1407" s="410">
        <v>374361</v>
      </c>
      <c r="F1407" s="410">
        <v>7914876</v>
      </c>
      <c r="G1407" s="410">
        <f>SUM(D1407:F1407)</f>
        <v>9537107</v>
      </c>
      <c r="H1407" s="410">
        <f>C1407*D1407</f>
        <v>1247870</v>
      </c>
      <c r="I1407" s="410">
        <f>C1407*E1407</f>
        <v>374361</v>
      </c>
      <c r="J1407" s="410">
        <f>C1407*F1407</f>
        <v>7914876</v>
      </c>
      <c r="K1407" s="410">
        <f>C1407*G1407</f>
        <v>9537107</v>
      </c>
      <c r="L1407" s="506"/>
    </row>
    <row r="1408" spans="1:12">
      <c r="A1408" s="409"/>
      <c r="B1408" s="422"/>
      <c r="C1408" s="410"/>
      <c r="D1408" s="410"/>
      <c r="E1408" s="410"/>
      <c r="F1408" s="410"/>
      <c r="G1408" s="410">
        <f>SUM(D1408:F1408)</f>
        <v>0</v>
      </c>
      <c r="H1408" s="410">
        <f>C1408*D1408</f>
        <v>0</v>
      </c>
      <c r="I1408" s="410">
        <f>C1408*E1408</f>
        <v>0</v>
      </c>
      <c r="J1408" s="410">
        <f>C1408*F1408</f>
        <v>0</v>
      </c>
      <c r="K1408" s="410">
        <f>C1408*G1408</f>
        <v>0</v>
      </c>
      <c r="L1408" s="506"/>
    </row>
    <row r="1409" spans="1:12">
      <c r="A1409" s="409"/>
      <c r="B1409" s="422"/>
      <c r="C1409" s="410">
        <f t="shared" ref="C1409:K1409" si="266">SUM(C1407:C1408)</f>
        <v>1</v>
      </c>
      <c r="D1409" s="410">
        <f t="shared" si="266"/>
        <v>1247870</v>
      </c>
      <c r="E1409" s="410">
        <f t="shared" si="266"/>
        <v>374361</v>
      </c>
      <c r="F1409" s="410">
        <f t="shared" si="266"/>
        <v>7914876</v>
      </c>
      <c r="G1409" s="410">
        <f t="shared" si="266"/>
        <v>9537107</v>
      </c>
      <c r="H1409" s="410">
        <f t="shared" si="266"/>
        <v>1247870</v>
      </c>
      <c r="I1409" s="410">
        <f t="shared" si="266"/>
        <v>374361</v>
      </c>
      <c r="J1409" s="410">
        <f t="shared" si="266"/>
        <v>7914876</v>
      </c>
      <c r="K1409" s="410">
        <f t="shared" si="266"/>
        <v>9537107</v>
      </c>
      <c r="L1409" s="506"/>
    </row>
    <row r="1410" spans="1:12">
      <c r="A1410" s="409"/>
      <c r="B1410" s="422"/>
      <c r="C1410" s="410"/>
      <c r="D1410" s="410"/>
      <c r="E1410" s="410"/>
      <c r="F1410" s="410"/>
      <c r="G1410" s="410"/>
      <c r="H1410" s="410"/>
      <c r="I1410" s="410"/>
      <c r="J1410" s="410"/>
      <c r="K1410" s="410"/>
      <c r="L1410" s="506"/>
    </row>
    <row r="1411" spans="1:12">
      <c r="A1411" s="407" t="s">
        <v>468</v>
      </c>
      <c r="B1411" s="409"/>
      <c r="C1411" s="412">
        <f t="shared" ref="C1411:K1411" si="267">C1405+C1409</f>
        <v>120</v>
      </c>
      <c r="D1411" s="412">
        <f t="shared" si="267"/>
        <v>68318155</v>
      </c>
      <c r="E1411" s="412">
        <f t="shared" si="267"/>
        <v>1694361</v>
      </c>
      <c r="F1411" s="412">
        <f t="shared" si="267"/>
        <v>17396914</v>
      </c>
      <c r="G1411" s="412">
        <f t="shared" si="267"/>
        <v>87409430</v>
      </c>
      <c r="H1411" s="412">
        <f t="shared" si="267"/>
        <v>156165542</v>
      </c>
      <c r="I1411" s="412">
        <f t="shared" si="267"/>
        <v>3884361</v>
      </c>
      <c r="J1411" s="412">
        <f t="shared" si="267"/>
        <v>33937736</v>
      </c>
      <c r="K1411" s="412">
        <f t="shared" si="267"/>
        <v>193987639</v>
      </c>
      <c r="L1411" s="506"/>
    </row>
    <row r="1412" spans="1:12">
      <c r="A1412" s="506"/>
      <c r="B1412" s="506"/>
      <c r="C1412" s="506"/>
      <c r="D1412" s="506"/>
      <c r="E1412" s="506"/>
      <c r="F1412" s="506"/>
      <c r="G1412" s="506"/>
      <c r="H1412" s="506"/>
      <c r="I1412" s="506"/>
      <c r="J1412" s="506"/>
      <c r="K1412" s="506"/>
      <c r="L1412" s="506"/>
    </row>
    <row r="1413" spans="1:12">
      <c r="A1413" s="506"/>
      <c r="B1413" s="506"/>
      <c r="C1413" s="506"/>
      <c r="D1413" s="506"/>
      <c r="E1413" s="506"/>
      <c r="F1413" s="506"/>
      <c r="G1413" s="506"/>
      <c r="H1413" s="506"/>
      <c r="I1413" s="506"/>
      <c r="J1413" s="506"/>
      <c r="K1413" s="506"/>
      <c r="L1413" s="506"/>
    </row>
    <row r="1414" spans="1:12" ht="18">
      <c r="A1414" s="1584" t="s">
        <v>288</v>
      </c>
      <c r="B1414" s="1584"/>
      <c r="C1414" s="1584"/>
      <c r="D1414" s="1584"/>
      <c r="E1414" s="1584"/>
      <c r="F1414" s="1584"/>
      <c r="G1414" s="1584"/>
      <c r="H1414" s="1584"/>
      <c r="I1414" s="1584"/>
      <c r="J1414" s="1584"/>
      <c r="K1414" s="1584"/>
      <c r="L1414" s="506"/>
    </row>
    <row r="1415" spans="1:12" ht="18" customHeight="1">
      <c r="A1415" s="1585" t="s">
        <v>289</v>
      </c>
      <c r="B1415" s="1585"/>
      <c r="C1415" s="1585"/>
      <c r="D1415" s="1585"/>
      <c r="E1415" s="1585"/>
      <c r="F1415" s="1585"/>
      <c r="G1415" s="1585"/>
      <c r="H1415" s="1585"/>
      <c r="I1415" s="1585"/>
      <c r="J1415" s="1585"/>
      <c r="K1415" s="1585"/>
      <c r="L1415" s="506"/>
    </row>
    <row r="1416" spans="1:12" ht="18" customHeight="1">
      <c r="A1416" s="1585" t="s">
        <v>290</v>
      </c>
      <c r="B1416" s="1585"/>
      <c r="C1416" s="1585"/>
      <c r="D1416" s="1585"/>
      <c r="E1416" s="1585"/>
      <c r="F1416" s="1585"/>
      <c r="G1416" s="1585"/>
      <c r="H1416" s="1585"/>
      <c r="I1416" s="1585"/>
      <c r="J1416" s="1585"/>
      <c r="K1416" s="1585"/>
      <c r="L1416" s="506"/>
    </row>
    <row r="1417" spans="1:12" ht="18">
      <c r="A1417" s="1571" t="s">
        <v>507</v>
      </c>
      <c r="B1417" s="1571"/>
      <c r="C1417" s="1571"/>
      <c r="D1417" s="1571"/>
      <c r="E1417" s="1571"/>
      <c r="F1417" s="1571"/>
      <c r="G1417" s="1571"/>
      <c r="H1417" s="1571"/>
      <c r="I1417" s="1571"/>
      <c r="J1417" s="1571"/>
      <c r="K1417" s="1571"/>
      <c r="L1417" s="506"/>
    </row>
    <row r="1418" spans="1:12" ht="36.75">
      <c r="A1418" s="406"/>
      <c r="B1418" s="406" t="s">
        <v>291</v>
      </c>
      <c r="C1418" s="406" t="s">
        <v>1015</v>
      </c>
      <c r="D1418" s="406" t="s">
        <v>292</v>
      </c>
      <c r="E1418" s="406" t="s">
        <v>516</v>
      </c>
      <c r="F1418" s="406" t="s">
        <v>293</v>
      </c>
      <c r="G1418" s="406" t="s">
        <v>294</v>
      </c>
      <c r="H1418" s="406" t="s">
        <v>295</v>
      </c>
      <c r="I1418" s="406" t="s">
        <v>517</v>
      </c>
      <c r="J1418" s="406" t="s">
        <v>296</v>
      </c>
      <c r="K1418" s="1061" t="s">
        <v>1016</v>
      </c>
      <c r="L1418" s="506"/>
    </row>
    <row r="1419" spans="1:12">
      <c r="A1419" s="408"/>
      <c r="B1419" s="409"/>
      <c r="C1419" s="409"/>
      <c r="D1419" s="409"/>
      <c r="E1419" s="409"/>
      <c r="F1419" s="409"/>
      <c r="G1419" s="409"/>
      <c r="H1419" s="409"/>
      <c r="I1419" s="409"/>
      <c r="J1419" s="409"/>
      <c r="K1419" s="1062" t="s">
        <v>297</v>
      </c>
      <c r="L1419" s="506"/>
    </row>
    <row r="1420" spans="1:12">
      <c r="A1420" s="409"/>
      <c r="B1420" s="421" t="s">
        <v>305</v>
      </c>
      <c r="C1420" s="410">
        <v>2</v>
      </c>
      <c r="D1420" s="410">
        <v>445130</v>
      </c>
      <c r="E1420" s="410">
        <v>30000</v>
      </c>
      <c r="F1420" s="410"/>
      <c r="G1420" s="410">
        <f t="shared" ref="G1420:G1443" si="268">SUM(D1420:F1420)</f>
        <v>475130</v>
      </c>
      <c r="H1420" s="410">
        <f t="shared" ref="H1420:H1443" si="269">C1420*D1420</f>
        <v>890260</v>
      </c>
      <c r="I1420" s="410">
        <f t="shared" ref="I1420:I1443" si="270">C1420*E1420</f>
        <v>60000</v>
      </c>
      <c r="J1420" s="410">
        <f t="shared" ref="J1420:J1443" si="271">C1420*F1420</f>
        <v>0</v>
      </c>
      <c r="K1420" s="410">
        <f t="shared" ref="K1420:K1443" si="272">C1420*G1420</f>
        <v>950260</v>
      </c>
      <c r="L1420" s="506"/>
    </row>
    <row r="1421" spans="1:12">
      <c r="A1421" s="409"/>
      <c r="B1421" s="421" t="s">
        <v>314</v>
      </c>
      <c r="C1421" s="410">
        <v>1</v>
      </c>
      <c r="D1421" s="410">
        <v>437990</v>
      </c>
      <c r="E1421" s="410">
        <v>30000</v>
      </c>
      <c r="F1421" s="410"/>
      <c r="G1421" s="410">
        <f t="shared" si="268"/>
        <v>467990</v>
      </c>
      <c r="H1421" s="410">
        <f t="shared" si="269"/>
        <v>437990</v>
      </c>
      <c r="I1421" s="410">
        <f t="shared" si="270"/>
        <v>30000</v>
      </c>
      <c r="J1421" s="410">
        <f t="shared" si="271"/>
        <v>0</v>
      </c>
      <c r="K1421" s="410">
        <f t="shared" si="272"/>
        <v>467990</v>
      </c>
      <c r="L1421" s="506"/>
    </row>
    <row r="1422" spans="1:12">
      <c r="A1422" s="409"/>
      <c r="B1422" s="421" t="s">
        <v>315</v>
      </c>
      <c r="C1422" s="410">
        <v>1</v>
      </c>
      <c r="D1422" s="410">
        <v>445175</v>
      </c>
      <c r="E1422" s="410">
        <v>30000</v>
      </c>
      <c r="F1422" s="410"/>
      <c r="G1422" s="410">
        <f t="shared" si="268"/>
        <v>475175</v>
      </c>
      <c r="H1422" s="410">
        <f t="shared" si="269"/>
        <v>445175</v>
      </c>
      <c r="I1422" s="410">
        <f t="shared" si="270"/>
        <v>30000</v>
      </c>
      <c r="J1422" s="410">
        <f t="shared" si="271"/>
        <v>0</v>
      </c>
      <c r="K1422" s="410">
        <f t="shared" si="272"/>
        <v>475175</v>
      </c>
      <c r="L1422" s="506"/>
    </row>
    <row r="1423" spans="1:12">
      <c r="A1423" s="409"/>
      <c r="B1423" s="421" t="s">
        <v>317</v>
      </c>
      <c r="C1423" s="410">
        <v>1</v>
      </c>
      <c r="D1423" s="410">
        <v>459536</v>
      </c>
      <c r="E1423" s="410">
        <v>30000</v>
      </c>
      <c r="F1423" s="410"/>
      <c r="G1423" s="410">
        <f t="shared" si="268"/>
        <v>489536</v>
      </c>
      <c r="H1423" s="410">
        <f t="shared" si="269"/>
        <v>459536</v>
      </c>
      <c r="I1423" s="410">
        <f t="shared" si="270"/>
        <v>30000</v>
      </c>
      <c r="J1423" s="410">
        <f t="shared" si="271"/>
        <v>0</v>
      </c>
      <c r="K1423" s="410">
        <f t="shared" si="272"/>
        <v>489536</v>
      </c>
      <c r="L1423" s="506"/>
    </row>
    <row r="1424" spans="1:12">
      <c r="A1424" s="409"/>
      <c r="B1424" s="421" t="s">
        <v>318</v>
      </c>
      <c r="C1424" s="410">
        <v>12</v>
      </c>
      <c r="D1424" s="410">
        <v>466718</v>
      </c>
      <c r="E1424" s="410">
        <v>30000</v>
      </c>
      <c r="F1424" s="410"/>
      <c r="G1424" s="410">
        <f t="shared" si="268"/>
        <v>496718</v>
      </c>
      <c r="H1424" s="410">
        <f t="shared" si="269"/>
        <v>5600616</v>
      </c>
      <c r="I1424" s="410">
        <f t="shared" si="270"/>
        <v>360000</v>
      </c>
      <c r="J1424" s="410">
        <f t="shared" si="271"/>
        <v>0</v>
      </c>
      <c r="K1424" s="410">
        <f t="shared" si="272"/>
        <v>5960616</v>
      </c>
      <c r="L1424" s="506"/>
    </row>
    <row r="1425" spans="1:12">
      <c r="A1425" s="409"/>
      <c r="B1425" s="421" t="s">
        <v>319</v>
      </c>
      <c r="C1425" s="410">
        <v>1</v>
      </c>
      <c r="D1425" s="410">
        <v>425464</v>
      </c>
      <c r="E1425" s="410">
        <v>30000</v>
      </c>
      <c r="F1425" s="410">
        <v>60000</v>
      </c>
      <c r="G1425" s="410">
        <f t="shared" si="268"/>
        <v>515464</v>
      </c>
      <c r="H1425" s="410">
        <f t="shared" si="269"/>
        <v>425464</v>
      </c>
      <c r="I1425" s="410">
        <f t="shared" si="270"/>
        <v>30000</v>
      </c>
      <c r="J1425" s="410">
        <f t="shared" si="271"/>
        <v>60000</v>
      </c>
      <c r="K1425" s="410">
        <f t="shared" si="272"/>
        <v>515464</v>
      </c>
      <c r="L1425" s="506"/>
    </row>
    <row r="1426" spans="1:12" s="29" customFormat="1">
      <c r="A1426" s="409"/>
      <c r="B1426" s="421" t="s">
        <v>320</v>
      </c>
      <c r="C1426" s="410">
        <v>1</v>
      </c>
      <c r="D1426" s="410">
        <v>393452</v>
      </c>
      <c r="E1426" s="410">
        <v>30000</v>
      </c>
      <c r="F1426" s="410"/>
      <c r="G1426" s="410">
        <f>SUM(D1426:F1426)</f>
        <v>423452</v>
      </c>
      <c r="H1426" s="410">
        <f t="shared" si="269"/>
        <v>393452</v>
      </c>
      <c r="I1426" s="410">
        <f t="shared" si="270"/>
        <v>30000</v>
      </c>
      <c r="J1426" s="410">
        <f t="shared" si="271"/>
        <v>0</v>
      </c>
      <c r="K1426" s="410">
        <f t="shared" si="272"/>
        <v>423452</v>
      </c>
      <c r="L1426" s="506"/>
    </row>
    <row r="1427" spans="1:12" s="29" customFormat="1">
      <c r="A1427" s="409"/>
      <c r="B1427" s="421" t="s">
        <v>325</v>
      </c>
      <c r="C1427" s="410">
        <v>1</v>
      </c>
      <c r="D1427" s="410">
        <v>436597</v>
      </c>
      <c r="E1427" s="410">
        <v>30000</v>
      </c>
      <c r="F1427" s="410"/>
      <c r="G1427" s="410">
        <f>SUM(D1427:F1427)</f>
        <v>466597</v>
      </c>
      <c r="H1427" s="410">
        <f t="shared" si="269"/>
        <v>436597</v>
      </c>
      <c r="I1427" s="410">
        <f t="shared" si="270"/>
        <v>30000</v>
      </c>
      <c r="J1427" s="410">
        <f t="shared" si="271"/>
        <v>0</v>
      </c>
      <c r="K1427" s="410">
        <f t="shared" si="272"/>
        <v>466597</v>
      </c>
      <c r="L1427" s="506"/>
    </row>
    <row r="1428" spans="1:12">
      <c r="A1428" s="409"/>
      <c r="B1428" s="421" t="s">
        <v>331</v>
      </c>
      <c r="C1428" s="410">
        <v>1</v>
      </c>
      <c r="D1428" s="410">
        <v>588575</v>
      </c>
      <c r="E1428" s="410">
        <v>30000</v>
      </c>
      <c r="F1428" s="410">
        <v>60000</v>
      </c>
      <c r="G1428" s="410">
        <f>SUM(D1428:F1428)</f>
        <v>678575</v>
      </c>
      <c r="H1428" s="410">
        <f t="shared" si="269"/>
        <v>588575</v>
      </c>
      <c r="I1428" s="410">
        <f t="shared" si="270"/>
        <v>30000</v>
      </c>
      <c r="J1428" s="410">
        <f t="shared" si="271"/>
        <v>60000</v>
      </c>
      <c r="K1428" s="410">
        <f t="shared" si="272"/>
        <v>678575</v>
      </c>
      <c r="L1428" s="506"/>
    </row>
    <row r="1429" spans="1:12" s="29" customFormat="1">
      <c r="A1429" s="409"/>
      <c r="B1429" s="421" t="s">
        <v>331</v>
      </c>
      <c r="C1429" s="410">
        <v>4</v>
      </c>
      <c r="D1429" s="410">
        <v>497000</v>
      </c>
      <c r="E1429" s="410">
        <v>30000</v>
      </c>
      <c r="F1429" s="410"/>
      <c r="G1429" s="410">
        <f>SUM(D1429:F1429)</f>
        <v>527000</v>
      </c>
      <c r="H1429" s="410">
        <f t="shared" si="269"/>
        <v>1988000</v>
      </c>
      <c r="I1429" s="410">
        <f t="shared" si="270"/>
        <v>120000</v>
      </c>
      <c r="J1429" s="410">
        <f t="shared" si="271"/>
        <v>0</v>
      </c>
      <c r="K1429" s="410">
        <f t="shared" si="272"/>
        <v>2108000</v>
      </c>
      <c r="L1429" s="506"/>
    </row>
    <row r="1430" spans="1:12" s="29" customFormat="1">
      <c r="A1430" s="409"/>
      <c r="B1430" s="421" t="s">
        <v>343</v>
      </c>
      <c r="C1430" s="410">
        <v>1</v>
      </c>
      <c r="D1430" s="410">
        <v>695696</v>
      </c>
      <c r="E1430" s="410">
        <v>30000</v>
      </c>
      <c r="F1430" s="410">
        <v>60000</v>
      </c>
      <c r="G1430" s="410">
        <f>SUM(D1430:F1430)</f>
        <v>785696</v>
      </c>
      <c r="H1430" s="410">
        <f t="shared" si="269"/>
        <v>695696</v>
      </c>
      <c r="I1430" s="410">
        <f t="shared" si="270"/>
        <v>30000</v>
      </c>
      <c r="J1430" s="410">
        <f t="shared" si="271"/>
        <v>60000</v>
      </c>
      <c r="K1430" s="410">
        <f t="shared" si="272"/>
        <v>785696</v>
      </c>
      <c r="L1430" s="506"/>
    </row>
    <row r="1431" spans="1:12">
      <c r="A1431" s="409"/>
      <c r="B1431" s="421" t="s">
        <v>343</v>
      </c>
      <c r="C1431" s="410">
        <v>1</v>
      </c>
      <c r="D1431" s="410">
        <v>534834</v>
      </c>
      <c r="E1431" s="410">
        <v>30000</v>
      </c>
      <c r="F1431" s="410"/>
      <c r="G1431" s="410">
        <f t="shared" si="268"/>
        <v>564834</v>
      </c>
      <c r="H1431" s="410">
        <f t="shared" si="269"/>
        <v>534834</v>
      </c>
      <c r="I1431" s="410">
        <f t="shared" si="270"/>
        <v>30000</v>
      </c>
      <c r="J1431" s="410">
        <f t="shared" si="271"/>
        <v>0</v>
      </c>
      <c r="K1431" s="410">
        <f t="shared" si="272"/>
        <v>564834</v>
      </c>
      <c r="L1431" s="506"/>
    </row>
    <row r="1432" spans="1:12">
      <c r="A1432" s="409"/>
      <c r="B1432" s="421" t="s">
        <v>344</v>
      </c>
      <c r="C1432" s="410">
        <v>1</v>
      </c>
      <c r="D1432" s="410">
        <v>767605</v>
      </c>
      <c r="E1432" s="410">
        <v>30000</v>
      </c>
      <c r="F1432" s="410">
        <v>60000</v>
      </c>
      <c r="G1432" s="410">
        <f t="shared" si="268"/>
        <v>857605</v>
      </c>
      <c r="H1432" s="410">
        <f t="shared" si="269"/>
        <v>767605</v>
      </c>
      <c r="I1432" s="410">
        <f t="shared" si="270"/>
        <v>30000</v>
      </c>
      <c r="J1432" s="410">
        <f t="shared" si="271"/>
        <v>60000</v>
      </c>
      <c r="K1432" s="410">
        <f t="shared" si="272"/>
        <v>857605</v>
      </c>
      <c r="L1432" s="506"/>
    </row>
    <row r="1433" spans="1:12">
      <c r="A1433" s="409"/>
      <c r="B1433" s="421" t="s">
        <v>345</v>
      </c>
      <c r="C1433" s="410">
        <v>1</v>
      </c>
      <c r="D1433" s="410">
        <v>461648</v>
      </c>
      <c r="E1433" s="410">
        <v>30000</v>
      </c>
      <c r="F1433" s="410"/>
      <c r="G1433" s="410">
        <f t="shared" si="268"/>
        <v>491648</v>
      </c>
      <c r="H1433" s="410">
        <f t="shared" si="269"/>
        <v>461648</v>
      </c>
      <c r="I1433" s="410">
        <f t="shared" si="270"/>
        <v>30000</v>
      </c>
      <c r="J1433" s="410">
        <f t="shared" si="271"/>
        <v>0</v>
      </c>
      <c r="K1433" s="410">
        <f t="shared" si="272"/>
        <v>491648</v>
      </c>
      <c r="L1433" s="506"/>
    </row>
    <row r="1434" spans="1:12">
      <c r="A1434" s="409"/>
      <c r="B1434" s="421" t="s">
        <v>379</v>
      </c>
      <c r="C1434" s="410">
        <v>1</v>
      </c>
      <c r="D1434" s="410">
        <v>964209</v>
      </c>
      <c r="E1434" s="410">
        <v>30000</v>
      </c>
      <c r="F1434" s="410">
        <v>60000</v>
      </c>
      <c r="G1434" s="410">
        <f t="shared" si="268"/>
        <v>1054209</v>
      </c>
      <c r="H1434" s="410">
        <f t="shared" si="269"/>
        <v>964209</v>
      </c>
      <c r="I1434" s="410">
        <f t="shared" si="270"/>
        <v>30000</v>
      </c>
      <c r="J1434" s="410">
        <f t="shared" si="271"/>
        <v>60000</v>
      </c>
      <c r="K1434" s="410">
        <f t="shared" si="272"/>
        <v>1054209</v>
      </c>
      <c r="L1434" s="506"/>
    </row>
    <row r="1435" spans="1:12">
      <c r="A1435" s="409"/>
      <c r="B1435" s="421" t="s">
        <v>355</v>
      </c>
      <c r="C1435" s="410">
        <v>2</v>
      </c>
      <c r="D1435" s="410">
        <v>1132727</v>
      </c>
      <c r="E1435" s="410">
        <v>30000</v>
      </c>
      <c r="F1435" s="410">
        <v>60000</v>
      </c>
      <c r="G1435" s="410">
        <f t="shared" si="268"/>
        <v>1222727</v>
      </c>
      <c r="H1435" s="410">
        <f t="shared" si="269"/>
        <v>2265454</v>
      </c>
      <c r="I1435" s="410">
        <f t="shared" si="270"/>
        <v>60000</v>
      </c>
      <c r="J1435" s="410">
        <f t="shared" si="271"/>
        <v>120000</v>
      </c>
      <c r="K1435" s="410">
        <f t="shared" si="272"/>
        <v>2445454</v>
      </c>
      <c r="L1435" s="506"/>
    </row>
    <row r="1436" spans="1:12" s="29" customFormat="1">
      <c r="A1436" s="409"/>
      <c r="B1436" s="421" t="s">
        <v>356</v>
      </c>
      <c r="C1436" s="410">
        <v>1</v>
      </c>
      <c r="D1436" s="410">
        <v>1160814</v>
      </c>
      <c r="E1436" s="410">
        <v>30000</v>
      </c>
      <c r="F1436" s="410">
        <v>60000</v>
      </c>
      <c r="G1436" s="410">
        <f>SUM(D1436:F1436)</f>
        <v>1250814</v>
      </c>
      <c r="H1436" s="410">
        <f t="shared" si="269"/>
        <v>1160814</v>
      </c>
      <c r="I1436" s="410">
        <f t="shared" si="270"/>
        <v>30000</v>
      </c>
      <c r="J1436" s="410">
        <f t="shared" si="271"/>
        <v>60000</v>
      </c>
      <c r="K1436" s="410">
        <f t="shared" si="272"/>
        <v>1250814</v>
      </c>
      <c r="L1436" s="506"/>
    </row>
    <row r="1437" spans="1:12" s="29" customFormat="1">
      <c r="A1437" s="409"/>
      <c r="B1437" s="421" t="s">
        <v>358</v>
      </c>
      <c r="C1437" s="410">
        <v>1</v>
      </c>
      <c r="D1437" s="410">
        <v>1151313</v>
      </c>
      <c r="E1437" s="410">
        <v>30000</v>
      </c>
      <c r="F1437" s="410">
        <v>60000</v>
      </c>
      <c r="G1437" s="410">
        <f>SUM(D1437:F1437)</f>
        <v>1241313</v>
      </c>
      <c r="H1437" s="410">
        <f t="shared" si="269"/>
        <v>1151313</v>
      </c>
      <c r="I1437" s="410">
        <f t="shared" si="270"/>
        <v>30000</v>
      </c>
      <c r="J1437" s="410">
        <f t="shared" si="271"/>
        <v>60000</v>
      </c>
      <c r="K1437" s="410">
        <f t="shared" si="272"/>
        <v>1241313</v>
      </c>
      <c r="L1437" s="506"/>
    </row>
    <row r="1438" spans="1:12">
      <c r="A1438" s="409"/>
      <c r="B1438" s="421" t="s">
        <v>359</v>
      </c>
      <c r="C1438" s="410">
        <v>1</v>
      </c>
      <c r="D1438" s="410">
        <v>1189120</v>
      </c>
      <c r="E1438" s="410">
        <v>30000</v>
      </c>
      <c r="F1438" s="410">
        <v>60000</v>
      </c>
      <c r="G1438" s="410">
        <f t="shared" si="268"/>
        <v>1279120</v>
      </c>
      <c r="H1438" s="410">
        <f t="shared" si="269"/>
        <v>1189120</v>
      </c>
      <c r="I1438" s="410">
        <f t="shared" si="270"/>
        <v>30000</v>
      </c>
      <c r="J1438" s="410">
        <f t="shared" si="271"/>
        <v>60000</v>
      </c>
      <c r="K1438" s="410">
        <f t="shared" si="272"/>
        <v>1279120</v>
      </c>
      <c r="L1438" s="506"/>
    </row>
    <row r="1439" spans="1:12">
      <c r="A1439" s="409"/>
      <c r="B1439" s="421" t="s">
        <v>361</v>
      </c>
      <c r="C1439" s="410">
        <v>1</v>
      </c>
      <c r="D1439" s="410">
        <v>1264734</v>
      </c>
      <c r="E1439" s="410">
        <v>30000</v>
      </c>
      <c r="F1439" s="410">
        <v>60000</v>
      </c>
      <c r="G1439" s="410">
        <f t="shared" si="268"/>
        <v>1354734</v>
      </c>
      <c r="H1439" s="410">
        <f t="shared" si="269"/>
        <v>1264734</v>
      </c>
      <c r="I1439" s="410">
        <f t="shared" si="270"/>
        <v>30000</v>
      </c>
      <c r="J1439" s="410">
        <f t="shared" si="271"/>
        <v>60000</v>
      </c>
      <c r="K1439" s="410">
        <f t="shared" si="272"/>
        <v>1354734</v>
      </c>
      <c r="L1439" s="506"/>
    </row>
    <row r="1440" spans="1:12">
      <c r="A1440" s="409"/>
      <c r="B1440" s="421" t="s">
        <v>365</v>
      </c>
      <c r="C1440" s="410">
        <v>1</v>
      </c>
      <c r="D1440" s="410">
        <v>822959</v>
      </c>
      <c r="E1440" s="410">
        <v>30000</v>
      </c>
      <c r="F1440" s="410"/>
      <c r="G1440" s="410">
        <f t="shared" si="268"/>
        <v>852959</v>
      </c>
      <c r="H1440" s="410">
        <f t="shared" si="269"/>
        <v>822959</v>
      </c>
      <c r="I1440" s="410">
        <f t="shared" si="270"/>
        <v>30000</v>
      </c>
      <c r="J1440" s="410">
        <f t="shared" si="271"/>
        <v>0</v>
      </c>
      <c r="K1440" s="410">
        <f t="shared" si="272"/>
        <v>852959</v>
      </c>
      <c r="L1440" s="506"/>
    </row>
    <row r="1441" spans="1:13" s="29" customFormat="1">
      <c r="A1441" s="409"/>
      <c r="B1441" s="421" t="s">
        <v>369</v>
      </c>
      <c r="C1441" s="410">
        <v>1</v>
      </c>
      <c r="D1441" s="410">
        <v>915371</v>
      </c>
      <c r="E1441" s="410">
        <v>30000</v>
      </c>
      <c r="F1441" s="410"/>
      <c r="G1441" s="410">
        <f t="shared" si="268"/>
        <v>945371</v>
      </c>
      <c r="H1441" s="410">
        <f t="shared" si="269"/>
        <v>915371</v>
      </c>
      <c r="I1441" s="410">
        <f t="shared" si="270"/>
        <v>30000</v>
      </c>
      <c r="J1441" s="410">
        <f t="shared" si="271"/>
        <v>0</v>
      </c>
      <c r="K1441" s="410">
        <f t="shared" si="272"/>
        <v>945371</v>
      </c>
      <c r="L1441" s="506"/>
    </row>
    <row r="1442" spans="1:13" s="29" customFormat="1">
      <c r="A1442" s="409"/>
      <c r="B1442" s="421" t="s">
        <v>370</v>
      </c>
      <c r="C1442" s="410">
        <v>1</v>
      </c>
      <c r="D1442" s="410">
        <v>938474</v>
      </c>
      <c r="E1442" s="410">
        <v>30000</v>
      </c>
      <c r="F1442" s="410"/>
      <c r="G1442" s="410">
        <f t="shared" si="268"/>
        <v>968474</v>
      </c>
      <c r="H1442" s="410">
        <f t="shared" si="269"/>
        <v>938474</v>
      </c>
      <c r="I1442" s="410">
        <f t="shared" si="270"/>
        <v>30000</v>
      </c>
      <c r="J1442" s="410">
        <f t="shared" si="271"/>
        <v>0</v>
      </c>
      <c r="K1442" s="410">
        <f t="shared" si="272"/>
        <v>968474</v>
      </c>
      <c r="L1442" s="506"/>
    </row>
    <row r="1443" spans="1:13" s="29" customFormat="1">
      <c r="A1443" s="409"/>
      <c r="B1443" s="421" t="s">
        <v>371</v>
      </c>
      <c r="C1443" s="410">
        <v>2</v>
      </c>
      <c r="D1443" s="410">
        <v>961577</v>
      </c>
      <c r="E1443" s="410">
        <v>30000</v>
      </c>
      <c r="F1443" s="410"/>
      <c r="G1443" s="410">
        <f t="shared" si="268"/>
        <v>991577</v>
      </c>
      <c r="H1443" s="410">
        <f t="shared" si="269"/>
        <v>1923154</v>
      </c>
      <c r="I1443" s="410">
        <f t="shared" si="270"/>
        <v>60000</v>
      </c>
      <c r="J1443" s="410">
        <f t="shared" si="271"/>
        <v>0</v>
      </c>
      <c r="K1443" s="410">
        <f t="shared" si="272"/>
        <v>1983154</v>
      </c>
      <c r="L1443" s="506"/>
    </row>
    <row r="1444" spans="1:13" s="29" customFormat="1">
      <c r="A1444" s="409"/>
      <c r="B1444" s="421" t="s">
        <v>373</v>
      </c>
      <c r="C1444" s="410">
        <v>2</v>
      </c>
      <c r="D1444" s="410">
        <v>826204</v>
      </c>
      <c r="E1444" s="410">
        <v>30000</v>
      </c>
      <c r="F1444" s="410"/>
      <c r="G1444" s="410">
        <f t="shared" ref="G1444:G1457" si="273">SUM(D1444:F1444)</f>
        <v>856204</v>
      </c>
      <c r="H1444" s="410">
        <f t="shared" ref="H1444:H1457" si="274">C1444*D1444</f>
        <v>1652408</v>
      </c>
      <c r="I1444" s="410">
        <f t="shared" ref="I1444:I1457" si="275">C1444*E1444</f>
        <v>60000</v>
      </c>
      <c r="J1444" s="410">
        <f t="shared" ref="J1444:J1457" si="276">C1444*F1444</f>
        <v>0</v>
      </c>
      <c r="K1444" s="410">
        <f t="shared" ref="K1444:K1457" si="277">C1444*G1444</f>
        <v>1712408</v>
      </c>
      <c r="L1444" s="506"/>
    </row>
    <row r="1445" spans="1:13" s="29" customFormat="1">
      <c r="A1445" s="409"/>
      <c r="B1445" s="421" t="s">
        <v>374</v>
      </c>
      <c r="C1445" s="410">
        <v>2</v>
      </c>
      <c r="D1445" s="410">
        <v>1350780</v>
      </c>
      <c r="E1445" s="410">
        <v>30000</v>
      </c>
      <c r="F1445" s="410">
        <v>60000</v>
      </c>
      <c r="G1445" s="410">
        <f t="shared" si="273"/>
        <v>1440780</v>
      </c>
      <c r="H1445" s="410">
        <f t="shared" si="274"/>
        <v>2701560</v>
      </c>
      <c r="I1445" s="410">
        <f t="shared" si="275"/>
        <v>60000</v>
      </c>
      <c r="J1445" s="410">
        <f t="shared" si="276"/>
        <v>120000</v>
      </c>
      <c r="K1445" s="410">
        <f t="shared" si="277"/>
        <v>2881560</v>
      </c>
      <c r="L1445" s="506"/>
    </row>
    <row r="1446" spans="1:13" s="29" customFormat="1">
      <c r="A1446" s="409"/>
      <c r="B1446" s="421" t="s">
        <v>374</v>
      </c>
      <c r="C1446" s="410">
        <v>1</v>
      </c>
      <c r="D1446" s="410">
        <v>857983</v>
      </c>
      <c r="E1446" s="410">
        <v>30000</v>
      </c>
      <c r="F1446" s="410">
        <v>60000</v>
      </c>
      <c r="G1446" s="410">
        <f t="shared" si="273"/>
        <v>947983</v>
      </c>
      <c r="H1446" s="410">
        <f t="shared" si="274"/>
        <v>857983</v>
      </c>
      <c r="I1446" s="410">
        <f t="shared" si="275"/>
        <v>30000</v>
      </c>
      <c r="J1446" s="410">
        <f t="shared" si="276"/>
        <v>60000</v>
      </c>
      <c r="K1446" s="410">
        <f t="shared" si="277"/>
        <v>947983</v>
      </c>
      <c r="L1446" s="506"/>
    </row>
    <row r="1447" spans="1:13" s="29" customFormat="1">
      <c r="A1447" s="409"/>
      <c r="B1447" s="421" t="s">
        <v>375</v>
      </c>
      <c r="C1447" s="410">
        <v>1</v>
      </c>
      <c r="D1447" s="410">
        <v>879772</v>
      </c>
      <c r="E1447" s="410">
        <v>30000</v>
      </c>
      <c r="F1447" s="410"/>
      <c r="G1447" s="410">
        <f t="shared" si="273"/>
        <v>909772</v>
      </c>
      <c r="H1447" s="410">
        <f t="shared" si="274"/>
        <v>879772</v>
      </c>
      <c r="I1447" s="410">
        <f t="shared" si="275"/>
        <v>30000</v>
      </c>
      <c r="J1447" s="410">
        <f t="shared" si="276"/>
        <v>0</v>
      </c>
      <c r="K1447" s="410">
        <f t="shared" si="277"/>
        <v>909772</v>
      </c>
      <c r="L1447" s="506"/>
    </row>
    <row r="1448" spans="1:13" s="29" customFormat="1">
      <c r="A1448" s="409"/>
      <c r="B1448" s="421" t="s">
        <v>376</v>
      </c>
      <c r="C1448" s="410">
        <v>1</v>
      </c>
      <c r="D1448" s="410">
        <v>1469726</v>
      </c>
      <c r="E1448" s="410">
        <v>30000</v>
      </c>
      <c r="F1448" s="410">
        <v>60000</v>
      </c>
      <c r="G1448" s="410">
        <f t="shared" si="273"/>
        <v>1559726</v>
      </c>
      <c r="H1448" s="410">
        <f t="shared" si="274"/>
        <v>1469726</v>
      </c>
      <c r="I1448" s="410">
        <f t="shared" si="275"/>
        <v>30000</v>
      </c>
      <c r="J1448" s="410">
        <f t="shared" si="276"/>
        <v>60000</v>
      </c>
      <c r="K1448" s="410">
        <f t="shared" si="277"/>
        <v>1559726</v>
      </c>
      <c r="L1448" s="506"/>
    </row>
    <row r="1449" spans="1:13" s="29" customFormat="1">
      <c r="A1449" s="409"/>
      <c r="B1449" s="421" t="s">
        <v>386</v>
      </c>
      <c r="C1449" s="410">
        <v>2</v>
      </c>
      <c r="D1449" s="410">
        <v>1527126</v>
      </c>
      <c r="E1449" s="410">
        <v>30000</v>
      </c>
      <c r="F1449" s="410">
        <v>60000</v>
      </c>
      <c r="G1449" s="410">
        <f t="shared" si="273"/>
        <v>1617126</v>
      </c>
      <c r="H1449" s="410">
        <f t="shared" si="274"/>
        <v>3054252</v>
      </c>
      <c r="I1449" s="410">
        <f t="shared" si="275"/>
        <v>60000</v>
      </c>
      <c r="J1449" s="410">
        <f t="shared" si="276"/>
        <v>120000</v>
      </c>
      <c r="K1449" s="410">
        <f t="shared" si="277"/>
        <v>3234252</v>
      </c>
      <c r="L1449" s="506"/>
    </row>
    <row r="1450" spans="1:13" s="29" customFormat="1">
      <c r="A1450" s="409"/>
      <c r="B1450" s="421" t="s">
        <v>387</v>
      </c>
      <c r="C1450" s="410">
        <v>1</v>
      </c>
      <c r="D1450" s="410">
        <v>960604</v>
      </c>
      <c r="E1450" s="410">
        <v>30000</v>
      </c>
      <c r="F1450" s="410"/>
      <c r="G1450" s="410">
        <f t="shared" si="273"/>
        <v>990604</v>
      </c>
      <c r="H1450" s="410">
        <f t="shared" si="274"/>
        <v>960604</v>
      </c>
      <c r="I1450" s="410">
        <f t="shared" si="275"/>
        <v>30000</v>
      </c>
      <c r="J1450" s="410">
        <f t="shared" si="276"/>
        <v>0</v>
      </c>
      <c r="K1450" s="410">
        <f t="shared" si="277"/>
        <v>990604</v>
      </c>
      <c r="L1450" s="506"/>
    </row>
    <row r="1451" spans="1:13" s="29" customFormat="1">
      <c r="A1451" s="409"/>
      <c r="B1451" s="421" t="s">
        <v>388</v>
      </c>
      <c r="C1451" s="410">
        <v>1</v>
      </c>
      <c r="D1451" s="410">
        <v>1618559</v>
      </c>
      <c r="E1451" s="410">
        <v>30000</v>
      </c>
      <c r="F1451" s="410">
        <v>60000</v>
      </c>
      <c r="G1451" s="410">
        <f t="shared" si="273"/>
        <v>1708559</v>
      </c>
      <c r="H1451" s="410">
        <f t="shared" si="274"/>
        <v>1618559</v>
      </c>
      <c r="I1451" s="410">
        <f t="shared" si="275"/>
        <v>30000</v>
      </c>
      <c r="J1451" s="410">
        <f t="shared" si="276"/>
        <v>60000</v>
      </c>
      <c r="K1451" s="410">
        <f t="shared" si="277"/>
        <v>1708559</v>
      </c>
      <c r="L1451" s="506"/>
    </row>
    <row r="1452" spans="1:13" s="29" customFormat="1">
      <c r="A1452" s="409"/>
      <c r="B1452" s="421" t="s">
        <v>389</v>
      </c>
      <c r="C1452" s="410">
        <v>1</v>
      </c>
      <c r="D1452" s="410">
        <v>1667601</v>
      </c>
      <c r="E1452" s="410">
        <v>30000</v>
      </c>
      <c r="F1452" s="410">
        <v>60000</v>
      </c>
      <c r="G1452" s="410">
        <f t="shared" si="273"/>
        <v>1757601</v>
      </c>
      <c r="H1452" s="410">
        <f t="shared" si="274"/>
        <v>1667601</v>
      </c>
      <c r="I1452" s="410">
        <f t="shared" si="275"/>
        <v>30000</v>
      </c>
      <c r="J1452" s="410">
        <f t="shared" si="276"/>
        <v>60000</v>
      </c>
      <c r="K1452" s="410">
        <f t="shared" si="277"/>
        <v>1757601</v>
      </c>
      <c r="L1452" s="506"/>
    </row>
    <row r="1453" spans="1:13" s="29" customFormat="1">
      <c r="A1453" s="409"/>
      <c r="B1453" s="421" t="s">
        <v>390</v>
      </c>
      <c r="C1453" s="410">
        <v>1</v>
      </c>
      <c r="D1453" s="410">
        <v>1055475</v>
      </c>
      <c r="E1453" s="410">
        <v>30000</v>
      </c>
      <c r="F1453" s="410">
        <v>60000</v>
      </c>
      <c r="G1453" s="410">
        <f t="shared" si="273"/>
        <v>1145475</v>
      </c>
      <c r="H1453" s="410">
        <f t="shared" si="274"/>
        <v>1055475</v>
      </c>
      <c r="I1453" s="410">
        <f t="shared" si="275"/>
        <v>30000</v>
      </c>
      <c r="J1453" s="410">
        <f t="shared" si="276"/>
        <v>60000</v>
      </c>
      <c r="K1453" s="410">
        <f t="shared" si="277"/>
        <v>1145475</v>
      </c>
      <c r="L1453" s="506"/>
    </row>
    <row r="1454" spans="1:13" s="29" customFormat="1">
      <c r="A1454" s="409"/>
      <c r="B1454" s="421" t="s">
        <v>394</v>
      </c>
      <c r="C1454" s="410">
        <v>2</v>
      </c>
      <c r="D1454" s="410">
        <v>1912812</v>
      </c>
      <c r="E1454" s="410">
        <v>30000</v>
      </c>
      <c r="F1454" s="410">
        <v>60000</v>
      </c>
      <c r="G1454" s="410">
        <f t="shared" si="273"/>
        <v>2002812</v>
      </c>
      <c r="H1454" s="410">
        <f t="shared" si="274"/>
        <v>3825624</v>
      </c>
      <c r="I1454" s="410">
        <f t="shared" si="275"/>
        <v>60000</v>
      </c>
      <c r="J1454" s="410">
        <f t="shared" si="276"/>
        <v>120000</v>
      </c>
      <c r="K1454" s="410">
        <f t="shared" si="277"/>
        <v>4005624</v>
      </c>
      <c r="L1454" s="506"/>
    </row>
    <row r="1455" spans="1:13" s="29" customFormat="1">
      <c r="A1455" s="409"/>
      <c r="B1455" s="421" t="s">
        <v>395</v>
      </c>
      <c r="C1455" s="410">
        <v>1</v>
      </c>
      <c r="D1455" s="410">
        <v>1961854</v>
      </c>
      <c r="E1455" s="410">
        <v>30000</v>
      </c>
      <c r="F1455" s="410">
        <v>60000</v>
      </c>
      <c r="G1455" s="410">
        <f t="shared" si="273"/>
        <v>2051854</v>
      </c>
      <c r="H1455" s="410">
        <f t="shared" si="274"/>
        <v>1961854</v>
      </c>
      <c r="I1455" s="410">
        <f t="shared" si="275"/>
        <v>30000</v>
      </c>
      <c r="J1455" s="410">
        <f t="shared" si="276"/>
        <v>60000</v>
      </c>
      <c r="K1455" s="410">
        <f t="shared" si="277"/>
        <v>2051854</v>
      </c>
      <c r="L1455" s="506"/>
      <c r="M1455" s="45"/>
    </row>
    <row r="1456" spans="1:13" s="29" customFormat="1">
      <c r="A1456" s="409"/>
      <c r="B1456" s="421" t="s">
        <v>401</v>
      </c>
      <c r="C1456" s="410">
        <v>1</v>
      </c>
      <c r="D1456" s="410">
        <v>1060833</v>
      </c>
      <c r="E1456" s="410">
        <v>30000</v>
      </c>
      <c r="F1456" s="410"/>
      <c r="G1456" s="410">
        <f t="shared" si="273"/>
        <v>1090833</v>
      </c>
      <c r="H1456" s="410">
        <f t="shared" si="274"/>
        <v>1060833</v>
      </c>
      <c r="I1456" s="410">
        <f t="shared" si="275"/>
        <v>30000</v>
      </c>
      <c r="J1456" s="410">
        <f t="shared" si="276"/>
        <v>0</v>
      </c>
      <c r="K1456" s="410">
        <f t="shared" si="277"/>
        <v>1090833</v>
      </c>
      <c r="L1456" s="506"/>
    </row>
    <row r="1457" spans="1:12" s="29" customFormat="1">
      <c r="A1457" s="409"/>
      <c r="B1457" s="421" t="s">
        <v>402</v>
      </c>
      <c r="C1457" s="410">
        <v>1</v>
      </c>
      <c r="D1457" s="410">
        <v>1094732</v>
      </c>
      <c r="E1457" s="410">
        <v>30000</v>
      </c>
      <c r="F1457" s="410"/>
      <c r="G1457" s="410">
        <f t="shared" si="273"/>
        <v>1124732</v>
      </c>
      <c r="H1457" s="410">
        <f t="shared" si="274"/>
        <v>1094732</v>
      </c>
      <c r="I1457" s="410">
        <f t="shared" si="275"/>
        <v>30000</v>
      </c>
      <c r="J1457" s="410">
        <f t="shared" si="276"/>
        <v>0</v>
      </c>
      <c r="K1457" s="410">
        <f t="shared" si="277"/>
        <v>1124732</v>
      </c>
      <c r="L1457" s="506"/>
    </row>
    <row r="1458" spans="1:12" s="29" customFormat="1">
      <c r="A1458" s="409"/>
      <c r="B1458" s="421" t="s">
        <v>414</v>
      </c>
      <c r="C1458" s="410">
        <v>4</v>
      </c>
      <c r="D1458" s="410">
        <v>2556901</v>
      </c>
      <c r="E1458" s="410">
        <v>30000</v>
      </c>
      <c r="F1458" s="410">
        <v>60000</v>
      </c>
      <c r="G1458" s="410">
        <f t="shared" ref="G1458:G1471" si="278">SUM(D1458:F1458)</f>
        <v>2646901</v>
      </c>
      <c r="H1458" s="410">
        <f t="shared" ref="H1458:H1470" si="279">C1458*D1458</f>
        <v>10227604</v>
      </c>
      <c r="I1458" s="410">
        <f t="shared" ref="I1458:I1470" si="280">C1458*E1458</f>
        <v>120000</v>
      </c>
      <c r="J1458" s="410">
        <f t="shared" ref="J1458:J1470" si="281">C1458*F1458</f>
        <v>240000</v>
      </c>
      <c r="K1458" s="410">
        <f t="shared" ref="K1458:K1470" si="282">C1458*G1458</f>
        <v>10587604</v>
      </c>
      <c r="L1458" s="506"/>
    </row>
    <row r="1459" spans="1:12" s="29" customFormat="1">
      <c r="A1459" s="409"/>
      <c r="B1459" s="421" t="s">
        <v>415</v>
      </c>
      <c r="C1459" s="410">
        <v>1</v>
      </c>
      <c r="D1459" s="410">
        <v>2624389</v>
      </c>
      <c r="E1459" s="410">
        <v>30000</v>
      </c>
      <c r="F1459" s="410">
        <v>60000</v>
      </c>
      <c r="G1459" s="410">
        <f t="shared" si="278"/>
        <v>2714389</v>
      </c>
      <c r="H1459" s="410">
        <f t="shared" si="279"/>
        <v>2624389</v>
      </c>
      <c r="I1459" s="410">
        <f t="shared" si="280"/>
        <v>30000</v>
      </c>
      <c r="J1459" s="410">
        <f t="shared" si="281"/>
        <v>60000</v>
      </c>
      <c r="K1459" s="410">
        <f t="shared" si="282"/>
        <v>2714389</v>
      </c>
      <c r="L1459" s="506"/>
    </row>
    <row r="1460" spans="1:12" s="29" customFormat="1">
      <c r="A1460" s="409"/>
      <c r="B1460" s="421" t="s">
        <v>416</v>
      </c>
      <c r="C1460" s="410">
        <v>2</v>
      </c>
      <c r="D1460" s="410">
        <v>2691877</v>
      </c>
      <c r="E1460" s="410">
        <v>30000</v>
      </c>
      <c r="F1460" s="410">
        <v>60000</v>
      </c>
      <c r="G1460" s="410">
        <f t="shared" si="278"/>
        <v>2781877</v>
      </c>
      <c r="H1460" s="410">
        <f t="shared" si="279"/>
        <v>5383754</v>
      </c>
      <c r="I1460" s="410">
        <f t="shared" si="280"/>
        <v>60000</v>
      </c>
      <c r="J1460" s="410">
        <f t="shared" si="281"/>
        <v>120000</v>
      </c>
      <c r="K1460" s="410">
        <f t="shared" si="282"/>
        <v>5563754</v>
      </c>
      <c r="L1460" s="506"/>
    </row>
    <row r="1461" spans="1:12" s="29" customFormat="1">
      <c r="A1461" s="409"/>
      <c r="B1461" s="421" t="s">
        <v>416</v>
      </c>
      <c r="C1461" s="410">
        <v>1</v>
      </c>
      <c r="D1461" s="410">
        <v>1326884</v>
      </c>
      <c r="E1461" s="410">
        <v>30000</v>
      </c>
      <c r="F1461" s="410"/>
      <c r="G1461" s="410">
        <f t="shared" ref="G1461:G1467" si="283">SUM(D1461:F1461)</f>
        <v>1356884</v>
      </c>
      <c r="H1461" s="410">
        <f t="shared" ref="H1461:H1467" si="284">C1461*D1461</f>
        <v>1326884</v>
      </c>
      <c r="I1461" s="410">
        <f t="shared" ref="I1461:I1467" si="285">C1461*E1461</f>
        <v>30000</v>
      </c>
      <c r="J1461" s="410">
        <f t="shared" ref="J1461:J1467" si="286">C1461*F1461</f>
        <v>0</v>
      </c>
      <c r="K1461" s="410">
        <f t="shared" ref="K1461:K1467" si="287">C1461*G1461</f>
        <v>1356884</v>
      </c>
      <c r="L1461" s="506"/>
    </row>
    <row r="1462" spans="1:12" s="29" customFormat="1">
      <c r="A1462" s="409"/>
      <c r="B1462" s="421" t="s">
        <v>417</v>
      </c>
      <c r="C1462" s="410">
        <v>2</v>
      </c>
      <c r="D1462" s="410">
        <v>2759365</v>
      </c>
      <c r="E1462" s="410">
        <v>30000</v>
      </c>
      <c r="F1462" s="410">
        <v>60000</v>
      </c>
      <c r="G1462" s="410">
        <f t="shared" si="283"/>
        <v>2849365</v>
      </c>
      <c r="H1462" s="410">
        <f t="shared" si="284"/>
        <v>5518730</v>
      </c>
      <c r="I1462" s="410">
        <f t="shared" si="285"/>
        <v>60000</v>
      </c>
      <c r="J1462" s="410">
        <f t="shared" si="286"/>
        <v>120000</v>
      </c>
      <c r="K1462" s="410">
        <f t="shared" si="287"/>
        <v>5698730</v>
      </c>
      <c r="L1462" s="506"/>
    </row>
    <row r="1463" spans="1:12" s="29" customFormat="1">
      <c r="A1463" s="409"/>
      <c r="B1463" s="421" t="s">
        <v>424</v>
      </c>
      <c r="C1463" s="410">
        <v>1</v>
      </c>
      <c r="D1463" s="410">
        <v>1747532</v>
      </c>
      <c r="E1463" s="410">
        <v>30000</v>
      </c>
      <c r="F1463" s="410"/>
      <c r="G1463" s="410">
        <f t="shared" si="283"/>
        <v>1777532</v>
      </c>
      <c r="H1463" s="410">
        <f t="shared" si="284"/>
        <v>1747532</v>
      </c>
      <c r="I1463" s="410">
        <f t="shared" si="285"/>
        <v>30000</v>
      </c>
      <c r="J1463" s="410">
        <f t="shared" si="286"/>
        <v>0</v>
      </c>
      <c r="K1463" s="410">
        <f t="shared" si="287"/>
        <v>1777532</v>
      </c>
      <c r="L1463" s="506"/>
    </row>
    <row r="1464" spans="1:12" s="29" customFormat="1">
      <c r="A1464" s="409"/>
      <c r="B1464" s="421" t="s">
        <v>427</v>
      </c>
      <c r="C1464" s="410">
        <v>2</v>
      </c>
      <c r="D1464" s="410">
        <v>3262245</v>
      </c>
      <c r="E1464" s="410">
        <v>30000</v>
      </c>
      <c r="F1464" s="410">
        <v>60000</v>
      </c>
      <c r="G1464" s="410">
        <f t="shared" si="283"/>
        <v>3352245</v>
      </c>
      <c r="H1464" s="410">
        <f t="shared" si="284"/>
        <v>6524490</v>
      </c>
      <c r="I1464" s="410">
        <f t="shared" si="285"/>
        <v>60000</v>
      </c>
      <c r="J1464" s="410">
        <f t="shared" si="286"/>
        <v>120000</v>
      </c>
      <c r="K1464" s="410">
        <f t="shared" si="287"/>
        <v>6704490</v>
      </c>
      <c r="L1464" s="506"/>
    </row>
    <row r="1465" spans="1:12" s="29" customFormat="1">
      <c r="A1465" s="409"/>
      <c r="B1465" s="421" t="s">
        <v>1045</v>
      </c>
      <c r="C1465" s="410">
        <v>1</v>
      </c>
      <c r="D1465" s="410">
        <v>3445711</v>
      </c>
      <c r="E1465" s="410">
        <v>30000</v>
      </c>
      <c r="F1465" s="410">
        <v>60000</v>
      </c>
      <c r="G1465" s="410">
        <f t="shared" si="283"/>
        <v>3535711</v>
      </c>
      <c r="H1465" s="410">
        <f t="shared" si="284"/>
        <v>3445711</v>
      </c>
      <c r="I1465" s="410">
        <f t="shared" si="285"/>
        <v>30000</v>
      </c>
      <c r="J1465" s="410">
        <f t="shared" si="286"/>
        <v>60000</v>
      </c>
      <c r="K1465" s="410">
        <f t="shared" si="287"/>
        <v>3535711</v>
      </c>
      <c r="L1465" s="506"/>
    </row>
    <row r="1466" spans="1:12" s="29" customFormat="1">
      <c r="A1466" s="409"/>
      <c r="B1466" s="421" t="s">
        <v>636</v>
      </c>
      <c r="C1466" s="410">
        <v>1</v>
      </c>
      <c r="D1466" s="410">
        <v>1695647</v>
      </c>
      <c r="E1466" s="410">
        <v>30000</v>
      </c>
      <c r="F1466" s="410"/>
      <c r="G1466" s="410">
        <f t="shared" si="283"/>
        <v>1725647</v>
      </c>
      <c r="H1466" s="410">
        <f t="shared" si="284"/>
        <v>1695647</v>
      </c>
      <c r="I1466" s="410">
        <f t="shared" si="285"/>
        <v>30000</v>
      </c>
      <c r="J1466" s="410">
        <f t="shared" si="286"/>
        <v>0</v>
      </c>
      <c r="K1466" s="410">
        <f t="shared" si="287"/>
        <v>1725647</v>
      </c>
      <c r="L1466" s="506"/>
    </row>
    <row r="1467" spans="1:12" s="29" customFormat="1">
      <c r="A1467" s="409"/>
      <c r="B1467" s="421" t="s">
        <v>434</v>
      </c>
      <c r="C1467" s="410">
        <v>1</v>
      </c>
      <c r="D1467" s="410">
        <v>1862415</v>
      </c>
      <c r="E1467" s="410">
        <v>30000</v>
      </c>
      <c r="F1467" s="410">
        <v>60000</v>
      </c>
      <c r="G1467" s="410">
        <f t="shared" si="283"/>
        <v>1952415</v>
      </c>
      <c r="H1467" s="410">
        <f t="shared" si="284"/>
        <v>1862415</v>
      </c>
      <c r="I1467" s="410">
        <f t="shared" si="285"/>
        <v>30000</v>
      </c>
      <c r="J1467" s="410">
        <f t="shared" si="286"/>
        <v>60000</v>
      </c>
      <c r="K1467" s="410">
        <f t="shared" si="287"/>
        <v>1952415</v>
      </c>
      <c r="L1467" s="506"/>
    </row>
    <row r="1468" spans="1:12" s="29" customFormat="1">
      <c r="A1468" s="409"/>
      <c r="B1468" s="421" t="s">
        <v>562</v>
      </c>
      <c r="C1468" s="410">
        <v>1</v>
      </c>
      <c r="D1468" s="410">
        <v>3899176</v>
      </c>
      <c r="E1468" s="410">
        <v>30000</v>
      </c>
      <c r="F1468" s="410">
        <v>60000</v>
      </c>
      <c r="G1468" s="410">
        <f t="shared" si="278"/>
        <v>3989176</v>
      </c>
      <c r="H1468" s="410">
        <f t="shared" si="279"/>
        <v>3899176</v>
      </c>
      <c r="I1468" s="410">
        <f t="shared" si="280"/>
        <v>30000</v>
      </c>
      <c r="J1468" s="410">
        <f t="shared" si="281"/>
        <v>60000</v>
      </c>
      <c r="K1468" s="410">
        <f t="shared" si="282"/>
        <v>3989176</v>
      </c>
      <c r="L1468" s="506"/>
    </row>
    <row r="1469" spans="1:12" s="29" customFormat="1">
      <c r="A1469" s="409"/>
      <c r="B1469" s="421" t="s">
        <v>547</v>
      </c>
      <c r="C1469" s="410">
        <v>1</v>
      </c>
      <c r="D1469" s="410">
        <v>4116745</v>
      </c>
      <c r="E1469" s="410">
        <v>30000</v>
      </c>
      <c r="F1469" s="410">
        <v>60000</v>
      </c>
      <c r="G1469" s="410">
        <f t="shared" si="278"/>
        <v>4206745</v>
      </c>
      <c r="H1469" s="410">
        <f t="shared" si="279"/>
        <v>4116745</v>
      </c>
      <c r="I1469" s="410">
        <f t="shared" si="280"/>
        <v>30000</v>
      </c>
      <c r="J1469" s="410">
        <f t="shared" si="281"/>
        <v>60000</v>
      </c>
      <c r="K1469" s="410">
        <f t="shared" si="282"/>
        <v>4206745</v>
      </c>
      <c r="L1469" s="506"/>
    </row>
    <row r="1470" spans="1:12" s="29" customFormat="1">
      <c r="A1470" s="409"/>
      <c r="B1470" s="421" t="s">
        <v>872</v>
      </c>
      <c r="C1470" s="410">
        <v>1</v>
      </c>
      <c r="D1470" s="410">
        <v>4334315</v>
      </c>
      <c r="E1470" s="410">
        <v>30000</v>
      </c>
      <c r="F1470" s="410">
        <v>60000</v>
      </c>
      <c r="G1470" s="410">
        <f t="shared" si="278"/>
        <v>4424315</v>
      </c>
      <c r="H1470" s="410">
        <f t="shared" si="279"/>
        <v>4334315</v>
      </c>
      <c r="I1470" s="410">
        <f t="shared" si="280"/>
        <v>30000</v>
      </c>
      <c r="J1470" s="410">
        <f t="shared" si="281"/>
        <v>60000</v>
      </c>
      <c r="K1470" s="410">
        <f t="shared" si="282"/>
        <v>4424315</v>
      </c>
      <c r="L1470" s="506"/>
    </row>
    <row r="1471" spans="1:12">
      <c r="A1471" s="409"/>
      <c r="B1471" s="421" t="s">
        <v>455</v>
      </c>
      <c r="C1471" s="1060">
        <f>SUM(C1420:C1470)</f>
        <v>78</v>
      </c>
      <c r="D1471" s="1060">
        <f>SUM(D1420:D1470)</f>
        <v>72123981</v>
      </c>
      <c r="E1471" s="1060">
        <f>SUM(E1420:E1470)</f>
        <v>1530000</v>
      </c>
      <c r="F1471" s="1060">
        <f>SUM(F1420:F1470)</f>
        <v>1740000</v>
      </c>
      <c r="G1471" s="410">
        <f t="shared" si="278"/>
        <v>75393981</v>
      </c>
      <c r="H1471" s="1060">
        <f>SUM(H1420:H1470)</f>
        <v>103289425</v>
      </c>
      <c r="I1471" s="1060">
        <f>SUM(I1420:I1470)</f>
        <v>2340000</v>
      </c>
      <c r="J1471" s="1060">
        <f>SUM(J1420:J1470)</f>
        <v>2340000</v>
      </c>
      <c r="K1471" s="1060">
        <f>SUM(K1420:K1470)</f>
        <v>107969425</v>
      </c>
      <c r="L1471" s="506"/>
    </row>
    <row r="1472" spans="1:12">
      <c r="A1472" s="409"/>
      <c r="B1472" s="409"/>
      <c r="C1472" s="410"/>
      <c r="D1472" s="410"/>
      <c r="E1472" s="410"/>
      <c r="F1472" s="410"/>
      <c r="G1472" s="410"/>
      <c r="H1472" s="410"/>
      <c r="I1472" s="410"/>
      <c r="J1472" s="410"/>
      <c r="K1472" s="410"/>
      <c r="L1472" s="506"/>
    </row>
    <row r="1473" spans="1:12">
      <c r="A1473" s="409"/>
      <c r="B1473" s="422" t="s">
        <v>463</v>
      </c>
      <c r="C1473" s="410">
        <v>1</v>
      </c>
      <c r="D1473" s="410">
        <v>3438552</v>
      </c>
      <c r="E1473" s="410">
        <v>30000</v>
      </c>
      <c r="F1473" s="410">
        <v>4382837.5199999996</v>
      </c>
      <c r="G1473" s="1090">
        <f>SUM(D1473:F1473)</f>
        <v>7851389.5199999996</v>
      </c>
      <c r="H1473" s="1090">
        <f>C1473*D1473</f>
        <v>3438552</v>
      </c>
      <c r="I1473" s="1090">
        <f>C1473*E1473</f>
        <v>30000</v>
      </c>
      <c r="J1473" s="1090">
        <f>C1473*F1473</f>
        <v>4382837.5199999996</v>
      </c>
      <c r="K1473" s="1090">
        <f>C1473*G1473</f>
        <v>7851389.5199999996</v>
      </c>
      <c r="L1473" s="506"/>
    </row>
    <row r="1474" spans="1:12">
      <c r="A1474" s="409"/>
      <c r="B1474" s="422"/>
      <c r="C1474" s="410"/>
      <c r="D1474" s="410"/>
      <c r="E1474" s="410"/>
      <c r="F1474" s="410"/>
      <c r="G1474" s="410">
        <f>SUM(D1474:F1474)</f>
        <v>0</v>
      </c>
      <c r="H1474" s="410">
        <f>C1474*D1474</f>
        <v>0</v>
      </c>
      <c r="I1474" s="410">
        <f>C1474*E1474</f>
        <v>0</v>
      </c>
      <c r="J1474" s="410">
        <f>C1474*F1474</f>
        <v>0</v>
      </c>
      <c r="K1474" s="410">
        <f>C1474*G1474</f>
        <v>0</v>
      </c>
      <c r="L1474" s="506"/>
    </row>
    <row r="1475" spans="1:12">
      <c r="A1475" s="409"/>
      <c r="B1475" s="422"/>
      <c r="C1475" s="410">
        <f t="shared" ref="C1475:K1475" si="288">SUM(C1473:C1474)</f>
        <v>1</v>
      </c>
      <c r="D1475" s="410">
        <f t="shared" si="288"/>
        <v>3438552</v>
      </c>
      <c r="E1475" s="410">
        <f t="shared" si="288"/>
        <v>30000</v>
      </c>
      <c r="F1475" s="410">
        <f t="shared" si="288"/>
        <v>4382837.5199999996</v>
      </c>
      <c r="G1475" s="410">
        <f t="shared" si="288"/>
        <v>7851389.5199999996</v>
      </c>
      <c r="H1475" s="410">
        <f t="shared" si="288"/>
        <v>3438552</v>
      </c>
      <c r="I1475" s="410">
        <f t="shared" si="288"/>
        <v>30000</v>
      </c>
      <c r="J1475" s="410">
        <f t="shared" si="288"/>
        <v>4382837.5199999996</v>
      </c>
      <c r="K1475" s="410">
        <f t="shared" si="288"/>
        <v>7851389.5199999996</v>
      </c>
      <c r="L1475" s="506"/>
    </row>
    <row r="1476" spans="1:12">
      <c r="A1476" s="409"/>
      <c r="B1476" s="422"/>
      <c r="C1476" s="410"/>
      <c r="D1476" s="410"/>
      <c r="E1476" s="410"/>
      <c r="F1476" s="410"/>
      <c r="G1476" s="410"/>
      <c r="H1476" s="410"/>
      <c r="I1476" s="410"/>
      <c r="J1476" s="410"/>
      <c r="K1476" s="410"/>
      <c r="L1476" s="506"/>
    </row>
    <row r="1477" spans="1:12">
      <c r="A1477" s="407" t="s">
        <v>468</v>
      </c>
      <c r="B1477" s="409"/>
      <c r="C1477" s="412">
        <f t="shared" ref="C1477:K1477" si="289">C1471+C1475</f>
        <v>79</v>
      </c>
      <c r="D1477" s="412">
        <f t="shared" si="289"/>
        <v>75562533</v>
      </c>
      <c r="E1477" s="412">
        <f t="shared" si="289"/>
        <v>1560000</v>
      </c>
      <c r="F1477" s="412">
        <f t="shared" si="289"/>
        <v>6122837.5199999996</v>
      </c>
      <c r="G1477" s="412">
        <f t="shared" si="289"/>
        <v>83245370.519999996</v>
      </c>
      <c r="H1477" s="412">
        <f t="shared" si="289"/>
        <v>106727977</v>
      </c>
      <c r="I1477" s="412">
        <f t="shared" si="289"/>
        <v>2370000</v>
      </c>
      <c r="J1477" s="412">
        <f t="shared" si="289"/>
        <v>6722837.5199999996</v>
      </c>
      <c r="K1477" s="412">
        <f t="shared" si="289"/>
        <v>115820814.52</v>
      </c>
      <c r="L1477" s="506"/>
    </row>
    <row r="1478" spans="1:12">
      <c r="A1478" s="506"/>
      <c r="B1478" s="506"/>
      <c r="C1478" s="506"/>
      <c r="D1478" s="506"/>
      <c r="E1478" s="506"/>
      <c r="F1478" s="506"/>
      <c r="G1478" s="506"/>
      <c r="H1478" s="506"/>
      <c r="I1478" s="506"/>
      <c r="J1478" s="506"/>
      <c r="K1478" s="506"/>
      <c r="L1478" s="506"/>
    </row>
    <row r="1479" spans="1:12">
      <c r="A1479" s="506"/>
      <c r="B1479" s="506"/>
      <c r="C1479" s="506"/>
      <c r="D1479" s="506"/>
      <c r="E1479" s="506"/>
      <c r="F1479" s="506"/>
      <c r="G1479" s="506"/>
      <c r="H1479" s="506"/>
      <c r="I1479" s="506"/>
      <c r="J1479" s="506"/>
      <c r="K1479" s="506"/>
      <c r="L1479" s="506"/>
    </row>
    <row r="1480" spans="1:12" ht="20.25">
      <c r="A1480" s="1568" t="s">
        <v>1198</v>
      </c>
      <c r="B1480" s="1568"/>
      <c r="C1480" s="1568"/>
      <c r="D1480" s="1568"/>
      <c r="E1480" s="1568"/>
      <c r="F1480" s="1568"/>
      <c r="G1480" s="1568"/>
      <c r="H1480" s="1568"/>
      <c r="I1480" s="1568"/>
      <c r="J1480" s="1568"/>
      <c r="K1480" s="1568"/>
      <c r="L1480" s="506"/>
    </row>
    <row r="1481" spans="1:12" ht="20.25" customHeight="1">
      <c r="A1481" s="1569" t="s">
        <v>289</v>
      </c>
      <c r="B1481" s="1569"/>
      <c r="C1481" s="1569"/>
      <c r="D1481" s="1569"/>
      <c r="E1481" s="1569"/>
      <c r="F1481" s="1569"/>
      <c r="G1481" s="1569"/>
      <c r="H1481" s="1569"/>
      <c r="I1481" s="1569"/>
      <c r="J1481" s="1569"/>
      <c r="K1481" s="1569"/>
      <c r="L1481" s="506"/>
    </row>
    <row r="1482" spans="1:12" ht="20.25" customHeight="1">
      <c r="A1482" s="1569" t="s">
        <v>290</v>
      </c>
      <c r="B1482" s="1569"/>
      <c r="C1482" s="1569"/>
      <c r="D1482" s="1569"/>
      <c r="E1482" s="1569"/>
      <c r="F1482" s="1569"/>
      <c r="G1482" s="1569"/>
      <c r="H1482" s="1569"/>
      <c r="I1482" s="1569"/>
      <c r="J1482" s="1569"/>
      <c r="K1482" s="1569"/>
      <c r="L1482" s="506"/>
    </row>
    <row r="1483" spans="1:12" ht="15.75">
      <c r="A1483" s="1579" t="s">
        <v>508</v>
      </c>
      <c r="B1483" s="1579"/>
      <c r="C1483" s="1579"/>
      <c r="D1483" s="1579"/>
      <c r="E1483" s="1579"/>
      <c r="F1483" s="1579"/>
      <c r="G1483" s="1579"/>
      <c r="H1483" s="1579"/>
      <c r="I1483" s="1579"/>
      <c r="J1483" s="1579"/>
      <c r="K1483" s="1579"/>
      <c r="L1483" s="506"/>
    </row>
    <row r="1484" spans="1:12" ht="36.75">
      <c r="A1484" s="406"/>
      <c r="B1484" s="406" t="s">
        <v>291</v>
      </c>
      <c r="C1484" s="406" t="s">
        <v>1015</v>
      </c>
      <c r="D1484" s="406" t="s">
        <v>292</v>
      </c>
      <c r="E1484" s="406" t="s">
        <v>516</v>
      </c>
      <c r="F1484" s="406" t="s">
        <v>293</v>
      </c>
      <c r="G1484" s="406" t="s">
        <v>294</v>
      </c>
      <c r="H1484" s="406" t="s">
        <v>295</v>
      </c>
      <c r="I1484" s="406" t="s">
        <v>517</v>
      </c>
      <c r="J1484" s="406" t="s">
        <v>296</v>
      </c>
      <c r="K1484" s="1061" t="s">
        <v>1016</v>
      </c>
      <c r="L1484" s="506"/>
    </row>
    <row r="1485" spans="1:12">
      <c r="A1485" s="408"/>
      <c r="B1485" s="409"/>
      <c r="C1485" s="409"/>
      <c r="D1485" s="409"/>
      <c r="E1485" s="409"/>
      <c r="F1485" s="409"/>
      <c r="G1485" s="409"/>
      <c r="H1485" s="409"/>
      <c r="I1485" s="409"/>
      <c r="J1485" s="409"/>
      <c r="K1485" s="1062" t="s">
        <v>297</v>
      </c>
      <c r="L1485" s="506"/>
    </row>
    <row r="1486" spans="1:12">
      <c r="A1486" s="409"/>
      <c r="B1486" s="421" t="s">
        <v>1122</v>
      </c>
      <c r="C1486" s="410">
        <v>2</v>
      </c>
      <c r="D1486" s="410">
        <v>445130</v>
      </c>
      <c r="E1486" s="410">
        <v>30000</v>
      </c>
      <c r="F1486" s="410"/>
      <c r="G1486" s="410">
        <f>SUM(D1486:F1486)</f>
        <v>475130</v>
      </c>
      <c r="H1486" s="410">
        <f t="shared" ref="H1486:H1506" si="290">C1486*D1486</f>
        <v>890260</v>
      </c>
      <c r="I1486" s="410">
        <f t="shared" ref="I1486:I1506" si="291">C1486*E1486</f>
        <v>60000</v>
      </c>
      <c r="J1486" s="410">
        <f t="shared" ref="J1486:J1506" si="292">C1486*F1486</f>
        <v>0</v>
      </c>
      <c r="K1486" s="410">
        <f t="shared" ref="K1486:K1506" si="293">C1486*G1486</f>
        <v>950260</v>
      </c>
      <c r="L1486" s="506"/>
    </row>
    <row r="1487" spans="1:12">
      <c r="A1487" s="409"/>
      <c r="B1487" s="421" t="s">
        <v>1123</v>
      </c>
      <c r="C1487" s="410">
        <v>1</v>
      </c>
      <c r="D1487" s="410">
        <v>380534</v>
      </c>
      <c r="E1487" s="410">
        <v>30000</v>
      </c>
      <c r="F1487" s="410"/>
      <c r="G1487" s="410">
        <f>SUM(D1487:F1487)</f>
        <v>410534</v>
      </c>
      <c r="H1487" s="410">
        <f t="shared" si="290"/>
        <v>380534</v>
      </c>
      <c r="I1487" s="410">
        <f t="shared" si="291"/>
        <v>30000</v>
      </c>
      <c r="J1487" s="410">
        <f t="shared" si="292"/>
        <v>0</v>
      </c>
      <c r="K1487" s="410">
        <f t="shared" si="293"/>
        <v>410534</v>
      </c>
      <c r="L1487" s="506"/>
    </row>
    <row r="1488" spans="1:12">
      <c r="A1488" s="409"/>
      <c r="B1488" s="421" t="s">
        <v>313</v>
      </c>
      <c r="C1488" s="410">
        <v>1</v>
      </c>
      <c r="D1488" s="410">
        <v>430808</v>
      </c>
      <c r="E1488" s="410">
        <v>30000</v>
      </c>
      <c r="F1488" s="410"/>
      <c r="G1488" s="410">
        <f>SUM(D1488:F1488)</f>
        <v>460808</v>
      </c>
      <c r="H1488" s="410">
        <f t="shared" si="290"/>
        <v>430808</v>
      </c>
      <c r="I1488" s="410">
        <f t="shared" si="291"/>
        <v>30000</v>
      </c>
      <c r="J1488" s="410">
        <f t="shared" si="292"/>
        <v>0</v>
      </c>
      <c r="K1488" s="410">
        <f t="shared" si="293"/>
        <v>460808</v>
      </c>
      <c r="L1488" s="506"/>
    </row>
    <row r="1489" spans="1:12">
      <c r="A1489" s="409"/>
      <c r="B1489" s="421" t="s">
        <v>318</v>
      </c>
      <c r="C1489" s="410">
        <v>3</v>
      </c>
      <c r="D1489" s="410">
        <v>466718</v>
      </c>
      <c r="E1489" s="410">
        <v>30000</v>
      </c>
      <c r="F1489" s="410"/>
      <c r="G1489" s="410">
        <f>SUM(D1489:F1489)</f>
        <v>496718</v>
      </c>
      <c r="H1489" s="410">
        <f t="shared" si="290"/>
        <v>1400154</v>
      </c>
      <c r="I1489" s="410">
        <f t="shared" si="291"/>
        <v>90000</v>
      </c>
      <c r="J1489" s="410">
        <f t="shared" si="292"/>
        <v>0</v>
      </c>
      <c r="K1489" s="410">
        <f t="shared" si="293"/>
        <v>1490154</v>
      </c>
      <c r="L1489" s="506"/>
    </row>
    <row r="1490" spans="1:12">
      <c r="A1490" s="409"/>
      <c r="B1490" s="421" t="s">
        <v>320</v>
      </c>
      <c r="C1490" s="410">
        <v>10</v>
      </c>
      <c r="D1490" s="410">
        <v>393452</v>
      </c>
      <c r="E1490" s="410">
        <v>30000</v>
      </c>
      <c r="F1490" s="410"/>
      <c r="G1490" s="410">
        <f>SUM(D1490:F1490)</f>
        <v>423452</v>
      </c>
      <c r="H1490" s="410">
        <f t="shared" si="290"/>
        <v>3934520</v>
      </c>
      <c r="I1490" s="410">
        <f t="shared" si="291"/>
        <v>300000</v>
      </c>
      <c r="J1490" s="410">
        <f t="shared" si="292"/>
        <v>0</v>
      </c>
      <c r="K1490" s="410">
        <f t="shared" si="293"/>
        <v>4234520</v>
      </c>
      <c r="L1490" s="506"/>
    </row>
    <row r="1491" spans="1:12">
      <c r="A1491" s="409"/>
      <c r="B1491" s="421" t="s">
        <v>333</v>
      </c>
      <c r="C1491" s="410">
        <v>3</v>
      </c>
      <c r="D1491" s="410">
        <v>414546</v>
      </c>
      <c r="E1491" s="410">
        <v>30000</v>
      </c>
      <c r="F1491" s="410"/>
      <c r="G1491" s="410">
        <f t="shared" ref="G1491:G1496" si="294">SUM(D1491:F1491)</f>
        <v>444546</v>
      </c>
      <c r="H1491" s="410">
        <f t="shared" si="290"/>
        <v>1243638</v>
      </c>
      <c r="I1491" s="410">
        <f t="shared" si="291"/>
        <v>90000</v>
      </c>
      <c r="J1491" s="410">
        <f t="shared" si="292"/>
        <v>0</v>
      </c>
      <c r="K1491" s="410">
        <f t="shared" si="293"/>
        <v>1333638</v>
      </c>
      <c r="L1491" s="506"/>
    </row>
    <row r="1492" spans="1:12">
      <c r="A1492" s="409"/>
      <c r="B1492" s="421" t="s">
        <v>340</v>
      </c>
      <c r="C1492" s="410">
        <v>1</v>
      </c>
      <c r="D1492" s="410">
        <v>494738</v>
      </c>
      <c r="E1492" s="410">
        <v>30000</v>
      </c>
      <c r="F1492" s="410"/>
      <c r="G1492" s="410">
        <f t="shared" si="294"/>
        <v>524738</v>
      </c>
      <c r="H1492" s="410">
        <f t="shared" si="290"/>
        <v>494738</v>
      </c>
      <c r="I1492" s="410">
        <f t="shared" si="291"/>
        <v>30000</v>
      </c>
      <c r="J1492" s="410">
        <f t="shared" si="292"/>
        <v>0</v>
      </c>
      <c r="K1492" s="410">
        <f t="shared" si="293"/>
        <v>524738</v>
      </c>
      <c r="L1492" s="506"/>
    </row>
    <row r="1493" spans="1:12">
      <c r="A1493" s="409"/>
      <c r="B1493" s="421" t="s">
        <v>346</v>
      </c>
      <c r="C1493" s="410">
        <v>2</v>
      </c>
      <c r="D1493" s="410">
        <v>473867</v>
      </c>
      <c r="E1493" s="410">
        <v>30000</v>
      </c>
      <c r="F1493" s="410"/>
      <c r="G1493" s="410">
        <f t="shared" si="294"/>
        <v>503867</v>
      </c>
      <c r="H1493" s="410">
        <f t="shared" si="290"/>
        <v>947734</v>
      </c>
      <c r="I1493" s="410">
        <f t="shared" si="291"/>
        <v>60000</v>
      </c>
      <c r="J1493" s="410">
        <f t="shared" si="292"/>
        <v>0</v>
      </c>
      <c r="K1493" s="410">
        <f t="shared" si="293"/>
        <v>1007734</v>
      </c>
      <c r="L1493" s="506"/>
    </row>
    <row r="1494" spans="1:12">
      <c r="A1494" s="409"/>
      <c r="B1494" s="421" t="s">
        <v>364</v>
      </c>
      <c r="C1494" s="410">
        <v>1</v>
      </c>
      <c r="D1494" s="410">
        <v>799855</v>
      </c>
      <c r="E1494" s="410">
        <v>30000</v>
      </c>
      <c r="F1494" s="410"/>
      <c r="G1494" s="410">
        <f t="shared" si="294"/>
        <v>829855</v>
      </c>
      <c r="H1494" s="410">
        <f t="shared" si="290"/>
        <v>799855</v>
      </c>
      <c r="I1494" s="410">
        <f t="shared" si="291"/>
        <v>30000</v>
      </c>
      <c r="J1494" s="410">
        <f t="shared" si="292"/>
        <v>0</v>
      </c>
      <c r="K1494" s="410">
        <f t="shared" si="293"/>
        <v>829855</v>
      </c>
      <c r="L1494" s="506"/>
    </row>
    <row r="1495" spans="1:12">
      <c r="A1495" s="409"/>
      <c r="B1495" s="421" t="s">
        <v>366</v>
      </c>
      <c r="C1495" s="410">
        <v>1</v>
      </c>
      <c r="D1495" s="410">
        <v>846062</v>
      </c>
      <c r="E1495" s="410">
        <v>30000</v>
      </c>
      <c r="F1495" s="410"/>
      <c r="G1495" s="410">
        <f t="shared" si="294"/>
        <v>876062</v>
      </c>
      <c r="H1495" s="410">
        <f t="shared" si="290"/>
        <v>846062</v>
      </c>
      <c r="I1495" s="410">
        <f t="shared" si="291"/>
        <v>30000</v>
      </c>
      <c r="J1495" s="410">
        <f t="shared" si="292"/>
        <v>0</v>
      </c>
      <c r="K1495" s="410">
        <f t="shared" si="293"/>
        <v>876062</v>
      </c>
      <c r="L1495" s="506"/>
    </row>
    <row r="1496" spans="1:12">
      <c r="A1496" s="409"/>
      <c r="B1496" s="421" t="s">
        <v>371</v>
      </c>
      <c r="C1496" s="410">
        <v>2</v>
      </c>
      <c r="D1496" s="410">
        <v>961577</v>
      </c>
      <c r="E1496" s="410">
        <v>30000</v>
      </c>
      <c r="F1496" s="410"/>
      <c r="G1496" s="410">
        <f t="shared" si="294"/>
        <v>991577</v>
      </c>
      <c r="H1496" s="410">
        <f t="shared" si="290"/>
        <v>1923154</v>
      </c>
      <c r="I1496" s="410">
        <f t="shared" si="291"/>
        <v>60000</v>
      </c>
      <c r="J1496" s="410">
        <f t="shared" si="292"/>
        <v>0</v>
      </c>
      <c r="K1496" s="410">
        <f t="shared" si="293"/>
        <v>1983154</v>
      </c>
      <c r="L1496" s="506"/>
    </row>
    <row r="1497" spans="1:12" s="29" customFormat="1">
      <c r="A1497" s="409"/>
      <c r="B1497" s="421" t="s">
        <v>374</v>
      </c>
      <c r="C1497" s="410">
        <v>25</v>
      </c>
      <c r="D1497" s="410">
        <v>857983</v>
      </c>
      <c r="E1497" s="410">
        <v>30000</v>
      </c>
      <c r="F1497" s="410"/>
      <c r="G1497" s="410">
        <f t="shared" ref="G1497:G1506" si="295">SUM(D1497:F1497)</f>
        <v>887983</v>
      </c>
      <c r="H1497" s="410">
        <f t="shared" si="290"/>
        <v>21449575</v>
      </c>
      <c r="I1497" s="410">
        <f t="shared" si="291"/>
        <v>750000</v>
      </c>
      <c r="J1497" s="410">
        <f t="shared" si="292"/>
        <v>0</v>
      </c>
      <c r="K1497" s="410">
        <f t="shared" si="293"/>
        <v>22199575</v>
      </c>
      <c r="L1497" s="506"/>
    </row>
    <row r="1498" spans="1:12" s="29" customFormat="1">
      <c r="A1498" s="409"/>
      <c r="B1498" s="421" t="s">
        <v>375</v>
      </c>
      <c r="C1498" s="410">
        <v>8</v>
      </c>
      <c r="D1498" s="410">
        <v>879772</v>
      </c>
      <c r="E1498" s="410">
        <v>30000</v>
      </c>
      <c r="F1498" s="410"/>
      <c r="G1498" s="410">
        <f t="shared" si="295"/>
        <v>909772</v>
      </c>
      <c r="H1498" s="410">
        <f t="shared" si="290"/>
        <v>7038176</v>
      </c>
      <c r="I1498" s="410">
        <f t="shared" si="291"/>
        <v>240000</v>
      </c>
      <c r="J1498" s="410">
        <f t="shared" si="292"/>
        <v>0</v>
      </c>
      <c r="K1498" s="410">
        <f t="shared" si="293"/>
        <v>7278176</v>
      </c>
      <c r="L1498" s="506"/>
    </row>
    <row r="1499" spans="1:12" s="29" customFormat="1">
      <c r="A1499" s="409"/>
      <c r="B1499" s="421" t="s">
        <v>380</v>
      </c>
      <c r="C1499" s="410">
        <v>1</v>
      </c>
      <c r="D1499" s="410">
        <v>1013692</v>
      </c>
      <c r="E1499" s="410">
        <v>30000</v>
      </c>
      <c r="F1499" s="410"/>
      <c r="G1499" s="410">
        <f t="shared" si="295"/>
        <v>1043692</v>
      </c>
      <c r="H1499" s="410">
        <f t="shared" si="290"/>
        <v>1013692</v>
      </c>
      <c r="I1499" s="410">
        <f t="shared" si="291"/>
        <v>30000</v>
      </c>
      <c r="J1499" s="410">
        <f t="shared" si="292"/>
        <v>0</v>
      </c>
      <c r="K1499" s="410">
        <f t="shared" si="293"/>
        <v>1043692</v>
      </c>
      <c r="L1499" s="506"/>
    </row>
    <row r="1500" spans="1:12" s="29" customFormat="1">
      <c r="A1500" s="409"/>
      <c r="B1500" s="421" t="s">
        <v>385</v>
      </c>
      <c r="C1500" s="410">
        <v>1</v>
      </c>
      <c r="D1500" s="410">
        <v>1174395</v>
      </c>
      <c r="E1500" s="410">
        <v>30000</v>
      </c>
      <c r="F1500" s="410"/>
      <c r="G1500" s="410">
        <f t="shared" si="295"/>
        <v>1204395</v>
      </c>
      <c r="H1500" s="410">
        <f t="shared" si="290"/>
        <v>1174395</v>
      </c>
      <c r="I1500" s="410">
        <f t="shared" si="291"/>
        <v>30000</v>
      </c>
      <c r="J1500" s="410">
        <f t="shared" si="292"/>
        <v>0</v>
      </c>
      <c r="K1500" s="410">
        <f t="shared" si="293"/>
        <v>1204395</v>
      </c>
      <c r="L1500" s="506"/>
    </row>
    <row r="1501" spans="1:12" s="29" customFormat="1">
      <c r="A1501" s="409"/>
      <c r="B1501" s="421" t="s">
        <v>388</v>
      </c>
      <c r="C1501" s="410">
        <v>6</v>
      </c>
      <c r="D1501" s="410">
        <v>992228</v>
      </c>
      <c r="E1501" s="410">
        <v>30000</v>
      </c>
      <c r="F1501" s="410"/>
      <c r="G1501" s="410">
        <f t="shared" si="295"/>
        <v>1022228</v>
      </c>
      <c r="H1501" s="410">
        <f t="shared" si="290"/>
        <v>5953368</v>
      </c>
      <c r="I1501" s="410">
        <f t="shared" si="291"/>
        <v>180000</v>
      </c>
      <c r="J1501" s="410">
        <f t="shared" si="292"/>
        <v>0</v>
      </c>
      <c r="K1501" s="410">
        <f t="shared" si="293"/>
        <v>6133368</v>
      </c>
      <c r="L1501" s="506"/>
    </row>
    <row r="1502" spans="1:12" s="29" customFormat="1">
      <c r="A1502" s="409"/>
      <c r="B1502" s="421" t="s">
        <v>389</v>
      </c>
      <c r="C1502" s="410">
        <v>2</v>
      </c>
      <c r="D1502" s="410">
        <v>1023851</v>
      </c>
      <c r="E1502" s="410">
        <v>30000</v>
      </c>
      <c r="F1502" s="410"/>
      <c r="G1502" s="410">
        <f t="shared" si="295"/>
        <v>1053851</v>
      </c>
      <c r="H1502" s="410">
        <f t="shared" si="290"/>
        <v>2047702</v>
      </c>
      <c r="I1502" s="410">
        <f t="shared" si="291"/>
        <v>60000</v>
      </c>
      <c r="J1502" s="410">
        <f t="shared" si="292"/>
        <v>0</v>
      </c>
      <c r="K1502" s="410">
        <f t="shared" si="293"/>
        <v>2107702</v>
      </c>
      <c r="L1502" s="506"/>
    </row>
    <row r="1503" spans="1:12" s="29" customFormat="1">
      <c r="A1503" s="409"/>
      <c r="B1503" s="421" t="s">
        <v>400</v>
      </c>
      <c r="C1503" s="410">
        <v>1</v>
      </c>
      <c r="D1503" s="410">
        <v>1371711</v>
      </c>
      <c r="E1503" s="410">
        <v>30000</v>
      </c>
      <c r="F1503" s="410"/>
      <c r="G1503" s="410">
        <f t="shared" si="295"/>
        <v>1401711</v>
      </c>
      <c r="H1503" s="410">
        <f t="shared" si="290"/>
        <v>1371711</v>
      </c>
      <c r="I1503" s="410">
        <f t="shared" si="291"/>
        <v>30000</v>
      </c>
      <c r="J1503" s="410">
        <f t="shared" si="292"/>
        <v>0</v>
      </c>
      <c r="K1503" s="410">
        <f t="shared" si="293"/>
        <v>1401711</v>
      </c>
      <c r="L1503" s="506"/>
    </row>
    <row r="1504" spans="1:12" s="29" customFormat="1">
      <c r="A1504" s="409"/>
      <c r="B1504" s="421" t="s">
        <v>402</v>
      </c>
      <c r="C1504" s="410">
        <v>1</v>
      </c>
      <c r="D1504" s="410">
        <v>1094732</v>
      </c>
      <c r="E1504" s="410">
        <v>30000</v>
      </c>
      <c r="F1504" s="410"/>
      <c r="G1504" s="410">
        <f t="shared" si="295"/>
        <v>1124732</v>
      </c>
      <c r="H1504" s="410">
        <f t="shared" si="290"/>
        <v>1094732</v>
      </c>
      <c r="I1504" s="410">
        <f t="shared" si="291"/>
        <v>30000</v>
      </c>
      <c r="J1504" s="410">
        <f t="shared" si="292"/>
        <v>0</v>
      </c>
      <c r="K1504" s="410">
        <f t="shared" si="293"/>
        <v>1124732</v>
      </c>
      <c r="L1504" s="506"/>
    </row>
    <row r="1505" spans="1:12" s="29" customFormat="1">
      <c r="A1505" s="409"/>
      <c r="B1505" s="421" t="s">
        <v>403</v>
      </c>
      <c r="C1505" s="410">
        <v>1</v>
      </c>
      <c r="D1505" s="410">
        <v>1126631</v>
      </c>
      <c r="E1505" s="410">
        <v>30000</v>
      </c>
      <c r="F1505" s="410"/>
      <c r="G1505" s="410">
        <f t="shared" si="295"/>
        <v>1156631</v>
      </c>
      <c r="H1505" s="410">
        <f t="shared" si="290"/>
        <v>1126631</v>
      </c>
      <c r="I1505" s="410">
        <f t="shared" si="291"/>
        <v>30000</v>
      </c>
      <c r="J1505" s="410">
        <f t="shared" si="292"/>
        <v>0</v>
      </c>
      <c r="K1505" s="410">
        <f t="shared" si="293"/>
        <v>1156631</v>
      </c>
      <c r="L1505" s="506"/>
    </row>
    <row r="1506" spans="1:12" s="29" customFormat="1">
      <c r="A1506" s="409"/>
      <c r="B1506" s="421" t="s">
        <v>404</v>
      </c>
      <c r="C1506" s="410">
        <v>1</v>
      </c>
      <c r="D1506" s="410">
        <v>1162530</v>
      </c>
      <c r="E1506" s="410">
        <v>30000</v>
      </c>
      <c r="F1506" s="410"/>
      <c r="G1506" s="410">
        <f t="shared" si="295"/>
        <v>1192530</v>
      </c>
      <c r="H1506" s="410">
        <f t="shared" si="290"/>
        <v>1162530</v>
      </c>
      <c r="I1506" s="410">
        <f t="shared" si="291"/>
        <v>30000</v>
      </c>
      <c r="J1506" s="410">
        <f t="shared" si="292"/>
        <v>0</v>
      </c>
      <c r="K1506" s="410">
        <f t="shared" si="293"/>
        <v>1192530</v>
      </c>
      <c r="L1506" s="506"/>
    </row>
    <row r="1507" spans="1:12" s="29" customFormat="1">
      <c r="A1507" s="409"/>
      <c r="B1507" s="421" t="s">
        <v>405</v>
      </c>
      <c r="C1507" s="410">
        <v>1</v>
      </c>
      <c r="D1507" s="410">
        <v>1196428</v>
      </c>
      <c r="E1507" s="410">
        <v>30000</v>
      </c>
      <c r="F1507" s="410"/>
      <c r="G1507" s="410">
        <f t="shared" ref="G1507:G1519" si="296">SUM(D1507:F1507)</f>
        <v>1226428</v>
      </c>
      <c r="H1507" s="410">
        <f t="shared" ref="H1507:H1519" si="297">C1507*D1507</f>
        <v>1196428</v>
      </c>
      <c r="I1507" s="410">
        <f t="shared" ref="I1507:I1519" si="298">C1507*E1507</f>
        <v>30000</v>
      </c>
      <c r="J1507" s="410">
        <f t="shared" ref="J1507:J1519" si="299">C1507*F1507</f>
        <v>0</v>
      </c>
      <c r="K1507" s="410">
        <f t="shared" ref="K1507:K1519" si="300">C1507*G1507</f>
        <v>1226428</v>
      </c>
      <c r="L1507" s="506"/>
    </row>
    <row r="1508" spans="1:12" s="29" customFormat="1">
      <c r="A1508" s="409"/>
      <c r="B1508" s="421" t="s">
        <v>416</v>
      </c>
      <c r="C1508" s="410">
        <v>1</v>
      </c>
      <c r="D1508" s="410">
        <v>1326884</v>
      </c>
      <c r="E1508" s="410">
        <v>30000</v>
      </c>
      <c r="F1508" s="410"/>
      <c r="G1508" s="410">
        <f t="shared" si="296"/>
        <v>1356884</v>
      </c>
      <c r="H1508" s="410">
        <f t="shared" si="297"/>
        <v>1326884</v>
      </c>
      <c r="I1508" s="410">
        <f t="shared" si="298"/>
        <v>30000</v>
      </c>
      <c r="J1508" s="410">
        <f t="shared" si="299"/>
        <v>0</v>
      </c>
      <c r="K1508" s="410">
        <f t="shared" si="300"/>
        <v>1356884</v>
      </c>
      <c r="L1508" s="506"/>
    </row>
    <row r="1509" spans="1:12" s="29" customFormat="1">
      <c r="A1509" s="409"/>
      <c r="B1509" s="421" t="s">
        <v>428</v>
      </c>
      <c r="C1509" s="410">
        <v>1</v>
      </c>
      <c r="D1509" s="410">
        <v>1528878</v>
      </c>
      <c r="E1509" s="410">
        <v>30000</v>
      </c>
      <c r="F1509" s="410"/>
      <c r="G1509" s="410">
        <f t="shared" si="296"/>
        <v>1558878</v>
      </c>
      <c r="H1509" s="410">
        <f t="shared" si="297"/>
        <v>1528878</v>
      </c>
      <c r="I1509" s="410">
        <f t="shared" si="298"/>
        <v>30000</v>
      </c>
      <c r="J1509" s="410">
        <f t="shared" si="299"/>
        <v>0</v>
      </c>
      <c r="K1509" s="410">
        <f t="shared" si="300"/>
        <v>1558878</v>
      </c>
      <c r="L1509" s="506"/>
    </row>
    <row r="1510" spans="1:12" s="29" customFormat="1">
      <c r="A1510" s="409"/>
      <c r="B1510" s="421" t="s">
        <v>1045</v>
      </c>
      <c r="C1510" s="410">
        <v>2</v>
      </c>
      <c r="D1510" s="410">
        <v>1584468</v>
      </c>
      <c r="E1510" s="410">
        <v>30000</v>
      </c>
      <c r="F1510" s="410"/>
      <c r="G1510" s="410">
        <f t="shared" si="296"/>
        <v>1614468</v>
      </c>
      <c r="H1510" s="410">
        <f t="shared" si="297"/>
        <v>3168936</v>
      </c>
      <c r="I1510" s="410">
        <f t="shared" si="298"/>
        <v>60000</v>
      </c>
      <c r="J1510" s="410">
        <f t="shared" si="299"/>
        <v>0</v>
      </c>
      <c r="K1510" s="410">
        <f t="shared" si="300"/>
        <v>3228936</v>
      </c>
      <c r="L1510" s="506"/>
    </row>
    <row r="1511" spans="1:12" s="29" customFormat="1">
      <c r="A1511" s="409"/>
      <c r="B1511" s="421" t="s">
        <v>546</v>
      </c>
      <c r="C1511" s="410">
        <v>1</v>
      </c>
      <c r="D1511" s="410">
        <v>1640057</v>
      </c>
      <c r="E1511" s="410">
        <v>30000</v>
      </c>
      <c r="F1511" s="410"/>
      <c r="G1511" s="410">
        <f t="shared" si="296"/>
        <v>1670057</v>
      </c>
      <c r="H1511" s="410">
        <f t="shared" si="297"/>
        <v>1640057</v>
      </c>
      <c r="I1511" s="410">
        <f t="shared" si="298"/>
        <v>30000</v>
      </c>
      <c r="J1511" s="410">
        <f t="shared" si="299"/>
        <v>0</v>
      </c>
      <c r="K1511" s="410">
        <f t="shared" si="300"/>
        <v>1670057</v>
      </c>
      <c r="L1511" s="506"/>
    </row>
    <row r="1512" spans="1:12" s="29" customFormat="1">
      <c r="A1512" s="409"/>
      <c r="B1512" s="421" t="s">
        <v>636</v>
      </c>
      <c r="C1512" s="410">
        <v>1</v>
      </c>
      <c r="D1512" s="410">
        <v>1695647</v>
      </c>
      <c r="E1512" s="410">
        <v>30000</v>
      </c>
      <c r="F1512" s="410"/>
      <c r="G1512" s="410">
        <f t="shared" si="296"/>
        <v>1725647</v>
      </c>
      <c r="H1512" s="410">
        <f t="shared" si="297"/>
        <v>1695647</v>
      </c>
      <c r="I1512" s="410">
        <f t="shared" si="298"/>
        <v>30000</v>
      </c>
      <c r="J1512" s="410">
        <f t="shared" si="299"/>
        <v>0</v>
      </c>
      <c r="K1512" s="410">
        <f t="shared" si="300"/>
        <v>1725647</v>
      </c>
      <c r="L1512" s="506"/>
    </row>
    <row r="1513" spans="1:12" s="29" customFormat="1">
      <c r="A1513" s="409"/>
      <c r="B1513" s="408" t="s">
        <v>434</v>
      </c>
      <c r="C1513" s="410">
        <v>1</v>
      </c>
      <c r="D1513" s="410">
        <v>1862415</v>
      </c>
      <c r="E1513" s="410">
        <v>30000</v>
      </c>
      <c r="F1513" s="410"/>
      <c r="G1513" s="410">
        <f t="shared" si="296"/>
        <v>1892415</v>
      </c>
      <c r="H1513" s="410">
        <f t="shared" si="297"/>
        <v>1862415</v>
      </c>
      <c r="I1513" s="410">
        <f t="shared" si="298"/>
        <v>30000</v>
      </c>
      <c r="J1513" s="410">
        <f t="shared" si="299"/>
        <v>0</v>
      </c>
      <c r="K1513" s="410">
        <f t="shared" si="300"/>
        <v>1892415</v>
      </c>
      <c r="L1513" s="506"/>
    </row>
    <row r="1514" spans="1:12" s="29" customFormat="1">
      <c r="A1514" s="409"/>
      <c r="B1514" s="408" t="s">
        <v>1084</v>
      </c>
      <c r="C1514" s="410">
        <v>2</v>
      </c>
      <c r="D1514" s="410">
        <v>1862220</v>
      </c>
      <c r="E1514" s="410">
        <v>30000</v>
      </c>
      <c r="F1514" s="410"/>
      <c r="G1514" s="410">
        <f t="shared" si="296"/>
        <v>1892220</v>
      </c>
      <c r="H1514" s="410">
        <f t="shared" si="297"/>
        <v>3724440</v>
      </c>
      <c r="I1514" s="410">
        <f t="shared" si="298"/>
        <v>60000</v>
      </c>
      <c r="J1514" s="410">
        <f t="shared" si="299"/>
        <v>0</v>
      </c>
      <c r="K1514" s="410">
        <f t="shared" si="300"/>
        <v>3784440</v>
      </c>
      <c r="L1514" s="506"/>
    </row>
    <row r="1515" spans="1:12" s="29" customFormat="1">
      <c r="A1515" s="409"/>
      <c r="B1515" s="408" t="s">
        <v>1118</v>
      </c>
      <c r="C1515" s="410">
        <v>2</v>
      </c>
      <c r="D1515" s="410">
        <v>1922065</v>
      </c>
      <c r="E1515" s="410">
        <v>30000</v>
      </c>
      <c r="F1515" s="410"/>
      <c r="G1515" s="410">
        <f t="shared" si="296"/>
        <v>1952065</v>
      </c>
      <c r="H1515" s="410">
        <f t="shared" si="297"/>
        <v>3844130</v>
      </c>
      <c r="I1515" s="410">
        <f t="shared" si="298"/>
        <v>60000</v>
      </c>
      <c r="J1515" s="410">
        <f t="shared" si="299"/>
        <v>0</v>
      </c>
      <c r="K1515" s="410">
        <f t="shared" si="300"/>
        <v>3904130</v>
      </c>
      <c r="L1515" s="506"/>
    </row>
    <row r="1516" spans="1:12" s="29" customFormat="1">
      <c r="A1516" s="409"/>
      <c r="B1516" s="408" t="s">
        <v>443</v>
      </c>
      <c r="C1516" s="410">
        <v>1</v>
      </c>
      <c r="D1516" s="410">
        <v>2101600</v>
      </c>
      <c r="E1516" s="410">
        <v>30000</v>
      </c>
      <c r="F1516" s="410"/>
      <c r="G1516" s="410">
        <f t="shared" si="296"/>
        <v>2131600</v>
      </c>
      <c r="H1516" s="410">
        <f t="shared" si="297"/>
        <v>2101600</v>
      </c>
      <c r="I1516" s="410">
        <f t="shared" si="298"/>
        <v>30000</v>
      </c>
      <c r="J1516" s="410">
        <f t="shared" si="299"/>
        <v>0</v>
      </c>
      <c r="K1516" s="410">
        <f t="shared" si="300"/>
        <v>2131600</v>
      </c>
      <c r="L1516" s="506"/>
    </row>
    <row r="1517" spans="1:12" s="29" customFormat="1">
      <c r="A1517" s="409"/>
      <c r="B1517" s="408" t="s">
        <v>549</v>
      </c>
      <c r="C1517" s="410">
        <v>2</v>
      </c>
      <c r="D1517" s="410">
        <v>2194212</v>
      </c>
      <c r="E1517" s="410">
        <v>30000</v>
      </c>
      <c r="F1517" s="410"/>
      <c r="G1517" s="410">
        <f t="shared" si="296"/>
        <v>2224212</v>
      </c>
      <c r="H1517" s="410">
        <f t="shared" si="297"/>
        <v>4388424</v>
      </c>
      <c r="I1517" s="410">
        <f t="shared" si="298"/>
        <v>60000</v>
      </c>
      <c r="J1517" s="410">
        <f t="shared" si="299"/>
        <v>0</v>
      </c>
      <c r="K1517" s="410">
        <f t="shared" si="300"/>
        <v>4448424</v>
      </c>
      <c r="L1517" s="506"/>
    </row>
    <row r="1518" spans="1:12" s="29" customFormat="1">
      <c r="A1518" s="409"/>
      <c r="B1518" s="408" t="s">
        <v>447</v>
      </c>
      <c r="C1518" s="410">
        <v>1</v>
      </c>
      <c r="D1518" s="410">
        <v>2360801</v>
      </c>
      <c r="E1518" s="410">
        <v>30000</v>
      </c>
      <c r="F1518" s="410"/>
      <c r="G1518" s="410">
        <f t="shared" si="296"/>
        <v>2390801</v>
      </c>
      <c r="H1518" s="410">
        <f t="shared" si="297"/>
        <v>2360801</v>
      </c>
      <c r="I1518" s="410">
        <f t="shared" si="298"/>
        <v>30000</v>
      </c>
      <c r="J1518" s="410">
        <f t="shared" si="299"/>
        <v>0</v>
      </c>
      <c r="K1518" s="410">
        <f t="shared" si="300"/>
        <v>2390801</v>
      </c>
      <c r="L1518" s="506"/>
    </row>
    <row r="1519" spans="1:12" s="29" customFormat="1">
      <c r="A1519" s="409"/>
      <c r="B1519" s="408" t="s">
        <v>679</v>
      </c>
      <c r="C1519" s="410">
        <v>1</v>
      </c>
      <c r="D1519" s="410">
        <v>2905774</v>
      </c>
      <c r="E1519" s="410">
        <v>30000</v>
      </c>
      <c r="F1519" s="410"/>
      <c r="G1519" s="410">
        <f t="shared" si="296"/>
        <v>2935774</v>
      </c>
      <c r="H1519" s="410">
        <f t="shared" si="297"/>
        <v>2905774</v>
      </c>
      <c r="I1519" s="410">
        <f t="shared" si="298"/>
        <v>30000</v>
      </c>
      <c r="J1519" s="410">
        <f t="shared" si="299"/>
        <v>0</v>
      </c>
      <c r="K1519" s="410">
        <f t="shared" si="300"/>
        <v>2935774</v>
      </c>
      <c r="L1519" s="506"/>
    </row>
    <row r="1520" spans="1:12">
      <c r="A1520" s="409"/>
      <c r="B1520" s="421" t="s">
        <v>455</v>
      </c>
      <c r="C1520" s="1060">
        <f>SUM(C1486:C1519)</f>
        <v>91</v>
      </c>
      <c r="D1520" s="1060">
        <f>SUM(D1486:D1519)</f>
        <v>40986261</v>
      </c>
      <c r="E1520" s="1060">
        <f>SUM(E1486:E1519)</f>
        <v>1020000</v>
      </c>
      <c r="F1520" s="1060">
        <f>SUM(F1486:F1515)</f>
        <v>0</v>
      </c>
      <c r="G1520" s="410">
        <f>SUM(D1520:F1520)</f>
        <v>42006261</v>
      </c>
      <c r="H1520" s="1060">
        <f>SUM(H1486:H1519)</f>
        <v>88468383</v>
      </c>
      <c r="I1520" s="1060">
        <f>SUM(I1486:I1519)</f>
        <v>2730000</v>
      </c>
      <c r="J1520" s="1060">
        <f>SUM(J1486:J1519)</f>
        <v>0</v>
      </c>
      <c r="K1520" s="1060">
        <f>SUM(K1486:K1519)</f>
        <v>91198383</v>
      </c>
      <c r="L1520" s="506"/>
    </row>
    <row r="1521" spans="1:12">
      <c r="A1521" s="409"/>
      <c r="B1521" s="409"/>
      <c r="C1521" s="410"/>
      <c r="D1521" s="410"/>
      <c r="E1521" s="410"/>
      <c r="F1521" s="410"/>
      <c r="G1521" s="410"/>
      <c r="H1521" s="410"/>
      <c r="I1521" s="410"/>
      <c r="J1521" s="410"/>
      <c r="K1521" s="410"/>
      <c r="L1521" s="506"/>
    </row>
    <row r="1522" spans="1:12">
      <c r="A1522" s="409"/>
      <c r="B1522" s="422" t="s">
        <v>460</v>
      </c>
      <c r="C1522" s="410">
        <v>1</v>
      </c>
      <c r="D1522" s="418">
        <v>9273943</v>
      </c>
      <c r="E1522" s="410">
        <v>374361</v>
      </c>
      <c r="F1522" s="410">
        <v>7914876</v>
      </c>
      <c r="G1522" s="410">
        <f>SUM(D1522:F1522)</f>
        <v>17563180</v>
      </c>
      <c r="H1522" s="410">
        <f>C1522*D1522</f>
        <v>9273943</v>
      </c>
      <c r="I1522" s="410">
        <f>C1522*E1522</f>
        <v>374361</v>
      </c>
      <c r="J1522" s="410">
        <f>C1522*F1522</f>
        <v>7914876</v>
      </c>
      <c r="K1522" s="410">
        <f>C1522*G1522</f>
        <v>17563180</v>
      </c>
      <c r="L1522" s="506"/>
    </row>
    <row r="1523" spans="1:12">
      <c r="A1523" s="409"/>
      <c r="B1523" s="422"/>
      <c r="C1523" s="410"/>
      <c r="D1523" s="410"/>
      <c r="E1523" s="410"/>
      <c r="F1523" s="410"/>
      <c r="G1523" s="410">
        <f>SUM(D1523:F1523)</f>
        <v>0</v>
      </c>
      <c r="H1523" s="410">
        <f>C1523*D1523</f>
        <v>0</v>
      </c>
      <c r="I1523" s="410">
        <f>C1523*E1523</f>
        <v>0</v>
      </c>
      <c r="J1523" s="410">
        <f>C1523*F1523</f>
        <v>0</v>
      </c>
      <c r="K1523" s="410">
        <f>C1523*G1523</f>
        <v>0</v>
      </c>
      <c r="L1523" s="506"/>
    </row>
    <row r="1524" spans="1:12">
      <c r="A1524" s="409"/>
      <c r="B1524" s="422"/>
      <c r="C1524" s="410">
        <f t="shared" ref="C1524:K1524" si="301">SUM(C1522:C1523)</f>
        <v>1</v>
      </c>
      <c r="D1524" s="410">
        <f t="shared" si="301"/>
        <v>9273943</v>
      </c>
      <c r="E1524" s="410">
        <f t="shared" si="301"/>
        <v>374361</v>
      </c>
      <c r="F1524" s="410">
        <f t="shared" si="301"/>
        <v>7914876</v>
      </c>
      <c r="G1524" s="410">
        <f t="shared" si="301"/>
        <v>17563180</v>
      </c>
      <c r="H1524" s="410">
        <f t="shared" si="301"/>
        <v>9273943</v>
      </c>
      <c r="I1524" s="410">
        <f t="shared" si="301"/>
        <v>374361</v>
      </c>
      <c r="J1524" s="410">
        <f t="shared" si="301"/>
        <v>7914876</v>
      </c>
      <c r="K1524" s="410">
        <f t="shared" si="301"/>
        <v>17563180</v>
      </c>
      <c r="L1524" s="506"/>
    </row>
    <row r="1525" spans="1:12">
      <c r="A1525" s="409"/>
      <c r="B1525" s="422"/>
      <c r="C1525" s="410"/>
      <c r="D1525" s="410"/>
      <c r="E1525" s="410"/>
      <c r="F1525" s="410"/>
      <c r="G1525" s="410"/>
      <c r="H1525" s="410"/>
      <c r="I1525" s="410"/>
      <c r="J1525" s="410"/>
      <c r="K1525" s="410"/>
      <c r="L1525" s="506"/>
    </row>
    <row r="1526" spans="1:12">
      <c r="A1526" s="407" t="s">
        <v>468</v>
      </c>
      <c r="B1526" s="409"/>
      <c r="C1526" s="412">
        <f t="shared" ref="C1526:K1526" si="302">C1520+C1524</f>
        <v>92</v>
      </c>
      <c r="D1526" s="412">
        <f t="shared" si="302"/>
        <v>50260204</v>
      </c>
      <c r="E1526" s="412">
        <f t="shared" si="302"/>
        <v>1394361</v>
      </c>
      <c r="F1526" s="412">
        <f t="shared" si="302"/>
        <v>7914876</v>
      </c>
      <c r="G1526" s="412">
        <f t="shared" si="302"/>
        <v>59569441</v>
      </c>
      <c r="H1526" s="412">
        <f t="shared" si="302"/>
        <v>97742326</v>
      </c>
      <c r="I1526" s="412">
        <f t="shared" si="302"/>
        <v>3104361</v>
      </c>
      <c r="J1526" s="412">
        <f t="shared" si="302"/>
        <v>7914876</v>
      </c>
      <c r="K1526" s="412">
        <f t="shared" si="302"/>
        <v>108761563</v>
      </c>
      <c r="L1526" s="506"/>
    </row>
    <row r="1527" spans="1:12">
      <c r="A1527" s="506"/>
      <c r="B1527" s="506"/>
      <c r="C1527" s="506"/>
      <c r="D1527" s="506"/>
      <c r="E1527" s="506"/>
      <c r="F1527" s="506"/>
      <c r="G1527" s="506"/>
      <c r="H1527" s="506"/>
      <c r="I1527" s="506"/>
      <c r="J1527" s="506"/>
      <c r="K1527" s="506"/>
      <c r="L1527" s="506"/>
    </row>
    <row r="1528" spans="1:12">
      <c r="A1528" s="506"/>
      <c r="B1528" s="506"/>
      <c r="C1528" s="506"/>
      <c r="D1528" s="506"/>
      <c r="E1528" s="506"/>
      <c r="F1528" s="506"/>
      <c r="G1528" s="506"/>
      <c r="H1528" s="506"/>
      <c r="I1528" s="506"/>
      <c r="J1528" s="506"/>
      <c r="K1528" s="506"/>
      <c r="L1528" s="506"/>
    </row>
    <row r="1529" spans="1:12" ht="20.25">
      <c r="A1529" s="1568" t="s">
        <v>288</v>
      </c>
      <c r="B1529" s="1568"/>
      <c r="C1529" s="1568"/>
      <c r="D1529" s="1568"/>
      <c r="E1529" s="1568"/>
      <c r="F1529" s="1568"/>
      <c r="G1529" s="1568"/>
      <c r="H1529" s="1568"/>
      <c r="I1529" s="1568"/>
      <c r="J1529" s="1568"/>
      <c r="K1529" s="1568"/>
      <c r="L1529" s="506"/>
    </row>
    <row r="1530" spans="1:12" ht="20.25" customHeight="1">
      <c r="A1530" s="1569" t="s">
        <v>289</v>
      </c>
      <c r="B1530" s="1569"/>
      <c r="C1530" s="1569"/>
      <c r="D1530" s="1569"/>
      <c r="E1530" s="1569"/>
      <c r="F1530" s="1569"/>
      <c r="G1530" s="1569"/>
      <c r="H1530" s="1569"/>
      <c r="I1530" s="1569"/>
      <c r="J1530" s="1569"/>
      <c r="K1530" s="1569"/>
      <c r="L1530" s="506"/>
    </row>
    <row r="1531" spans="1:12" ht="20.25" customHeight="1">
      <c r="A1531" s="1569" t="s">
        <v>290</v>
      </c>
      <c r="B1531" s="1569"/>
      <c r="C1531" s="1569"/>
      <c r="D1531" s="1569"/>
      <c r="E1531" s="1569"/>
      <c r="F1531" s="1569"/>
      <c r="G1531" s="1569"/>
      <c r="H1531" s="1569"/>
      <c r="I1531" s="1569"/>
      <c r="J1531" s="1569"/>
      <c r="K1531" s="1569"/>
      <c r="L1531" s="506"/>
    </row>
    <row r="1532" spans="1:12">
      <c r="A1532" s="1570" t="s">
        <v>509</v>
      </c>
      <c r="B1532" s="1570"/>
      <c r="C1532" s="1570"/>
      <c r="D1532" s="1570"/>
      <c r="E1532" s="1570"/>
      <c r="F1532" s="1570"/>
      <c r="G1532" s="1570"/>
      <c r="H1532" s="1570"/>
      <c r="I1532" s="1570"/>
      <c r="J1532" s="1570"/>
      <c r="K1532" s="1570"/>
      <c r="L1532" s="506"/>
    </row>
    <row r="1533" spans="1:12" ht="36.75">
      <c r="A1533" s="406"/>
      <c r="B1533" s="406" t="s">
        <v>291</v>
      </c>
      <c r="C1533" s="406" t="s">
        <v>1015</v>
      </c>
      <c r="D1533" s="406" t="s">
        <v>292</v>
      </c>
      <c r="E1533" s="406" t="s">
        <v>516</v>
      </c>
      <c r="F1533" s="406" t="s">
        <v>293</v>
      </c>
      <c r="G1533" s="406" t="s">
        <v>294</v>
      </c>
      <c r="H1533" s="406" t="s">
        <v>295</v>
      </c>
      <c r="I1533" s="406" t="s">
        <v>517</v>
      </c>
      <c r="J1533" s="406" t="s">
        <v>296</v>
      </c>
      <c r="K1533" s="1061" t="s">
        <v>1016</v>
      </c>
      <c r="L1533" s="506"/>
    </row>
    <row r="1534" spans="1:12">
      <c r="A1534" s="408"/>
      <c r="B1534" s="409"/>
      <c r="C1534" s="409"/>
      <c r="D1534" s="409"/>
      <c r="E1534" s="409"/>
      <c r="F1534" s="409"/>
      <c r="G1534" s="409"/>
      <c r="H1534" s="409"/>
      <c r="I1534" s="409"/>
      <c r="J1534" s="409"/>
      <c r="K1534" s="1062" t="s">
        <v>297</v>
      </c>
      <c r="L1534" s="506"/>
    </row>
    <row r="1535" spans="1:12">
      <c r="A1535" s="409"/>
      <c r="B1535" s="421" t="s">
        <v>315</v>
      </c>
      <c r="C1535" s="410">
        <v>6</v>
      </c>
      <c r="D1535" s="410">
        <v>445175</v>
      </c>
      <c r="E1535" s="410">
        <v>30000</v>
      </c>
      <c r="F1535" s="410"/>
      <c r="G1535" s="410">
        <f t="shared" ref="G1535:G1557" si="303">SUM(D1535:F1535)</f>
        <v>475175</v>
      </c>
      <c r="H1535" s="410">
        <f t="shared" ref="H1535:H1558" si="304">C1535*D1535</f>
        <v>2671050</v>
      </c>
      <c r="I1535" s="410">
        <f t="shared" ref="I1535:I1558" si="305">C1535*E1535</f>
        <v>180000</v>
      </c>
      <c r="J1535" s="410">
        <f t="shared" ref="J1535:J1558" si="306">C1535*F1535</f>
        <v>0</v>
      </c>
      <c r="K1535" s="410">
        <f t="shared" ref="K1535:K1558" si="307">C1535*G1535</f>
        <v>2851050</v>
      </c>
      <c r="L1535" s="506"/>
    </row>
    <row r="1536" spans="1:12">
      <c r="A1536" s="409"/>
      <c r="B1536" s="421" t="s">
        <v>316</v>
      </c>
      <c r="C1536" s="410">
        <v>1</v>
      </c>
      <c r="D1536" s="410">
        <v>452354</v>
      </c>
      <c r="E1536" s="410">
        <v>30000</v>
      </c>
      <c r="F1536" s="410"/>
      <c r="G1536" s="410">
        <f t="shared" si="303"/>
        <v>482354</v>
      </c>
      <c r="H1536" s="410">
        <f t="shared" si="304"/>
        <v>452354</v>
      </c>
      <c r="I1536" s="410">
        <f t="shared" si="305"/>
        <v>30000</v>
      </c>
      <c r="J1536" s="410">
        <f t="shared" si="306"/>
        <v>0</v>
      </c>
      <c r="K1536" s="410">
        <f t="shared" si="307"/>
        <v>482354</v>
      </c>
      <c r="L1536" s="506"/>
    </row>
    <row r="1537" spans="1:12">
      <c r="A1537" s="409"/>
      <c r="B1537" s="421" t="s">
        <v>327</v>
      </c>
      <c r="C1537" s="410">
        <v>1</v>
      </c>
      <c r="D1537" s="410">
        <v>453855</v>
      </c>
      <c r="E1537" s="410">
        <v>30000</v>
      </c>
      <c r="F1537" s="410"/>
      <c r="G1537" s="410">
        <f t="shared" si="303"/>
        <v>483855</v>
      </c>
      <c r="H1537" s="410">
        <f t="shared" si="304"/>
        <v>453855</v>
      </c>
      <c r="I1537" s="410">
        <f t="shared" si="305"/>
        <v>30000</v>
      </c>
      <c r="J1537" s="410">
        <f t="shared" si="306"/>
        <v>0</v>
      </c>
      <c r="K1537" s="410">
        <f t="shared" si="307"/>
        <v>483855</v>
      </c>
      <c r="L1537" s="506"/>
    </row>
    <row r="1538" spans="1:12">
      <c r="A1538" s="409"/>
      <c r="B1538" s="421" t="s">
        <v>357</v>
      </c>
      <c r="C1538" s="410">
        <v>1</v>
      </c>
      <c r="D1538" s="410">
        <v>638133</v>
      </c>
      <c r="E1538" s="410">
        <v>30000</v>
      </c>
      <c r="F1538" s="410"/>
      <c r="G1538" s="410">
        <f t="shared" si="303"/>
        <v>668133</v>
      </c>
      <c r="H1538" s="410">
        <f t="shared" si="304"/>
        <v>638133</v>
      </c>
      <c r="I1538" s="410">
        <f t="shared" si="305"/>
        <v>30000</v>
      </c>
      <c r="J1538" s="410">
        <f t="shared" si="306"/>
        <v>0</v>
      </c>
      <c r="K1538" s="410">
        <f t="shared" si="307"/>
        <v>668133</v>
      </c>
      <c r="L1538" s="506"/>
    </row>
    <row r="1539" spans="1:12">
      <c r="A1539" s="409"/>
      <c r="B1539" s="421" t="s">
        <v>362</v>
      </c>
      <c r="C1539" s="410">
        <v>3</v>
      </c>
      <c r="D1539" s="410">
        <v>753649</v>
      </c>
      <c r="E1539" s="410">
        <v>30000</v>
      </c>
      <c r="F1539" s="410"/>
      <c r="G1539" s="410">
        <f t="shared" si="303"/>
        <v>783649</v>
      </c>
      <c r="H1539" s="410">
        <f t="shared" si="304"/>
        <v>2260947</v>
      </c>
      <c r="I1539" s="410">
        <f t="shared" si="305"/>
        <v>90000</v>
      </c>
      <c r="J1539" s="410">
        <f t="shared" si="306"/>
        <v>0</v>
      </c>
      <c r="K1539" s="410">
        <f t="shared" si="307"/>
        <v>2350947</v>
      </c>
      <c r="L1539" s="506"/>
    </row>
    <row r="1540" spans="1:12" s="29" customFormat="1">
      <c r="A1540" s="409"/>
      <c r="B1540" s="421" t="s">
        <v>367</v>
      </c>
      <c r="C1540" s="410">
        <v>2</v>
      </c>
      <c r="D1540" s="410">
        <v>869165</v>
      </c>
      <c r="E1540" s="410">
        <v>30000</v>
      </c>
      <c r="F1540" s="410"/>
      <c r="G1540" s="410">
        <f t="shared" si="303"/>
        <v>899165</v>
      </c>
      <c r="H1540" s="410">
        <f t="shared" si="304"/>
        <v>1738330</v>
      </c>
      <c r="I1540" s="410">
        <f t="shared" si="305"/>
        <v>60000</v>
      </c>
      <c r="J1540" s="410">
        <f t="shared" si="306"/>
        <v>0</v>
      </c>
      <c r="K1540" s="410">
        <f t="shared" si="307"/>
        <v>1798330</v>
      </c>
      <c r="L1540" s="506"/>
    </row>
    <row r="1541" spans="1:12" s="29" customFormat="1">
      <c r="A1541" s="409"/>
      <c r="B1541" s="421" t="s">
        <v>373</v>
      </c>
      <c r="C1541" s="410">
        <v>1</v>
      </c>
      <c r="D1541" s="410">
        <v>826204</v>
      </c>
      <c r="E1541" s="410">
        <v>30000</v>
      </c>
      <c r="F1541" s="410"/>
      <c r="G1541" s="410">
        <f t="shared" si="303"/>
        <v>856204</v>
      </c>
      <c r="H1541" s="410">
        <f t="shared" si="304"/>
        <v>826204</v>
      </c>
      <c r="I1541" s="410">
        <f t="shared" si="305"/>
        <v>30000</v>
      </c>
      <c r="J1541" s="410">
        <f t="shared" si="306"/>
        <v>0</v>
      </c>
      <c r="K1541" s="410">
        <f t="shared" si="307"/>
        <v>856204</v>
      </c>
      <c r="L1541" s="506"/>
    </row>
    <row r="1542" spans="1:12" s="29" customFormat="1">
      <c r="A1542" s="409"/>
      <c r="B1542" s="421" t="s">
        <v>376</v>
      </c>
      <c r="C1542" s="410">
        <v>1</v>
      </c>
      <c r="D1542" s="410">
        <v>906556</v>
      </c>
      <c r="E1542" s="410">
        <v>30000</v>
      </c>
      <c r="F1542" s="410"/>
      <c r="G1542" s="410">
        <f t="shared" si="303"/>
        <v>936556</v>
      </c>
      <c r="H1542" s="410">
        <f t="shared" si="304"/>
        <v>906556</v>
      </c>
      <c r="I1542" s="410">
        <f t="shared" si="305"/>
        <v>30000</v>
      </c>
      <c r="J1542" s="410">
        <f t="shared" si="306"/>
        <v>0</v>
      </c>
      <c r="K1542" s="410">
        <f t="shared" si="307"/>
        <v>936556</v>
      </c>
      <c r="L1542" s="506"/>
    </row>
    <row r="1543" spans="1:12" s="29" customFormat="1">
      <c r="A1543" s="409"/>
      <c r="B1543" s="421" t="s">
        <v>386</v>
      </c>
      <c r="C1543" s="410">
        <v>1</v>
      </c>
      <c r="D1543" s="410">
        <v>928581</v>
      </c>
      <c r="E1543" s="410">
        <v>30000</v>
      </c>
      <c r="F1543" s="410"/>
      <c r="G1543" s="410">
        <f t="shared" si="303"/>
        <v>958581</v>
      </c>
      <c r="H1543" s="410">
        <f t="shared" si="304"/>
        <v>928581</v>
      </c>
      <c r="I1543" s="410">
        <f t="shared" si="305"/>
        <v>30000</v>
      </c>
      <c r="J1543" s="410">
        <f t="shared" si="306"/>
        <v>0</v>
      </c>
      <c r="K1543" s="410">
        <f t="shared" si="307"/>
        <v>958581</v>
      </c>
      <c r="L1543" s="506"/>
    </row>
    <row r="1544" spans="1:12" s="29" customFormat="1">
      <c r="A1544" s="409"/>
      <c r="B1544" s="421" t="s">
        <v>387</v>
      </c>
      <c r="C1544" s="410">
        <v>1</v>
      </c>
      <c r="D1544" s="410">
        <v>960604</v>
      </c>
      <c r="E1544" s="410">
        <v>30000</v>
      </c>
      <c r="F1544" s="410"/>
      <c r="G1544" s="410">
        <f t="shared" si="303"/>
        <v>990604</v>
      </c>
      <c r="H1544" s="410">
        <f t="shared" si="304"/>
        <v>960604</v>
      </c>
      <c r="I1544" s="410">
        <f t="shared" si="305"/>
        <v>30000</v>
      </c>
      <c r="J1544" s="410">
        <f t="shared" si="306"/>
        <v>0</v>
      </c>
      <c r="K1544" s="410">
        <f t="shared" si="307"/>
        <v>990604</v>
      </c>
      <c r="L1544" s="506"/>
    </row>
    <row r="1545" spans="1:12" s="29" customFormat="1">
      <c r="A1545" s="409"/>
      <c r="B1545" s="421" t="s">
        <v>390</v>
      </c>
      <c r="C1545" s="410">
        <v>1</v>
      </c>
      <c r="D1545" s="410">
        <v>1055475</v>
      </c>
      <c r="E1545" s="410">
        <v>30000</v>
      </c>
      <c r="F1545" s="410"/>
      <c r="G1545" s="410">
        <f t="shared" si="303"/>
        <v>1085475</v>
      </c>
      <c r="H1545" s="410">
        <f t="shared" si="304"/>
        <v>1055475</v>
      </c>
      <c r="I1545" s="410">
        <f t="shared" si="305"/>
        <v>30000</v>
      </c>
      <c r="J1545" s="410">
        <f t="shared" si="306"/>
        <v>0</v>
      </c>
      <c r="K1545" s="410">
        <f t="shared" si="307"/>
        <v>1085475</v>
      </c>
      <c r="L1545" s="506"/>
    </row>
    <row r="1546" spans="1:12" s="29" customFormat="1">
      <c r="A1546" s="409"/>
      <c r="B1546" s="421" t="s">
        <v>397</v>
      </c>
      <c r="C1546" s="410">
        <v>1</v>
      </c>
      <c r="D1546" s="410">
        <v>1276640</v>
      </c>
      <c r="E1546" s="410">
        <v>30000</v>
      </c>
      <c r="F1546" s="410"/>
      <c r="G1546" s="410">
        <f t="shared" si="303"/>
        <v>1306640</v>
      </c>
      <c r="H1546" s="410">
        <f t="shared" si="304"/>
        <v>1276640</v>
      </c>
      <c r="I1546" s="410">
        <f t="shared" si="305"/>
        <v>30000</v>
      </c>
      <c r="J1546" s="410">
        <f t="shared" si="306"/>
        <v>0</v>
      </c>
      <c r="K1546" s="410">
        <f t="shared" si="307"/>
        <v>1306640</v>
      </c>
      <c r="L1546" s="506"/>
    </row>
    <row r="1547" spans="1:12" s="29" customFormat="1">
      <c r="A1547" s="409"/>
      <c r="B1547" s="421" t="s">
        <v>414</v>
      </c>
      <c r="C1547" s="410">
        <v>1</v>
      </c>
      <c r="D1547" s="410">
        <v>1221722</v>
      </c>
      <c r="E1547" s="410">
        <v>30000</v>
      </c>
      <c r="F1547" s="410"/>
      <c r="G1547" s="410">
        <f t="shared" si="303"/>
        <v>1251722</v>
      </c>
      <c r="H1547" s="410">
        <f t="shared" si="304"/>
        <v>1221722</v>
      </c>
      <c r="I1547" s="410">
        <f t="shared" si="305"/>
        <v>30000</v>
      </c>
      <c r="J1547" s="410">
        <f t="shared" si="306"/>
        <v>0</v>
      </c>
      <c r="K1547" s="410">
        <f t="shared" si="307"/>
        <v>1251722</v>
      </c>
      <c r="L1547" s="506"/>
    </row>
    <row r="1548" spans="1:12" s="29" customFormat="1">
      <c r="A1548" s="409"/>
      <c r="B1548" s="421" t="s">
        <v>416</v>
      </c>
      <c r="C1548" s="410">
        <v>1</v>
      </c>
      <c r="D1548" s="410">
        <v>1326884</v>
      </c>
      <c r="E1548" s="410">
        <v>30000</v>
      </c>
      <c r="F1548" s="410"/>
      <c r="G1548" s="410">
        <f t="shared" si="303"/>
        <v>1356884</v>
      </c>
      <c r="H1548" s="410">
        <f t="shared" si="304"/>
        <v>1326884</v>
      </c>
      <c r="I1548" s="410">
        <f t="shared" si="305"/>
        <v>30000</v>
      </c>
      <c r="J1548" s="410">
        <f t="shared" si="306"/>
        <v>0</v>
      </c>
      <c r="K1548" s="410">
        <f t="shared" si="307"/>
        <v>1356884</v>
      </c>
      <c r="L1548" s="506"/>
    </row>
    <row r="1549" spans="1:12" s="29" customFormat="1">
      <c r="A1549" s="409"/>
      <c r="B1549" s="421" t="s">
        <v>418</v>
      </c>
      <c r="C1549" s="410">
        <v>1</v>
      </c>
      <c r="D1549" s="410">
        <v>1432046</v>
      </c>
      <c r="E1549" s="410">
        <v>30000</v>
      </c>
      <c r="F1549" s="410"/>
      <c r="G1549" s="410">
        <f t="shared" si="303"/>
        <v>1462046</v>
      </c>
      <c r="H1549" s="410">
        <f t="shared" si="304"/>
        <v>1432046</v>
      </c>
      <c r="I1549" s="410">
        <f t="shared" si="305"/>
        <v>30000</v>
      </c>
      <c r="J1549" s="410">
        <f t="shared" si="306"/>
        <v>0</v>
      </c>
      <c r="K1549" s="410">
        <f t="shared" si="307"/>
        <v>1462046</v>
      </c>
      <c r="L1549" s="506"/>
    </row>
    <row r="1550" spans="1:12" s="29" customFormat="1">
      <c r="A1550" s="409"/>
      <c r="B1550" s="421" t="s">
        <v>423</v>
      </c>
      <c r="C1550" s="410">
        <v>1</v>
      </c>
      <c r="D1550" s="410">
        <v>1694951</v>
      </c>
      <c r="E1550" s="410">
        <v>30000</v>
      </c>
      <c r="F1550" s="410"/>
      <c r="G1550" s="410">
        <f t="shared" si="303"/>
        <v>1724951</v>
      </c>
      <c r="H1550" s="410">
        <f t="shared" si="304"/>
        <v>1694951</v>
      </c>
      <c r="I1550" s="410">
        <f t="shared" si="305"/>
        <v>30000</v>
      </c>
      <c r="J1550" s="410">
        <f t="shared" si="306"/>
        <v>0</v>
      </c>
      <c r="K1550" s="410">
        <f t="shared" si="307"/>
        <v>1724951</v>
      </c>
      <c r="L1550" s="506"/>
    </row>
    <row r="1551" spans="1:12" s="29" customFormat="1">
      <c r="A1551" s="409"/>
      <c r="B1551" s="421" t="s">
        <v>427</v>
      </c>
      <c r="C1551" s="410">
        <v>1</v>
      </c>
      <c r="D1551" s="410">
        <v>1473289</v>
      </c>
      <c r="E1551" s="410">
        <v>30000</v>
      </c>
      <c r="F1551" s="410"/>
      <c r="G1551" s="410">
        <f t="shared" si="303"/>
        <v>1503289</v>
      </c>
      <c r="H1551" s="410">
        <f t="shared" si="304"/>
        <v>1473289</v>
      </c>
      <c r="I1551" s="410">
        <f t="shared" si="305"/>
        <v>30000</v>
      </c>
      <c r="J1551" s="410">
        <f t="shared" si="306"/>
        <v>0</v>
      </c>
      <c r="K1551" s="410">
        <f t="shared" si="307"/>
        <v>1503289</v>
      </c>
      <c r="L1551" s="506"/>
    </row>
    <row r="1552" spans="1:12" s="29" customFormat="1">
      <c r="A1552" s="409"/>
      <c r="B1552" s="421" t="s">
        <v>428</v>
      </c>
      <c r="C1552" s="410">
        <v>3</v>
      </c>
      <c r="D1552" s="410">
        <v>1528878</v>
      </c>
      <c r="E1552" s="410">
        <v>30000</v>
      </c>
      <c r="F1552" s="410"/>
      <c r="G1552" s="410">
        <f t="shared" si="303"/>
        <v>1558878</v>
      </c>
      <c r="H1552" s="410">
        <f t="shared" si="304"/>
        <v>4586634</v>
      </c>
      <c r="I1552" s="410">
        <f t="shared" si="305"/>
        <v>90000</v>
      </c>
      <c r="J1552" s="410">
        <f t="shared" si="306"/>
        <v>0</v>
      </c>
      <c r="K1552" s="410">
        <f t="shared" si="307"/>
        <v>4676634</v>
      </c>
      <c r="L1552" s="506"/>
    </row>
    <row r="1553" spans="1:12" s="29" customFormat="1">
      <c r="A1553" s="409"/>
      <c r="B1553" s="421" t="s">
        <v>429</v>
      </c>
      <c r="C1553" s="410">
        <v>1</v>
      </c>
      <c r="D1553" s="410">
        <v>1584468</v>
      </c>
      <c r="E1553" s="410">
        <v>30000</v>
      </c>
      <c r="F1553" s="410"/>
      <c r="G1553" s="410">
        <f t="shared" si="303"/>
        <v>1614468</v>
      </c>
      <c r="H1553" s="410">
        <f t="shared" si="304"/>
        <v>1584468</v>
      </c>
      <c r="I1553" s="410">
        <f t="shared" si="305"/>
        <v>30000</v>
      </c>
      <c r="J1553" s="410">
        <f t="shared" si="306"/>
        <v>0</v>
      </c>
      <c r="K1553" s="410">
        <f t="shared" si="307"/>
        <v>1614468</v>
      </c>
      <c r="L1553" s="506"/>
    </row>
    <row r="1554" spans="1:12" s="29" customFormat="1">
      <c r="A1554" s="409"/>
      <c r="B1554" s="421" t="s">
        <v>438</v>
      </c>
      <c r="C1554" s="410">
        <v>1</v>
      </c>
      <c r="D1554" s="410">
        <v>1802375</v>
      </c>
      <c r="E1554" s="410">
        <v>30000</v>
      </c>
      <c r="F1554" s="410"/>
      <c r="G1554" s="410">
        <f t="shared" si="303"/>
        <v>1832375</v>
      </c>
      <c r="H1554" s="410">
        <f t="shared" si="304"/>
        <v>1802375</v>
      </c>
      <c r="I1554" s="410">
        <f t="shared" si="305"/>
        <v>30000</v>
      </c>
      <c r="J1554" s="410">
        <f t="shared" si="306"/>
        <v>0</v>
      </c>
      <c r="K1554" s="410">
        <f t="shared" si="307"/>
        <v>1832375</v>
      </c>
      <c r="L1554" s="506"/>
    </row>
    <row r="1555" spans="1:12" s="29" customFormat="1">
      <c r="A1555" s="409"/>
      <c r="B1555" s="421" t="s">
        <v>440</v>
      </c>
      <c r="C1555" s="410">
        <v>2</v>
      </c>
      <c r="D1555" s="410">
        <v>1922065</v>
      </c>
      <c r="E1555" s="410">
        <v>30000</v>
      </c>
      <c r="F1555" s="410"/>
      <c r="G1555" s="410">
        <f t="shared" si="303"/>
        <v>1952065</v>
      </c>
      <c r="H1555" s="410">
        <f t="shared" si="304"/>
        <v>3844130</v>
      </c>
      <c r="I1555" s="410">
        <f t="shared" si="305"/>
        <v>60000</v>
      </c>
      <c r="J1555" s="410">
        <f t="shared" si="306"/>
        <v>0</v>
      </c>
      <c r="K1555" s="410">
        <f t="shared" si="307"/>
        <v>3904130</v>
      </c>
      <c r="L1555" s="506"/>
    </row>
    <row r="1556" spans="1:12" s="29" customFormat="1">
      <c r="A1556" s="409"/>
      <c r="B1556" s="421" t="s">
        <v>442</v>
      </c>
      <c r="C1556" s="410">
        <v>1</v>
      </c>
      <c r="D1556" s="410">
        <v>2041755</v>
      </c>
      <c r="E1556" s="410">
        <v>30000</v>
      </c>
      <c r="F1556" s="410"/>
      <c r="G1556" s="410">
        <f t="shared" si="303"/>
        <v>2071755</v>
      </c>
      <c r="H1556" s="410">
        <f t="shared" si="304"/>
        <v>2041755</v>
      </c>
      <c r="I1556" s="410">
        <f t="shared" si="305"/>
        <v>30000</v>
      </c>
      <c r="J1556" s="410">
        <f t="shared" si="306"/>
        <v>0</v>
      </c>
      <c r="K1556" s="410">
        <f t="shared" si="307"/>
        <v>2071755</v>
      </c>
      <c r="L1556" s="506"/>
    </row>
    <row r="1557" spans="1:12" s="29" customFormat="1">
      <c r="A1557" s="409"/>
      <c r="B1557" s="408" t="s">
        <v>447</v>
      </c>
      <c r="C1557" s="410">
        <v>1</v>
      </c>
      <c r="D1557" s="410">
        <v>2360801</v>
      </c>
      <c r="E1557" s="410">
        <v>30000</v>
      </c>
      <c r="F1557" s="410"/>
      <c r="G1557" s="410">
        <f t="shared" si="303"/>
        <v>2390801</v>
      </c>
      <c r="H1557" s="410">
        <f t="shared" si="304"/>
        <v>2360801</v>
      </c>
      <c r="I1557" s="410">
        <f t="shared" si="305"/>
        <v>30000</v>
      </c>
      <c r="J1557" s="410">
        <f t="shared" si="306"/>
        <v>0</v>
      </c>
      <c r="K1557" s="410">
        <f t="shared" si="307"/>
        <v>2390801</v>
      </c>
      <c r="L1557" s="506"/>
    </row>
    <row r="1558" spans="1:12" s="29" customFormat="1">
      <c r="A1558" s="409"/>
      <c r="B1558" s="408" t="s">
        <v>688</v>
      </c>
      <c r="C1558" s="410">
        <v>1</v>
      </c>
      <c r="D1558" s="410">
        <v>2605457</v>
      </c>
      <c r="E1558" s="410">
        <v>30000</v>
      </c>
      <c r="F1558" s="410"/>
      <c r="G1558" s="410">
        <f>SUM(D1558:F1558)</f>
        <v>2635457</v>
      </c>
      <c r="H1558" s="410">
        <f t="shared" si="304"/>
        <v>2605457</v>
      </c>
      <c r="I1558" s="410">
        <f t="shared" si="305"/>
        <v>30000</v>
      </c>
      <c r="J1558" s="410">
        <f t="shared" si="306"/>
        <v>0</v>
      </c>
      <c r="K1558" s="410">
        <f t="shared" si="307"/>
        <v>2635457</v>
      </c>
      <c r="L1558" s="506"/>
    </row>
    <row r="1559" spans="1:12">
      <c r="A1559" s="409"/>
      <c r="B1559" s="421" t="s">
        <v>455</v>
      </c>
      <c r="C1559" s="1060">
        <f>SUM(C1535:C1558)</f>
        <v>35</v>
      </c>
      <c r="D1559" s="1060">
        <f>SUM(D1535:D1558)</f>
        <v>30561082</v>
      </c>
      <c r="E1559" s="1060">
        <f>SUM(E1535:E1558)</f>
        <v>720000</v>
      </c>
      <c r="F1559" s="1060">
        <f>SUM(F1535:F1558)</f>
        <v>0</v>
      </c>
      <c r="G1559" s="410">
        <f>SUM(D1559:F1559)</f>
        <v>31281082</v>
      </c>
      <c r="H1559" s="1060">
        <f>SUM(H1535:H1558)</f>
        <v>40143241</v>
      </c>
      <c r="I1559" s="1060">
        <f>SUM(I1535:I1558)</f>
        <v>1050000</v>
      </c>
      <c r="J1559" s="1060">
        <f>SUM(J1535:J1558)</f>
        <v>0</v>
      </c>
      <c r="K1559" s="1060">
        <f>SUM(K1535:K1558)</f>
        <v>41193241</v>
      </c>
      <c r="L1559" s="506"/>
    </row>
    <row r="1560" spans="1:12">
      <c r="A1560" s="409"/>
      <c r="B1560" s="409"/>
      <c r="C1560" s="410"/>
      <c r="D1560" s="410"/>
      <c r="E1560" s="410"/>
      <c r="F1560" s="410"/>
      <c r="G1560" s="410"/>
      <c r="H1560" s="410"/>
      <c r="I1560" s="410"/>
      <c r="J1560" s="410"/>
      <c r="K1560" s="410"/>
      <c r="L1560" s="506"/>
    </row>
    <row r="1561" spans="1:12">
      <c r="A1561" s="409"/>
      <c r="B1561" s="422" t="s">
        <v>460</v>
      </c>
      <c r="C1561" s="410"/>
      <c r="D1561" s="416">
        <v>1247870</v>
      </c>
      <c r="E1561" s="417"/>
      <c r="F1561" s="423">
        <v>9650378</v>
      </c>
      <c r="G1561" s="410">
        <f>SUM(D1561:F1561)</f>
        <v>10898248</v>
      </c>
      <c r="H1561" s="410">
        <f>C1561*D1561</f>
        <v>0</v>
      </c>
      <c r="I1561" s="410">
        <f>C1561*E1561</f>
        <v>0</v>
      </c>
      <c r="J1561" s="410">
        <f>C1561*F1561</f>
        <v>0</v>
      </c>
      <c r="K1561" s="410">
        <f>C1561*G1561</f>
        <v>0</v>
      </c>
      <c r="L1561" s="506"/>
    </row>
    <row r="1562" spans="1:12">
      <c r="A1562" s="409"/>
      <c r="B1562" s="422"/>
      <c r="C1562" s="410"/>
      <c r="D1562" s="410"/>
      <c r="E1562" s="410"/>
      <c r="F1562" s="410"/>
      <c r="G1562" s="410">
        <f>SUM(D1562:F1562)</f>
        <v>0</v>
      </c>
      <c r="H1562" s="410">
        <f>C1562*D1562</f>
        <v>0</v>
      </c>
      <c r="I1562" s="410">
        <f>C1562*E1562</f>
        <v>0</v>
      </c>
      <c r="J1562" s="410">
        <f>C1562*F1562</f>
        <v>0</v>
      </c>
      <c r="K1562" s="410">
        <f>C1562*G1562</f>
        <v>0</v>
      </c>
      <c r="L1562" s="506"/>
    </row>
    <row r="1563" spans="1:12">
      <c r="A1563" s="409"/>
      <c r="B1563" s="422"/>
      <c r="C1563" s="410">
        <f t="shared" ref="C1563:K1563" si="308">SUM(C1561:C1562)</f>
        <v>0</v>
      </c>
      <c r="D1563" s="410">
        <f t="shared" si="308"/>
        <v>1247870</v>
      </c>
      <c r="E1563" s="410">
        <f t="shared" si="308"/>
        <v>0</v>
      </c>
      <c r="F1563" s="410">
        <f t="shared" si="308"/>
        <v>9650378</v>
      </c>
      <c r="G1563" s="410">
        <f t="shared" si="308"/>
        <v>10898248</v>
      </c>
      <c r="H1563" s="410">
        <f t="shared" si="308"/>
        <v>0</v>
      </c>
      <c r="I1563" s="410">
        <f t="shared" si="308"/>
        <v>0</v>
      </c>
      <c r="J1563" s="410">
        <f t="shared" si="308"/>
        <v>0</v>
      </c>
      <c r="K1563" s="410">
        <f t="shared" si="308"/>
        <v>0</v>
      </c>
      <c r="L1563" s="506"/>
    </row>
    <row r="1564" spans="1:12">
      <c r="A1564" s="409"/>
      <c r="B1564" s="422"/>
      <c r="C1564" s="410"/>
      <c r="D1564" s="410"/>
      <c r="E1564" s="410"/>
      <c r="F1564" s="410"/>
      <c r="G1564" s="410"/>
      <c r="H1564" s="410"/>
      <c r="I1564" s="410"/>
      <c r="J1564" s="410"/>
      <c r="K1564" s="410"/>
      <c r="L1564" s="506"/>
    </row>
    <row r="1565" spans="1:12">
      <c r="A1565" s="407" t="s">
        <v>468</v>
      </c>
      <c r="B1565" s="409"/>
      <c r="C1565" s="418">
        <f t="shared" ref="C1565:K1565" si="309">C1559+C1563</f>
        <v>35</v>
      </c>
      <c r="D1565" s="418">
        <f t="shared" si="309"/>
        <v>31808952</v>
      </c>
      <c r="E1565" s="418">
        <f t="shared" si="309"/>
        <v>720000</v>
      </c>
      <c r="F1565" s="418">
        <f t="shared" si="309"/>
        <v>9650378</v>
      </c>
      <c r="G1565" s="412">
        <f t="shared" si="309"/>
        <v>42179330</v>
      </c>
      <c r="H1565" s="412">
        <f t="shared" si="309"/>
        <v>40143241</v>
      </c>
      <c r="I1565" s="412">
        <f t="shared" si="309"/>
        <v>1050000</v>
      </c>
      <c r="J1565" s="412">
        <f t="shared" si="309"/>
        <v>0</v>
      </c>
      <c r="K1565" s="412">
        <f t="shared" si="309"/>
        <v>41193241</v>
      </c>
      <c r="L1565" s="506"/>
    </row>
    <row r="1566" spans="1:12">
      <c r="A1566" s="506"/>
      <c r="B1566" s="506"/>
      <c r="C1566" s="506"/>
      <c r="D1566" s="506"/>
      <c r="E1566" s="506"/>
      <c r="F1566" s="506"/>
      <c r="G1566" s="506"/>
      <c r="H1566" s="506"/>
      <c r="I1566" s="506"/>
      <c r="J1566" s="506"/>
      <c r="K1566" s="506"/>
      <c r="L1566" s="506"/>
    </row>
    <row r="1567" spans="1:12">
      <c r="A1567" s="506"/>
      <c r="B1567" s="506"/>
      <c r="C1567" s="506"/>
      <c r="D1567" s="506"/>
      <c r="E1567" s="506"/>
      <c r="F1567" s="506"/>
      <c r="G1567" s="506"/>
      <c r="H1567" s="506"/>
      <c r="I1567" s="506"/>
      <c r="J1567" s="506"/>
      <c r="K1567" s="506"/>
      <c r="L1567" s="506"/>
    </row>
    <row r="1568" spans="1:12" ht="20.25">
      <c r="A1568" s="1568" t="s">
        <v>288</v>
      </c>
      <c r="B1568" s="1568"/>
      <c r="C1568" s="1568"/>
      <c r="D1568" s="1568"/>
      <c r="E1568" s="1568"/>
      <c r="F1568" s="1568"/>
      <c r="G1568" s="1568"/>
      <c r="H1568" s="1568"/>
      <c r="I1568" s="1568"/>
      <c r="J1568" s="1568"/>
      <c r="K1568" s="1568"/>
      <c r="L1568" s="506"/>
    </row>
    <row r="1569" spans="1:12" ht="20.25" customHeight="1">
      <c r="A1569" s="1569" t="s">
        <v>289</v>
      </c>
      <c r="B1569" s="1569"/>
      <c r="C1569" s="1569"/>
      <c r="D1569" s="1569"/>
      <c r="E1569" s="1569"/>
      <c r="F1569" s="1569"/>
      <c r="G1569" s="1569"/>
      <c r="H1569" s="1569"/>
      <c r="I1569" s="1569"/>
      <c r="J1569" s="1569"/>
      <c r="K1569" s="1569"/>
      <c r="L1569" s="506"/>
    </row>
    <row r="1570" spans="1:12" ht="20.25" customHeight="1">
      <c r="A1570" s="1569" t="s">
        <v>290</v>
      </c>
      <c r="B1570" s="1569"/>
      <c r="C1570" s="1569"/>
      <c r="D1570" s="1569"/>
      <c r="E1570" s="1569"/>
      <c r="F1570" s="1569"/>
      <c r="G1570" s="1569"/>
      <c r="H1570" s="1569"/>
      <c r="I1570" s="1569"/>
      <c r="J1570" s="1569"/>
      <c r="K1570" s="1569"/>
      <c r="L1570" s="506"/>
    </row>
    <row r="1571" spans="1:12" ht="15.75">
      <c r="A1571" s="1579" t="s">
        <v>577</v>
      </c>
      <c r="B1571" s="1579"/>
      <c r="C1571" s="1579"/>
      <c r="D1571" s="1579"/>
      <c r="E1571" s="1579"/>
      <c r="F1571" s="1579"/>
      <c r="G1571" s="1579"/>
      <c r="H1571" s="1579"/>
      <c r="I1571" s="1579"/>
      <c r="J1571" s="1579"/>
      <c r="K1571" s="1579"/>
      <c r="L1571" s="506"/>
    </row>
    <row r="1572" spans="1:12" ht="36.75">
      <c r="A1572" s="406"/>
      <c r="B1572" s="406" t="s">
        <v>291</v>
      </c>
      <c r="C1572" s="406" t="s">
        <v>1015</v>
      </c>
      <c r="D1572" s="406" t="s">
        <v>292</v>
      </c>
      <c r="E1572" s="406" t="s">
        <v>516</v>
      </c>
      <c r="F1572" s="406" t="s">
        <v>293</v>
      </c>
      <c r="G1572" s="406" t="s">
        <v>294</v>
      </c>
      <c r="H1572" s="406" t="s">
        <v>295</v>
      </c>
      <c r="I1572" s="406" t="s">
        <v>517</v>
      </c>
      <c r="J1572" s="406" t="s">
        <v>296</v>
      </c>
      <c r="K1572" s="1061" t="s">
        <v>1016</v>
      </c>
      <c r="L1572" s="506"/>
    </row>
    <row r="1573" spans="1:12">
      <c r="A1573" s="408"/>
      <c r="B1573" s="409"/>
      <c r="C1573" s="409"/>
      <c r="D1573" s="409"/>
      <c r="E1573" s="409"/>
      <c r="F1573" s="409"/>
      <c r="G1573" s="409"/>
      <c r="H1573" s="409"/>
      <c r="I1573" s="409"/>
      <c r="J1573" s="409"/>
      <c r="K1573" s="1062" t="s">
        <v>297</v>
      </c>
      <c r="L1573" s="506"/>
    </row>
    <row r="1574" spans="1:12">
      <c r="A1574" s="409"/>
      <c r="B1574" s="421" t="s">
        <v>1051</v>
      </c>
      <c r="C1574" s="410">
        <v>3</v>
      </c>
      <c r="D1574" s="410">
        <v>368938</v>
      </c>
      <c r="E1574" s="410">
        <v>30000</v>
      </c>
      <c r="F1574" s="410"/>
      <c r="G1574" s="410">
        <f>SUM(D1574:F1574)</f>
        <v>398938</v>
      </c>
      <c r="H1574" s="410">
        <f t="shared" ref="H1574:H1593" si="310">C1574*D1574</f>
        <v>1106814</v>
      </c>
      <c r="I1574" s="410">
        <f t="shared" ref="I1574:I1593" si="311">C1574*E1574</f>
        <v>90000</v>
      </c>
      <c r="J1574" s="410">
        <f t="shared" ref="J1574:J1593" si="312">C1574*F1574</f>
        <v>0</v>
      </c>
      <c r="K1574" s="410">
        <f t="shared" ref="K1574:K1593" si="313">C1574*G1574</f>
        <v>1196814</v>
      </c>
      <c r="L1574" s="506"/>
    </row>
    <row r="1575" spans="1:12">
      <c r="A1575" s="409"/>
      <c r="B1575" s="421" t="s">
        <v>1076</v>
      </c>
      <c r="C1575" s="410">
        <v>2</v>
      </c>
      <c r="D1575" s="410">
        <v>373352</v>
      </c>
      <c r="E1575" s="410">
        <v>30000</v>
      </c>
      <c r="F1575" s="410"/>
      <c r="G1575" s="410">
        <f t="shared" ref="G1575:G1593" si="314">SUM(D1575:F1575)</f>
        <v>403352</v>
      </c>
      <c r="H1575" s="410">
        <f t="shared" si="310"/>
        <v>746704</v>
      </c>
      <c r="I1575" s="410">
        <f t="shared" si="311"/>
        <v>60000</v>
      </c>
      <c r="J1575" s="410">
        <f t="shared" si="312"/>
        <v>0</v>
      </c>
      <c r="K1575" s="410">
        <f t="shared" si="313"/>
        <v>806704</v>
      </c>
      <c r="L1575" s="506"/>
    </row>
    <row r="1576" spans="1:12">
      <c r="A1576" s="409"/>
      <c r="B1576" s="421" t="s">
        <v>332</v>
      </c>
      <c r="C1576" s="410">
        <v>4</v>
      </c>
      <c r="D1576" s="410">
        <v>404522</v>
      </c>
      <c r="E1576" s="410">
        <v>30000</v>
      </c>
      <c r="F1576" s="410"/>
      <c r="G1576" s="410">
        <f t="shared" si="314"/>
        <v>434522</v>
      </c>
      <c r="H1576" s="410">
        <f t="shared" si="310"/>
        <v>1618088</v>
      </c>
      <c r="I1576" s="410">
        <f t="shared" si="311"/>
        <v>120000</v>
      </c>
      <c r="J1576" s="410">
        <f t="shared" si="312"/>
        <v>0</v>
      </c>
      <c r="K1576" s="410">
        <f t="shared" si="313"/>
        <v>1738088</v>
      </c>
      <c r="L1576" s="506"/>
    </row>
    <row r="1577" spans="1:12">
      <c r="A1577" s="409"/>
      <c r="B1577" s="421" t="s">
        <v>333</v>
      </c>
      <c r="C1577" s="410">
        <v>1</v>
      </c>
      <c r="D1577" s="410">
        <v>414546</v>
      </c>
      <c r="E1577" s="410">
        <v>30000</v>
      </c>
      <c r="F1577" s="410"/>
      <c r="G1577" s="410">
        <f t="shared" si="314"/>
        <v>444546</v>
      </c>
      <c r="H1577" s="410">
        <f t="shared" si="310"/>
        <v>414546</v>
      </c>
      <c r="I1577" s="410">
        <f t="shared" si="311"/>
        <v>30000</v>
      </c>
      <c r="J1577" s="410">
        <f t="shared" si="312"/>
        <v>0</v>
      </c>
      <c r="K1577" s="410">
        <f t="shared" si="313"/>
        <v>444546</v>
      </c>
      <c r="L1577" s="506"/>
    </row>
    <row r="1578" spans="1:12" s="29" customFormat="1">
      <c r="A1578" s="506"/>
      <c r="B1578" s="421" t="s">
        <v>345</v>
      </c>
      <c r="C1578" s="410">
        <v>1</v>
      </c>
      <c r="D1578" s="410">
        <v>461648</v>
      </c>
      <c r="E1578" s="410">
        <v>30000</v>
      </c>
      <c r="F1578" s="410"/>
      <c r="G1578" s="410">
        <f t="shared" si="314"/>
        <v>491648</v>
      </c>
      <c r="H1578" s="410">
        <f t="shared" si="310"/>
        <v>461648</v>
      </c>
      <c r="I1578" s="410">
        <f t="shared" si="311"/>
        <v>30000</v>
      </c>
      <c r="J1578" s="410">
        <f t="shared" si="312"/>
        <v>0</v>
      </c>
      <c r="K1578" s="410">
        <f t="shared" si="313"/>
        <v>491648</v>
      </c>
      <c r="L1578" s="506"/>
    </row>
    <row r="1579" spans="1:12" s="29" customFormat="1">
      <c r="A1579" s="506"/>
      <c r="B1579" s="421" t="s">
        <v>346</v>
      </c>
      <c r="C1579" s="410">
        <v>1</v>
      </c>
      <c r="D1579" s="410">
        <v>473867</v>
      </c>
      <c r="E1579" s="410">
        <v>30000</v>
      </c>
      <c r="F1579" s="410"/>
      <c r="G1579" s="410">
        <f t="shared" si="314"/>
        <v>503867</v>
      </c>
      <c r="H1579" s="410">
        <f t="shared" si="310"/>
        <v>473867</v>
      </c>
      <c r="I1579" s="410">
        <f t="shared" si="311"/>
        <v>30000</v>
      </c>
      <c r="J1579" s="410">
        <f t="shared" si="312"/>
        <v>0</v>
      </c>
      <c r="K1579" s="410">
        <f t="shared" si="313"/>
        <v>503867</v>
      </c>
      <c r="L1579" s="506"/>
    </row>
    <row r="1580" spans="1:12" s="29" customFormat="1">
      <c r="A1580" s="506"/>
      <c r="B1580" s="421" t="s">
        <v>363</v>
      </c>
      <c r="C1580" s="410">
        <v>1</v>
      </c>
      <c r="D1580" s="410">
        <v>776752</v>
      </c>
      <c r="E1580" s="410">
        <v>30000</v>
      </c>
      <c r="F1580" s="410"/>
      <c r="G1580" s="410">
        <f t="shared" si="314"/>
        <v>806752</v>
      </c>
      <c r="H1580" s="410">
        <f t="shared" si="310"/>
        <v>776752</v>
      </c>
      <c r="I1580" s="410">
        <f t="shared" si="311"/>
        <v>30000</v>
      </c>
      <c r="J1580" s="410">
        <f t="shared" si="312"/>
        <v>0</v>
      </c>
      <c r="K1580" s="410">
        <f t="shared" si="313"/>
        <v>806752</v>
      </c>
      <c r="L1580" s="506"/>
    </row>
    <row r="1581" spans="1:12" s="29" customFormat="1">
      <c r="A1581" s="506"/>
      <c r="B1581" s="421" t="s">
        <v>369</v>
      </c>
      <c r="C1581" s="410">
        <v>1</v>
      </c>
      <c r="D1581" s="410">
        <v>915371</v>
      </c>
      <c r="E1581" s="410">
        <v>30000</v>
      </c>
      <c r="F1581" s="410"/>
      <c r="G1581" s="410">
        <f t="shared" si="314"/>
        <v>945371</v>
      </c>
      <c r="H1581" s="410">
        <f t="shared" si="310"/>
        <v>915371</v>
      </c>
      <c r="I1581" s="410">
        <f t="shared" si="311"/>
        <v>30000</v>
      </c>
      <c r="J1581" s="410">
        <f t="shared" si="312"/>
        <v>0</v>
      </c>
      <c r="K1581" s="410">
        <f t="shared" si="313"/>
        <v>945371</v>
      </c>
      <c r="L1581" s="506"/>
    </row>
    <row r="1582" spans="1:12" s="29" customFormat="1">
      <c r="A1582" s="506"/>
      <c r="B1582" s="421" t="s">
        <v>373</v>
      </c>
      <c r="C1582" s="410">
        <v>5</v>
      </c>
      <c r="D1582" s="410">
        <v>826204</v>
      </c>
      <c r="E1582" s="410">
        <v>30000</v>
      </c>
      <c r="F1582" s="410"/>
      <c r="G1582" s="410">
        <f t="shared" si="314"/>
        <v>856204</v>
      </c>
      <c r="H1582" s="410">
        <f t="shared" si="310"/>
        <v>4131020</v>
      </c>
      <c r="I1582" s="410">
        <f t="shared" si="311"/>
        <v>150000</v>
      </c>
      <c r="J1582" s="410">
        <f t="shared" si="312"/>
        <v>0</v>
      </c>
      <c r="K1582" s="410">
        <f t="shared" si="313"/>
        <v>4281020</v>
      </c>
      <c r="L1582" s="506"/>
    </row>
    <row r="1583" spans="1:12" s="29" customFormat="1">
      <c r="A1583" s="506"/>
      <c r="B1583" s="421" t="s">
        <v>374</v>
      </c>
      <c r="C1583" s="410">
        <v>12</v>
      </c>
      <c r="D1583" s="410">
        <v>857983</v>
      </c>
      <c r="E1583" s="410">
        <v>30000</v>
      </c>
      <c r="F1583" s="410"/>
      <c r="G1583" s="410">
        <f t="shared" si="314"/>
        <v>887983</v>
      </c>
      <c r="H1583" s="410">
        <f t="shared" si="310"/>
        <v>10295796</v>
      </c>
      <c r="I1583" s="410">
        <f t="shared" si="311"/>
        <v>360000</v>
      </c>
      <c r="J1583" s="410">
        <f t="shared" si="312"/>
        <v>0</v>
      </c>
      <c r="K1583" s="410">
        <f t="shared" si="313"/>
        <v>10655796</v>
      </c>
      <c r="L1583" s="506"/>
    </row>
    <row r="1584" spans="1:12" s="29" customFormat="1">
      <c r="A1584" s="506"/>
      <c r="B1584" s="421" t="s">
        <v>375</v>
      </c>
      <c r="C1584" s="410">
        <v>3</v>
      </c>
      <c r="D1584" s="410">
        <v>879772</v>
      </c>
      <c r="E1584" s="410">
        <v>30000</v>
      </c>
      <c r="F1584" s="410"/>
      <c r="G1584" s="410">
        <f t="shared" si="314"/>
        <v>909772</v>
      </c>
      <c r="H1584" s="410">
        <f t="shared" si="310"/>
        <v>2639316</v>
      </c>
      <c r="I1584" s="410">
        <f t="shared" si="311"/>
        <v>90000</v>
      </c>
      <c r="J1584" s="410">
        <f t="shared" si="312"/>
        <v>0</v>
      </c>
      <c r="K1584" s="410">
        <f t="shared" si="313"/>
        <v>2729316</v>
      </c>
      <c r="L1584" s="506"/>
    </row>
    <row r="1585" spans="1:12" s="29" customFormat="1">
      <c r="A1585" s="506"/>
      <c r="B1585" s="421" t="s">
        <v>376</v>
      </c>
      <c r="C1585" s="410">
        <v>1</v>
      </c>
      <c r="D1585" s="410">
        <v>906556</v>
      </c>
      <c r="E1585" s="410">
        <v>30000</v>
      </c>
      <c r="F1585" s="410"/>
      <c r="G1585" s="410">
        <f t="shared" si="314"/>
        <v>936556</v>
      </c>
      <c r="H1585" s="410">
        <f t="shared" si="310"/>
        <v>906556</v>
      </c>
      <c r="I1585" s="410">
        <f t="shared" si="311"/>
        <v>30000</v>
      </c>
      <c r="J1585" s="410">
        <f t="shared" si="312"/>
        <v>0</v>
      </c>
      <c r="K1585" s="410">
        <f t="shared" si="313"/>
        <v>936556</v>
      </c>
      <c r="L1585" s="506"/>
    </row>
    <row r="1586" spans="1:12" s="29" customFormat="1">
      <c r="A1586" s="506"/>
      <c r="B1586" s="421" t="s">
        <v>387</v>
      </c>
      <c r="C1586" s="410">
        <v>1</v>
      </c>
      <c r="D1586" s="410">
        <v>960604</v>
      </c>
      <c r="E1586" s="410">
        <v>30000</v>
      </c>
      <c r="F1586" s="410"/>
      <c r="G1586" s="410">
        <f t="shared" si="314"/>
        <v>990604</v>
      </c>
      <c r="H1586" s="410">
        <f t="shared" si="310"/>
        <v>960604</v>
      </c>
      <c r="I1586" s="410">
        <f t="shared" si="311"/>
        <v>30000</v>
      </c>
      <c r="J1586" s="410">
        <f t="shared" si="312"/>
        <v>0</v>
      </c>
      <c r="K1586" s="410">
        <f t="shared" si="313"/>
        <v>990604</v>
      </c>
      <c r="L1586" s="506"/>
    </row>
    <row r="1587" spans="1:12" s="29" customFormat="1">
      <c r="A1587" s="506"/>
      <c r="B1587" s="421" t="s">
        <v>389</v>
      </c>
      <c r="C1587" s="410">
        <v>1</v>
      </c>
      <c r="D1587" s="410">
        <v>1023851</v>
      </c>
      <c r="E1587" s="410">
        <v>30000</v>
      </c>
      <c r="F1587" s="410"/>
      <c r="G1587" s="410">
        <f t="shared" si="314"/>
        <v>1053851</v>
      </c>
      <c r="H1587" s="410">
        <f t="shared" si="310"/>
        <v>1023851</v>
      </c>
      <c r="I1587" s="410">
        <f t="shared" si="311"/>
        <v>30000</v>
      </c>
      <c r="J1587" s="410">
        <f t="shared" si="312"/>
        <v>0</v>
      </c>
      <c r="K1587" s="410">
        <f t="shared" si="313"/>
        <v>1053851</v>
      </c>
      <c r="L1587" s="506"/>
    </row>
    <row r="1588" spans="1:12" s="29" customFormat="1">
      <c r="A1588" s="506"/>
      <c r="B1588" s="421" t="s">
        <v>390</v>
      </c>
      <c r="C1588" s="410">
        <v>1</v>
      </c>
      <c r="D1588" s="410">
        <v>1055475</v>
      </c>
      <c r="E1588" s="410">
        <v>30000</v>
      </c>
      <c r="F1588" s="410"/>
      <c r="G1588" s="410">
        <f t="shared" si="314"/>
        <v>1085475</v>
      </c>
      <c r="H1588" s="410">
        <f t="shared" si="310"/>
        <v>1055475</v>
      </c>
      <c r="I1588" s="410">
        <f t="shared" si="311"/>
        <v>30000</v>
      </c>
      <c r="J1588" s="410">
        <f t="shared" si="312"/>
        <v>0</v>
      </c>
      <c r="K1588" s="410">
        <f t="shared" si="313"/>
        <v>1085475</v>
      </c>
      <c r="L1588" s="506"/>
    </row>
    <row r="1589" spans="1:12" s="29" customFormat="1">
      <c r="A1589" s="506"/>
      <c r="B1589" s="421" t="s">
        <v>393</v>
      </c>
      <c r="C1589" s="410">
        <v>1</v>
      </c>
      <c r="D1589" s="410">
        <v>1150346</v>
      </c>
      <c r="E1589" s="410">
        <v>30000</v>
      </c>
      <c r="F1589" s="410"/>
      <c r="G1589" s="410">
        <f>SUM(D1589:F1589)</f>
        <v>1180346</v>
      </c>
      <c r="H1589" s="410">
        <f t="shared" si="310"/>
        <v>1150346</v>
      </c>
      <c r="I1589" s="410">
        <f t="shared" si="311"/>
        <v>30000</v>
      </c>
      <c r="J1589" s="410">
        <f t="shared" si="312"/>
        <v>0</v>
      </c>
      <c r="K1589" s="410">
        <f t="shared" si="313"/>
        <v>1180346</v>
      </c>
      <c r="L1589" s="506"/>
    </row>
    <row r="1590" spans="1:12" s="29" customFormat="1">
      <c r="A1590" s="506"/>
      <c r="B1590" s="421" t="s">
        <v>398</v>
      </c>
      <c r="C1590" s="410">
        <v>1</v>
      </c>
      <c r="D1590" s="410">
        <v>1308463</v>
      </c>
      <c r="E1590" s="410">
        <v>30000</v>
      </c>
      <c r="F1590" s="410"/>
      <c r="G1590" s="410">
        <f>SUM(D1590:F1590)</f>
        <v>1338463</v>
      </c>
      <c r="H1590" s="410">
        <f t="shared" si="310"/>
        <v>1308463</v>
      </c>
      <c r="I1590" s="410">
        <f t="shared" si="311"/>
        <v>30000</v>
      </c>
      <c r="J1590" s="410">
        <f t="shared" si="312"/>
        <v>0</v>
      </c>
      <c r="K1590" s="410">
        <f t="shared" si="313"/>
        <v>1338463</v>
      </c>
      <c r="L1590" s="506"/>
    </row>
    <row r="1591" spans="1:12" s="29" customFormat="1">
      <c r="A1591" s="506"/>
      <c r="B1591" s="421" t="s">
        <v>403</v>
      </c>
      <c r="C1591" s="410">
        <v>2</v>
      </c>
      <c r="D1591" s="410">
        <v>1126631</v>
      </c>
      <c r="E1591" s="410">
        <v>30000</v>
      </c>
      <c r="F1591" s="410"/>
      <c r="G1591" s="410">
        <f t="shared" si="314"/>
        <v>1156631</v>
      </c>
      <c r="H1591" s="410">
        <f t="shared" si="310"/>
        <v>2253262</v>
      </c>
      <c r="I1591" s="410">
        <f t="shared" si="311"/>
        <v>60000</v>
      </c>
      <c r="J1591" s="410">
        <f t="shared" si="312"/>
        <v>0</v>
      </c>
      <c r="K1591" s="410">
        <f t="shared" si="313"/>
        <v>2313262</v>
      </c>
      <c r="L1591" s="506"/>
    </row>
    <row r="1592" spans="1:12" s="29" customFormat="1">
      <c r="A1592" s="506"/>
      <c r="B1592" s="421" t="s">
        <v>404</v>
      </c>
      <c r="C1592" s="410">
        <v>1</v>
      </c>
      <c r="D1592" s="410">
        <v>1162530</v>
      </c>
      <c r="E1592" s="410">
        <v>30000</v>
      </c>
      <c r="F1592" s="410"/>
      <c r="G1592" s="410">
        <f t="shared" si="314"/>
        <v>1192530</v>
      </c>
      <c r="H1592" s="410">
        <f t="shared" si="310"/>
        <v>1162530</v>
      </c>
      <c r="I1592" s="410">
        <f t="shared" si="311"/>
        <v>30000</v>
      </c>
      <c r="J1592" s="410">
        <f t="shared" si="312"/>
        <v>0</v>
      </c>
      <c r="K1592" s="410">
        <f t="shared" si="313"/>
        <v>1192530</v>
      </c>
      <c r="L1592" s="506"/>
    </row>
    <row r="1593" spans="1:12" s="29" customFormat="1">
      <c r="A1593" s="506"/>
      <c r="B1593" s="421" t="s">
        <v>418</v>
      </c>
      <c r="C1593" s="410">
        <v>1</v>
      </c>
      <c r="D1593" s="410">
        <v>1432046</v>
      </c>
      <c r="E1593" s="410">
        <v>30000</v>
      </c>
      <c r="F1593" s="410"/>
      <c r="G1593" s="410">
        <f t="shared" si="314"/>
        <v>1462046</v>
      </c>
      <c r="H1593" s="410">
        <f t="shared" si="310"/>
        <v>1432046</v>
      </c>
      <c r="I1593" s="410">
        <f t="shared" si="311"/>
        <v>30000</v>
      </c>
      <c r="J1593" s="410">
        <f t="shared" si="312"/>
        <v>0</v>
      </c>
      <c r="K1593" s="410">
        <f t="shared" si="313"/>
        <v>1462046</v>
      </c>
      <c r="L1593" s="506"/>
    </row>
    <row r="1594" spans="1:12" s="29" customFormat="1">
      <c r="A1594" s="506"/>
      <c r="B1594" s="421" t="s">
        <v>419</v>
      </c>
      <c r="C1594" s="410">
        <v>1</v>
      </c>
      <c r="D1594" s="410">
        <v>1484627</v>
      </c>
      <c r="E1594" s="410">
        <v>30000</v>
      </c>
      <c r="F1594" s="410"/>
      <c r="G1594" s="410">
        <f t="shared" ref="G1594:G1607" si="315">SUM(D1594:F1594)</f>
        <v>1514627</v>
      </c>
      <c r="H1594" s="410">
        <f t="shared" ref="H1594:H1607" si="316">C1594*D1594</f>
        <v>1484627</v>
      </c>
      <c r="I1594" s="410">
        <f t="shared" ref="I1594:I1607" si="317">C1594*E1594</f>
        <v>30000</v>
      </c>
      <c r="J1594" s="410">
        <f t="shared" ref="J1594:J1607" si="318">C1594*F1594</f>
        <v>0</v>
      </c>
      <c r="K1594" s="410">
        <f t="shared" ref="K1594:K1607" si="319">C1594*G1594</f>
        <v>1514627</v>
      </c>
      <c r="L1594" s="506"/>
    </row>
    <row r="1595" spans="1:12" s="29" customFormat="1">
      <c r="A1595" s="506"/>
      <c r="B1595" s="421" t="s">
        <v>420</v>
      </c>
      <c r="C1595" s="410">
        <v>1</v>
      </c>
      <c r="D1595" s="410">
        <v>1597208</v>
      </c>
      <c r="E1595" s="410">
        <v>30000</v>
      </c>
      <c r="F1595" s="410"/>
      <c r="G1595" s="410">
        <f t="shared" si="315"/>
        <v>1627208</v>
      </c>
      <c r="H1595" s="410">
        <f t="shared" si="316"/>
        <v>1597208</v>
      </c>
      <c r="I1595" s="410">
        <f t="shared" si="317"/>
        <v>30000</v>
      </c>
      <c r="J1595" s="410">
        <f t="shared" si="318"/>
        <v>0</v>
      </c>
      <c r="K1595" s="410">
        <f t="shared" si="319"/>
        <v>1627208</v>
      </c>
      <c r="L1595" s="506"/>
    </row>
    <row r="1596" spans="1:12" s="29" customFormat="1">
      <c r="A1596" s="506"/>
      <c r="B1596" s="421" t="s">
        <v>424</v>
      </c>
      <c r="C1596" s="410">
        <v>1</v>
      </c>
      <c r="D1596" s="410">
        <v>1747532</v>
      </c>
      <c r="E1596" s="410">
        <v>30000</v>
      </c>
      <c r="F1596" s="410"/>
      <c r="G1596" s="410">
        <f t="shared" si="315"/>
        <v>1777532</v>
      </c>
      <c r="H1596" s="410">
        <f t="shared" si="316"/>
        <v>1747532</v>
      </c>
      <c r="I1596" s="410">
        <f t="shared" si="317"/>
        <v>30000</v>
      </c>
      <c r="J1596" s="410">
        <f t="shared" si="318"/>
        <v>0</v>
      </c>
      <c r="K1596" s="410">
        <f t="shared" si="319"/>
        <v>1777532</v>
      </c>
      <c r="L1596" s="506"/>
    </row>
    <row r="1597" spans="1:12" s="29" customFormat="1">
      <c r="A1597" s="506"/>
      <c r="B1597" s="408" t="s">
        <v>427</v>
      </c>
      <c r="C1597" s="410">
        <v>1</v>
      </c>
      <c r="D1597" s="410">
        <v>1473289</v>
      </c>
      <c r="E1597" s="410">
        <v>30000</v>
      </c>
      <c r="F1597" s="410"/>
      <c r="G1597" s="410">
        <f t="shared" si="315"/>
        <v>1503289</v>
      </c>
      <c r="H1597" s="410">
        <f t="shared" si="316"/>
        <v>1473289</v>
      </c>
      <c r="I1597" s="410">
        <f t="shared" si="317"/>
        <v>30000</v>
      </c>
      <c r="J1597" s="410">
        <f t="shared" si="318"/>
        <v>0</v>
      </c>
      <c r="K1597" s="410">
        <f t="shared" si="319"/>
        <v>1503289</v>
      </c>
      <c r="L1597" s="506"/>
    </row>
    <row r="1598" spans="1:12" s="29" customFormat="1">
      <c r="A1598" s="506"/>
      <c r="B1598" s="408" t="s">
        <v>636</v>
      </c>
      <c r="C1598" s="410">
        <v>1</v>
      </c>
      <c r="D1598" s="410">
        <v>1695647</v>
      </c>
      <c r="E1598" s="410">
        <v>30000</v>
      </c>
      <c r="F1598" s="410"/>
      <c r="G1598" s="410">
        <f t="shared" si="315"/>
        <v>1725647</v>
      </c>
      <c r="H1598" s="410">
        <f t="shared" si="316"/>
        <v>1695647</v>
      </c>
      <c r="I1598" s="410">
        <f t="shared" si="317"/>
        <v>30000</v>
      </c>
      <c r="J1598" s="410">
        <f t="shared" si="318"/>
        <v>0</v>
      </c>
      <c r="K1598" s="410">
        <f t="shared" si="319"/>
        <v>1725647</v>
      </c>
      <c r="L1598" s="506"/>
    </row>
    <row r="1599" spans="1:12" s="29" customFormat="1">
      <c r="A1599" s="506"/>
      <c r="B1599" s="408" t="s">
        <v>435</v>
      </c>
      <c r="C1599" s="410">
        <v>1</v>
      </c>
      <c r="D1599" s="410">
        <v>1918005</v>
      </c>
      <c r="E1599" s="410">
        <v>30000</v>
      </c>
      <c r="F1599" s="410"/>
      <c r="G1599" s="410">
        <f t="shared" si="315"/>
        <v>1948005</v>
      </c>
      <c r="H1599" s="410">
        <f t="shared" si="316"/>
        <v>1918005</v>
      </c>
      <c r="I1599" s="410">
        <f t="shared" si="317"/>
        <v>30000</v>
      </c>
      <c r="J1599" s="410">
        <f t="shared" si="318"/>
        <v>0</v>
      </c>
      <c r="K1599" s="410">
        <f t="shared" si="319"/>
        <v>1948005</v>
      </c>
      <c r="L1599" s="506"/>
    </row>
    <row r="1600" spans="1:12" s="29" customFormat="1">
      <c r="A1600" s="506"/>
      <c r="B1600" s="408" t="s">
        <v>872</v>
      </c>
      <c r="C1600" s="410">
        <v>1</v>
      </c>
      <c r="D1600" s="410">
        <v>1802375</v>
      </c>
      <c r="E1600" s="410">
        <v>30000</v>
      </c>
      <c r="F1600" s="410"/>
      <c r="G1600" s="410">
        <f t="shared" si="315"/>
        <v>1832375</v>
      </c>
      <c r="H1600" s="410">
        <f t="shared" si="316"/>
        <v>1802375</v>
      </c>
      <c r="I1600" s="410">
        <f t="shared" si="317"/>
        <v>30000</v>
      </c>
      <c r="J1600" s="410">
        <f t="shared" si="318"/>
        <v>0</v>
      </c>
      <c r="K1600" s="410">
        <f t="shared" si="319"/>
        <v>1832375</v>
      </c>
      <c r="L1600" s="506"/>
    </row>
    <row r="1601" spans="1:12" s="29" customFormat="1">
      <c r="A1601" s="506"/>
      <c r="B1601" s="408" t="s">
        <v>1084</v>
      </c>
      <c r="C1601" s="410">
        <v>4</v>
      </c>
      <c r="D1601" s="410">
        <v>1862220</v>
      </c>
      <c r="E1601" s="410">
        <v>30000</v>
      </c>
      <c r="F1601" s="410"/>
      <c r="G1601" s="410">
        <f t="shared" si="315"/>
        <v>1892220</v>
      </c>
      <c r="H1601" s="410">
        <f t="shared" si="316"/>
        <v>7448880</v>
      </c>
      <c r="I1601" s="410">
        <f t="shared" si="317"/>
        <v>120000</v>
      </c>
      <c r="J1601" s="410">
        <f t="shared" si="318"/>
        <v>0</v>
      </c>
      <c r="K1601" s="410">
        <f t="shared" si="319"/>
        <v>7568880</v>
      </c>
      <c r="L1601" s="506"/>
    </row>
    <row r="1602" spans="1:12" s="29" customFormat="1">
      <c r="A1602" s="506"/>
      <c r="B1602" s="408" t="s">
        <v>477</v>
      </c>
      <c r="C1602" s="410">
        <v>2</v>
      </c>
      <c r="D1602" s="410">
        <v>1981910</v>
      </c>
      <c r="E1602" s="410">
        <v>30000</v>
      </c>
      <c r="F1602" s="410"/>
      <c r="G1602" s="410">
        <f t="shared" si="315"/>
        <v>2011910</v>
      </c>
      <c r="H1602" s="410">
        <f t="shared" si="316"/>
        <v>3963820</v>
      </c>
      <c r="I1602" s="410">
        <f t="shared" si="317"/>
        <v>60000</v>
      </c>
      <c r="J1602" s="410">
        <f t="shared" si="318"/>
        <v>0</v>
      </c>
      <c r="K1602" s="410">
        <f t="shared" si="319"/>
        <v>4023820</v>
      </c>
      <c r="L1602" s="506"/>
    </row>
    <row r="1603" spans="1:12" s="29" customFormat="1">
      <c r="A1603" s="506"/>
      <c r="B1603" s="408" t="s">
        <v>1018</v>
      </c>
      <c r="C1603" s="410">
        <v>1</v>
      </c>
      <c r="D1603" s="410">
        <v>2110917</v>
      </c>
      <c r="E1603" s="410">
        <v>30000</v>
      </c>
      <c r="F1603" s="410"/>
      <c r="G1603" s="410">
        <f t="shared" si="315"/>
        <v>2140917</v>
      </c>
      <c r="H1603" s="410">
        <f t="shared" si="316"/>
        <v>2110917</v>
      </c>
      <c r="I1603" s="410">
        <f t="shared" si="317"/>
        <v>30000</v>
      </c>
      <c r="J1603" s="410">
        <f t="shared" si="318"/>
        <v>0</v>
      </c>
      <c r="K1603" s="410">
        <f t="shared" si="319"/>
        <v>2140917</v>
      </c>
      <c r="L1603" s="506"/>
    </row>
    <row r="1604" spans="1:12" s="29" customFormat="1">
      <c r="A1604" s="506"/>
      <c r="B1604" s="408" t="s">
        <v>447</v>
      </c>
      <c r="C1604" s="410">
        <v>2</v>
      </c>
      <c r="D1604" s="410">
        <v>2360801</v>
      </c>
      <c r="E1604" s="410">
        <v>30000</v>
      </c>
      <c r="F1604" s="410"/>
      <c r="G1604" s="410">
        <f t="shared" si="315"/>
        <v>2390801</v>
      </c>
      <c r="H1604" s="410">
        <f t="shared" si="316"/>
        <v>4721602</v>
      </c>
      <c r="I1604" s="410">
        <f t="shared" si="317"/>
        <v>60000</v>
      </c>
      <c r="J1604" s="410">
        <f t="shared" si="318"/>
        <v>0</v>
      </c>
      <c r="K1604" s="410">
        <f t="shared" si="319"/>
        <v>4781602</v>
      </c>
      <c r="L1604" s="506"/>
    </row>
    <row r="1605" spans="1:12" s="29" customFormat="1">
      <c r="A1605" s="506"/>
      <c r="B1605" s="408" t="s">
        <v>690</v>
      </c>
      <c r="C1605" s="410">
        <v>1</v>
      </c>
      <c r="D1605" s="410">
        <v>2805669</v>
      </c>
      <c r="E1605" s="410">
        <v>30000</v>
      </c>
      <c r="F1605" s="410"/>
      <c r="G1605" s="410">
        <f t="shared" si="315"/>
        <v>2835669</v>
      </c>
      <c r="H1605" s="410">
        <f t="shared" si="316"/>
        <v>2805669</v>
      </c>
      <c r="I1605" s="410">
        <f t="shared" si="317"/>
        <v>30000</v>
      </c>
      <c r="J1605" s="410">
        <f t="shared" si="318"/>
        <v>0</v>
      </c>
      <c r="K1605" s="410">
        <f t="shared" si="319"/>
        <v>2835669</v>
      </c>
      <c r="L1605" s="506"/>
    </row>
    <row r="1606" spans="1:12" s="29" customFormat="1">
      <c r="A1606" s="506"/>
      <c r="B1606" s="408" t="s">
        <v>450</v>
      </c>
      <c r="C1606" s="410">
        <v>1</v>
      </c>
      <c r="D1606" s="410">
        <v>4769304</v>
      </c>
      <c r="E1606" s="410">
        <v>30000</v>
      </c>
      <c r="F1606" s="410"/>
      <c r="G1606" s="410">
        <f t="shared" si="315"/>
        <v>4799304</v>
      </c>
      <c r="H1606" s="410">
        <f t="shared" si="316"/>
        <v>4769304</v>
      </c>
      <c r="I1606" s="410">
        <f t="shared" si="317"/>
        <v>30000</v>
      </c>
      <c r="J1606" s="410">
        <f t="shared" si="318"/>
        <v>0</v>
      </c>
      <c r="K1606" s="410">
        <f t="shared" si="319"/>
        <v>4799304</v>
      </c>
      <c r="L1606" s="506"/>
    </row>
    <row r="1607" spans="1:12" s="29" customFormat="1">
      <c r="A1607" s="506"/>
      <c r="B1607" s="408" t="s">
        <v>626</v>
      </c>
      <c r="C1607" s="410">
        <v>1</v>
      </c>
      <c r="D1607" s="410">
        <v>5311603</v>
      </c>
      <c r="E1607" s="410">
        <v>30000</v>
      </c>
      <c r="F1607" s="410"/>
      <c r="G1607" s="410">
        <f t="shared" si="315"/>
        <v>5341603</v>
      </c>
      <c r="H1607" s="410">
        <f t="shared" si="316"/>
        <v>5311603</v>
      </c>
      <c r="I1607" s="410">
        <f t="shared" si="317"/>
        <v>30000</v>
      </c>
      <c r="J1607" s="410">
        <f t="shared" si="318"/>
        <v>0</v>
      </c>
      <c r="K1607" s="410">
        <f t="shared" si="319"/>
        <v>5341603</v>
      </c>
      <c r="L1607" s="506"/>
    </row>
    <row r="1608" spans="1:12" s="29" customFormat="1">
      <c r="A1608" s="506"/>
      <c r="B1608" s="421" t="s">
        <v>455</v>
      </c>
      <c r="C1608" s="1060">
        <f>SUM(C1574:C1607)</f>
        <v>63</v>
      </c>
      <c r="D1608" s="1060">
        <f>SUM(D1574:D1607)</f>
        <v>49800564</v>
      </c>
      <c r="E1608" s="1060">
        <f>SUM(E1574:E1607)</f>
        <v>1020000</v>
      </c>
      <c r="F1608" s="1060">
        <f>SUM(F1574:F1600)</f>
        <v>0</v>
      </c>
      <c r="G1608" s="410">
        <f>SUM(D1608:F1608)</f>
        <v>50820564</v>
      </c>
      <c r="H1608" s="1060">
        <f>SUM(H1574:H1607)</f>
        <v>77683533</v>
      </c>
      <c r="I1608" s="1060">
        <f>SUM(I1574:I1607)</f>
        <v>1890000</v>
      </c>
      <c r="J1608" s="1060">
        <f>SUM(J1574:J1607)</f>
        <v>0</v>
      </c>
      <c r="K1608" s="1060">
        <f>SUM(K1574:K1607)</f>
        <v>79573533</v>
      </c>
      <c r="L1608" s="506"/>
    </row>
    <row r="1609" spans="1:12" s="29" customFormat="1">
      <c r="A1609" s="506"/>
      <c r="B1609" s="409"/>
      <c r="C1609" s="410"/>
      <c r="D1609" s="410"/>
      <c r="E1609" s="410"/>
      <c r="F1609" s="410"/>
      <c r="G1609" s="410"/>
      <c r="H1609" s="410"/>
      <c r="I1609" s="410"/>
      <c r="J1609" s="410"/>
      <c r="K1609" s="410"/>
      <c r="L1609" s="506"/>
    </row>
    <row r="1610" spans="1:12" s="29" customFormat="1">
      <c r="A1610" s="506"/>
      <c r="B1610" s="422" t="s">
        <v>460</v>
      </c>
      <c r="C1610" s="410">
        <v>1</v>
      </c>
      <c r="D1610" s="418">
        <v>1337225</v>
      </c>
      <c r="E1610" s="410">
        <v>401168</v>
      </c>
      <c r="F1610" s="410">
        <v>10916790</v>
      </c>
      <c r="G1610" s="410">
        <f>SUM(D1610:F1610)</f>
        <v>12655183</v>
      </c>
      <c r="H1610" s="410">
        <v>0</v>
      </c>
      <c r="I1610" s="410">
        <v>0</v>
      </c>
      <c r="J1610" s="410">
        <v>0</v>
      </c>
      <c r="K1610" s="410">
        <v>0</v>
      </c>
      <c r="L1610" s="506"/>
    </row>
    <row r="1611" spans="1:12" s="29" customFormat="1">
      <c r="A1611" s="506"/>
      <c r="B1611" s="422"/>
      <c r="C1611" s="410">
        <f>SUM(C1610:C1610)</f>
        <v>1</v>
      </c>
      <c r="D1611" s="410">
        <v>9273943</v>
      </c>
      <c r="E1611" s="410">
        <v>374361</v>
      </c>
      <c r="F1611" s="410">
        <v>7914876</v>
      </c>
      <c r="G1611" s="410">
        <v>17563180</v>
      </c>
      <c r="H1611" s="410">
        <v>9273943</v>
      </c>
      <c r="I1611" s="410">
        <v>374361</v>
      </c>
      <c r="J1611" s="410">
        <v>7914876</v>
      </c>
      <c r="K1611" s="410">
        <v>17563180</v>
      </c>
      <c r="L1611" s="506"/>
    </row>
    <row r="1612" spans="1:12" s="29" customFormat="1">
      <c r="A1612" s="506"/>
      <c r="B1612" s="422"/>
      <c r="C1612" s="410"/>
      <c r="D1612" s="410"/>
      <c r="E1612" s="410"/>
      <c r="F1612" s="410"/>
      <c r="G1612" s="410"/>
      <c r="H1612" s="410"/>
      <c r="I1612" s="410"/>
      <c r="J1612" s="410"/>
      <c r="K1612" s="410"/>
      <c r="L1612" s="506"/>
    </row>
    <row r="1613" spans="1:12" s="29" customFormat="1">
      <c r="A1613" s="506"/>
      <c r="B1613" s="409"/>
      <c r="C1613" s="418">
        <f t="shared" ref="C1613:K1613" si="320">C1608+C1611</f>
        <v>64</v>
      </c>
      <c r="D1613" s="412">
        <f t="shared" si="320"/>
        <v>59074507</v>
      </c>
      <c r="E1613" s="412">
        <f t="shared" si="320"/>
        <v>1394361</v>
      </c>
      <c r="F1613" s="412">
        <f t="shared" si="320"/>
        <v>7914876</v>
      </c>
      <c r="G1613" s="412">
        <f t="shared" si="320"/>
        <v>68383744</v>
      </c>
      <c r="H1613" s="412">
        <f t="shared" si="320"/>
        <v>86957476</v>
      </c>
      <c r="I1613" s="412">
        <f t="shared" si="320"/>
        <v>2264361</v>
      </c>
      <c r="J1613" s="412">
        <f t="shared" si="320"/>
        <v>7914876</v>
      </c>
      <c r="K1613" s="412">
        <f t="shared" si="320"/>
        <v>97136713</v>
      </c>
      <c r="L1613" s="506"/>
    </row>
    <row r="1614" spans="1:12" s="29" customFormat="1">
      <c r="A1614" s="506"/>
      <c r="B1614" s="506"/>
      <c r="C1614" s="506"/>
      <c r="D1614" s="506"/>
      <c r="E1614" s="506"/>
      <c r="F1614" s="506"/>
      <c r="G1614" s="506"/>
      <c r="H1614" s="506"/>
      <c r="I1614" s="506"/>
      <c r="J1614" s="506"/>
      <c r="K1614" s="506"/>
      <c r="L1614" s="506"/>
    </row>
    <row r="1615" spans="1:12" s="29" customFormat="1">
      <c r="A1615" s="506"/>
      <c r="B1615" s="506"/>
      <c r="C1615" s="506"/>
      <c r="D1615" s="506"/>
      <c r="E1615" s="506"/>
      <c r="F1615" s="506"/>
      <c r="G1615" s="506"/>
      <c r="H1615" s="506"/>
      <c r="I1615" s="506"/>
      <c r="J1615" s="506"/>
      <c r="K1615" s="506"/>
      <c r="L1615" s="506"/>
    </row>
    <row r="1616" spans="1:12" s="29" customFormat="1">
      <c r="A1616" s="506"/>
      <c r="B1616" s="506"/>
      <c r="C1616" s="506"/>
      <c r="D1616" s="506"/>
      <c r="E1616" s="506"/>
      <c r="F1616" s="506"/>
      <c r="G1616" s="506"/>
      <c r="H1616" s="506"/>
      <c r="I1616" s="506"/>
      <c r="J1616" s="506"/>
      <c r="K1616" s="506"/>
      <c r="L1616" s="506"/>
    </row>
    <row r="1617" spans="1:12" ht="20.25">
      <c r="A1617" s="1568" t="s">
        <v>1198</v>
      </c>
      <c r="B1617" s="1568"/>
      <c r="C1617" s="1568"/>
      <c r="D1617" s="1568"/>
      <c r="E1617" s="1568"/>
      <c r="F1617" s="1568"/>
      <c r="G1617" s="1568"/>
      <c r="H1617" s="1568"/>
      <c r="I1617" s="1568"/>
      <c r="J1617" s="1568"/>
      <c r="K1617" s="1568"/>
      <c r="L1617" s="506"/>
    </row>
    <row r="1618" spans="1:12" ht="20.25" customHeight="1">
      <c r="A1618" s="1569" t="s">
        <v>289</v>
      </c>
      <c r="B1618" s="1569"/>
      <c r="C1618" s="1569"/>
      <c r="D1618" s="1569"/>
      <c r="E1618" s="1569"/>
      <c r="F1618" s="1569"/>
      <c r="G1618" s="1569"/>
      <c r="H1618" s="1569"/>
      <c r="I1618" s="1569"/>
      <c r="J1618" s="1569"/>
      <c r="K1618" s="1569"/>
      <c r="L1618" s="506"/>
    </row>
    <row r="1619" spans="1:12" ht="20.25" customHeight="1">
      <c r="A1619" s="1569" t="s">
        <v>290</v>
      </c>
      <c r="B1619" s="1569"/>
      <c r="C1619" s="1569"/>
      <c r="D1619" s="1569"/>
      <c r="E1619" s="1569"/>
      <c r="F1619" s="1569"/>
      <c r="G1619" s="1569"/>
      <c r="H1619" s="1569"/>
      <c r="I1619" s="1569"/>
      <c r="J1619" s="1569"/>
      <c r="K1619" s="1569"/>
      <c r="L1619" s="506"/>
    </row>
    <row r="1620" spans="1:12" ht="18">
      <c r="A1620" s="1571" t="s">
        <v>1259</v>
      </c>
      <c r="B1620" s="1571"/>
      <c r="C1620" s="1571"/>
      <c r="D1620" s="1571"/>
      <c r="E1620" s="1571"/>
      <c r="F1620" s="1571"/>
      <c r="G1620" s="1571"/>
      <c r="H1620" s="1571"/>
      <c r="I1620" s="1571"/>
      <c r="J1620" s="1571"/>
      <c r="K1620" s="1571"/>
      <c r="L1620" s="506"/>
    </row>
    <row r="1621" spans="1:12" ht="36.75">
      <c r="A1621" s="406"/>
      <c r="B1621" s="406" t="s">
        <v>291</v>
      </c>
      <c r="C1621" s="406" t="s">
        <v>1015</v>
      </c>
      <c r="D1621" s="406" t="s">
        <v>292</v>
      </c>
      <c r="E1621" s="406" t="s">
        <v>516</v>
      </c>
      <c r="F1621" s="406" t="s">
        <v>293</v>
      </c>
      <c r="G1621" s="406" t="s">
        <v>294</v>
      </c>
      <c r="H1621" s="406" t="s">
        <v>295</v>
      </c>
      <c r="I1621" s="406" t="s">
        <v>517</v>
      </c>
      <c r="J1621" s="406" t="s">
        <v>296</v>
      </c>
      <c r="K1621" s="1061" t="s">
        <v>1016</v>
      </c>
      <c r="L1621" s="506"/>
    </row>
    <row r="1622" spans="1:12">
      <c r="A1622" s="408"/>
      <c r="B1622" s="409"/>
      <c r="C1622" s="409"/>
      <c r="D1622" s="409"/>
      <c r="E1622" s="409"/>
      <c r="F1622" s="409"/>
      <c r="G1622" s="409"/>
      <c r="H1622" s="409"/>
      <c r="I1622" s="409"/>
      <c r="J1622" s="409"/>
      <c r="K1622" s="1062" t="s">
        <v>297</v>
      </c>
      <c r="L1622" s="506"/>
    </row>
    <row r="1623" spans="1:12">
      <c r="A1623" s="409"/>
      <c r="B1623" s="421" t="s">
        <v>1123</v>
      </c>
      <c r="C1623" s="410">
        <v>1</v>
      </c>
      <c r="D1623" s="410">
        <v>380534</v>
      </c>
      <c r="E1623" s="410">
        <v>30000</v>
      </c>
      <c r="F1623" s="410"/>
      <c r="G1623" s="410">
        <f t="shared" ref="G1623:G1636" si="321">SUM(D1623:F1623)</f>
        <v>410534</v>
      </c>
      <c r="H1623" s="410">
        <f t="shared" ref="H1623:H1642" si="322">C1623*D1623</f>
        <v>380534</v>
      </c>
      <c r="I1623" s="410">
        <f t="shared" ref="I1623:I1642" si="323">C1623*E1623</f>
        <v>30000</v>
      </c>
      <c r="J1623" s="410">
        <f t="shared" ref="J1623:J1642" si="324">C1623*F1623</f>
        <v>0</v>
      </c>
      <c r="K1623" s="410">
        <f t="shared" ref="K1623:K1642" si="325">C1623*G1623</f>
        <v>410534</v>
      </c>
      <c r="L1623" s="506"/>
    </row>
    <row r="1624" spans="1:12">
      <c r="A1624" s="409"/>
      <c r="B1624" s="421" t="s">
        <v>313</v>
      </c>
      <c r="C1624" s="410">
        <v>1</v>
      </c>
      <c r="D1624" s="410">
        <v>430808</v>
      </c>
      <c r="E1624" s="410">
        <v>30000</v>
      </c>
      <c r="F1624" s="410"/>
      <c r="G1624" s="410">
        <f t="shared" si="321"/>
        <v>460808</v>
      </c>
      <c r="H1624" s="410">
        <f t="shared" si="322"/>
        <v>430808</v>
      </c>
      <c r="I1624" s="410">
        <f t="shared" si="323"/>
        <v>30000</v>
      </c>
      <c r="J1624" s="410">
        <f t="shared" si="324"/>
        <v>0</v>
      </c>
      <c r="K1624" s="410">
        <f t="shared" si="325"/>
        <v>460808</v>
      </c>
      <c r="L1624" s="506"/>
    </row>
    <row r="1625" spans="1:12">
      <c r="A1625" s="409"/>
      <c r="B1625" s="421" t="s">
        <v>315</v>
      </c>
      <c r="C1625" s="410">
        <v>1</v>
      </c>
      <c r="D1625" s="410">
        <v>445175</v>
      </c>
      <c r="E1625" s="410">
        <v>30000</v>
      </c>
      <c r="F1625" s="410"/>
      <c r="G1625" s="410">
        <f t="shared" si="321"/>
        <v>475175</v>
      </c>
      <c r="H1625" s="410">
        <f t="shared" si="322"/>
        <v>445175</v>
      </c>
      <c r="I1625" s="410">
        <f t="shared" si="323"/>
        <v>30000</v>
      </c>
      <c r="J1625" s="410">
        <f t="shared" si="324"/>
        <v>0</v>
      </c>
      <c r="K1625" s="410">
        <f t="shared" si="325"/>
        <v>475175</v>
      </c>
      <c r="L1625" s="506"/>
    </row>
    <row r="1626" spans="1:12">
      <c r="A1626" s="409"/>
      <c r="B1626" s="421" t="s">
        <v>320</v>
      </c>
      <c r="C1626" s="410">
        <v>8</v>
      </c>
      <c r="D1626" s="410">
        <v>393452</v>
      </c>
      <c r="E1626" s="410">
        <v>30000</v>
      </c>
      <c r="F1626" s="410"/>
      <c r="G1626" s="410">
        <f t="shared" si="321"/>
        <v>423452</v>
      </c>
      <c r="H1626" s="410">
        <f t="shared" si="322"/>
        <v>3147616</v>
      </c>
      <c r="I1626" s="410">
        <f t="shared" si="323"/>
        <v>240000</v>
      </c>
      <c r="J1626" s="410">
        <f t="shared" si="324"/>
        <v>0</v>
      </c>
      <c r="K1626" s="410">
        <f t="shared" si="325"/>
        <v>3387616</v>
      </c>
      <c r="L1626" s="506"/>
    </row>
    <row r="1627" spans="1:12">
      <c r="A1627" s="409"/>
      <c r="B1627" s="421" t="s">
        <v>344</v>
      </c>
      <c r="C1627" s="410">
        <v>1</v>
      </c>
      <c r="D1627" s="410">
        <v>620495</v>
      </c>
      <c r="E1627" s="410">
        <v>30000</v>
      </c>
      <c r="F1627" s="410"/>
      <c r="G1627" s="410">
        <f t="shared" si="321"/>
        <v>650495</v>
      </c>
      <c r="H1627" s="410">
        <f t="shared" si="322"/>
        <v>620495</v>
      </c>
      <c r="I1627" s="410">
        <f t="shared" si="323"/>
        <v>30000</v>
      </c>
      <c r="J1627" s="410">
        <f t="shared" si="324"/>
        <v>0</v>
      </c>
      <c r="K1627" s="410">
        <f t="shared" si="325"/>
        <v>650495</v>
      </c>
      <c r="L1627" s="506"/>
    </row>
    <row r="1628" spans="1:12">
      <c r="A1628" s="409"/>
      <c r="B1628" s="421" t="s">
        <v>359</v>
      </c>
      <c r="C1628" s="410">
        <v>1</v>
      </c>
      <c r="D1628" s="410">
        <v>684340</v>
      </c>
      <c r="E1628" s="410">
        <v>30000</v>
      </c>
      <c r="F1628" s="410"/>
      <c r="G1628" s="410">
        <f t="shared" si="321"/>
        <v>714340</v>
      </c>
      <c r="H1628" s="410">
        <f t="shared" si="322"/>
        <v>684340</v>
      </c>
      <c r="I1628" s="410">
        <f t="shared" si="323"/>
        <v>30000</v>
      </c>
      <c r="J1628" s="410">
        <f t="shared" si="324"/>
        <v>0</v>
      </c>
      <c r="K1628" s="410">
        <f t="shared" si="325"/>
        <v>714340</v>
      </c>
      <c r="L1628" s="506"/>
    </row>
    <row r="1629" spans="1:12">
      <c r="A1629" s="409"/>
      <c r="B1629" s="421" t="s">
        <v>360</v>
      </c>
      <c r="C1629" s="410">
        <v>1</v>
      </c>
      <c r="D1629" s="410">
        <v>707443</v>
      </c>
      <c r="E1629" s="410">
        <v>30000</v>
      </c>
      <c r="F1629" s="410"/>
      <c r="G1629" s="410">
        <f t="shared" si="321"/>
        <v>737443</v>
      </c>
      <c r="H1629" s="410">
        <f t="shared" si="322"/>
        <v>707443</v>
      </c>
      <c r="I1629" s="410">
        <f t="shared" si="323"/>
        <v>30000</v>
      </c>
      <c r="J1629" s="410">
        <f t="shared" si="324"/>
        <v>0</v>
      </c>
      <c r="K1629" s="410">
        <f t="shared" si="325"/>
        <v>737443</v>
      </c>
      <c r="L1629" s="506"/>
    </row>
    <row r="1630" spans="1:12">
      <c r="A1630" s="409"/>
      <c r="B1630" s="421" t="s">
        <v>363</v>
      </c>
      <c r="C1630" s="410">
        <v>1</v>
      </c>
      <c r="D1630" s="410">
        <v>776752</v>
      </c>
      <c r="E1630" s="410">
        <v>30000</v>
      </c>
      <c r="F1630" s="410"/>
      <c r="G1630" s="410">
        <f t="shared" si="321"/>
        <v>806752</v>
      </c>
      <c r="H1630" s="410">
        <f t="shared" si="322"/>
        <v>776752</v>
      </c>
      <c r="I1630" s="410">
        <f t="shared" si="323"/>
        <v>30000</v>
      </c>
      <c r="J1630" s="410">
        <f t="shared" si="324"/>
        <v>0</v>
      </c>
      <c r="K1630" s="410">
        <f t="shared" si="325"/>
        <v>806752</v>
      </c>
      <c r="L1630" s="506"/>
    </row>
    <row r="1631" spans="1:12">
      <c r="A1631" s="409"/>
      <c r="B1631" s="421" t="s">
        <v>364</v>
      </c>
      <c r="C1631" s="410">
        <v>3</v>
      </c>
      <c r="D1631" s="410">
        <v>799855</v>
      </c>
      <c r="E1631" s="410">
        <v>30000</v>
      </c>
      <c r="F1631" s="410"/>
      <c r="G1631" s="410">
        <f t="shared" si="321"/>
        <v>829855</v>
      </c>
      <c r="H1631" s="410">
        <f t="shared" si="322"/>
        <v>2399565</v>
      </c>
      <c r="I1631" s="410">
        <f t="shared" si="323"/>
        <v>90000</v>
      </c>
      <c r="J1631" s="410">
        <f t="shared" si="324"/>
        <v>0</v>
      </c>
      <c r="K1631" s="410">
        <f t="shared" si="325"/>
        <v>2489565</v>
      </c>
      <c r="L1631" s="506"/>
    </row>
    <row r="1632" spans="1:12" s="29" customFormat="1">
      <c r="A1632" s="409"/>
      <c r="B1632" s="421" t="s">
        <v>366</v>
      </c>
      <c r="C1632" s="410">
        <v>1</v>
      </c>
      <c r="D1632" s="410">
        <v>846062</v>
      </c>
      <c r="E1632" s="410">
        <v>30000</v>
      </c>
      <c r="F1632" s="410"/>
      <c r="G1632" s="410">
        <f t="shared" si="321"/>
        <v>876062</v>
      </c>
      <c r="H1632" s="410">
        <f t="shared" si="322"/>
        <v>846062</v>
      </c>
      <c r="I1632" s="410">
        <f t="shared" si="323"/>
        <v>30000</v>
      </c>
      <c r="J1632" s="410">
        <f t="shared" si="324"/>
        <v>0</v>
      </c>
      <c r="K1632" s="410">
        <f t="shared" si="325"/>
        <v>876062</v>
      </c>
      <c r="L1632" s="506"/>
    </row>
    <row r="1633" spans="1:12" s="29" customFormat="1">
      <c r="A1633" s="409"/>
      <c r="B1633" s="421" t="s">
        <v>371</v>
      </c>
      <c r="C1633" s="410">
        <v>2</v>
      </c>
      <c r="D1633" s="410">
        <v>961577</v>
      </c>
      <c r="E1633" s="410">
        <v>30000</v>
      </c>
      <c r="F1633" s="410"/>
      <c r="G1633" s="410">
        <f t="shared" si="321"/>
        <v>991577</v>
      </c>
      <c r="H1633" s="410">
        <f t="shared" si="322"/>
        <v>1923154</v>
      </c>
      <c r="I1633" s="410">
        <f t="shared" si="323"/>
        <v>60000</v>
      </c>
      <c r="J1633" s="410">
        <f t="shared" si="324"/>
        <v>0</v>
      </c>
      <c r="K1633" s="410">
        <f t="shared" si="325"/>
        <v>1983154</v>
      </c>
      <c r="L1633" s="506"/>
    </row>
    <row r="1634" spans="1:12" s="29" customFormat="1">
      <c r="A1634" s="409"/>
      <c r="B1634" s="421" t="s">
        <v>374</v>
      </c>
      <c r="C1634" s="410">
        <v>18</v>
      </c>
      <c r="D1634" s="410">
        <v>857983</v>
      </c>
      <c r="E1634" s="410">
        <v>30000</v>
      </c>
      <c r="F1634" s="410"/>
      <c r="G1634" s="410">
        <f t="shared" si="321"/>
        <v>887983</v>
      </c>
      <c r="H1634" s="410">
        <f t="shared" si="322"/>
        <v>15443694</v>
      </c>
      <c r="I1634" s="410">
        <f t="shared" si="323"/>
        <v>540000</v>
      </c>
      <c r="J1634" s="410">
        <f t="shared" si="324"/>
        <v>0</v>
      </c>
      <c r="K1634" s="410">
        <f t="shared" si="325"/>
        <v>15983694</v>
      </c>
      <c r="L1634" s="506"/>
    </row>
    <row r="1635" spans="1:12" s="29" customFormat="1">
      <c r="A1635" s="409"/>
      <c r="B1635" s="421" t="s">
        <v>376</v>
      </c>
      <c r="C1635" s="410">
        <v>1</v>
      </c>
      <c r="D1635" s="410">
        <v>906556</v>
      </c>
      <c r="E1635" s="410">
        <v>30000</v>
      </c>
      <c r="F1635" s="410"/>
      <c r="G1635" s="410">
        <f t="shared" si="321"/>
        <v>936556</v>
      </c>
      <c r="H1635" s="410">
        <f t="shared" si="322"/>
        <v>906556</v>
      </c>
      <c r="I1635" s="410">
        <f t="shared" si="323"/>
        <v>30000</v>
      </c>
      <c r="J1635" s="410">
        <f t="shared" si="324"/>
        <v>0</v>
      </c>
      <c r="K1635" s="410">
        <f t="shared" si="325"/>
        <v>936556</v>
      </c>
      <c r="L1635" s="506"/>
    </row>
    <row r="1636" spans="1:12" s="29" customFormat="1">
      <c r="A1636" s="409"/>
      <c r="B1636" s="421" t="s">
        <v>379</v>
      </c>
      <c r="C1636" s="410">
        <v>1</v>
      </c>
      <c r="D1636" s="410">
        <v>986908</v>
      </c>
      <c r="E1636" s="410">
        <v>30000</v>
      </c>
      <c r="F1636" s="410"/>
      <c r="G1636" s="410">
        <f t="shared" si="321"/>
        <v>1016908</v>
      </c>
      <c r="H1636" s="410">
        <f t="shared" si="322"/>
        <v>986908</v>
      </c>
      <c r="I1636" s="410">
        <f t="shared" si="323"/>
        <v>30000</v>
      </c>
      <c r="J1636" s="410">
        <f t="shared" si="324"/>
        <v>0</v>
      </c>
      <c r="K1636" s="410">
        <f t="shared" si="325"/>
        <v>1016908</v>
      </c>
      <c r="L1636" s="506"/>
    </row>
    <row r="1637" spans="1:12" s="29" customFormat="1">
      <c r="A1637" s="409"/>
      <c r="B1637" s="421" t="s">
        <v>388</v>
      </c>
      <c r="C1637" s="410">
        <v>4</v>
      </c>
      <c r="D1637" s="410">
        <v>992228</v>
      </c>
      <c r="E1637" s="410">
        <v>30000</v>
      </c>
      <c r="F1637" s="410"/>
      <c r="G1637" s="410">
        <f t="shared" ref="G1637:G1642" si="326">SUM(D1637:F1637)</f>
        <v>1022228</v>
      </c>
      <c r="H1637" s="410">
        <f t="shared" si="322"/>
        <v>3968912</v>
      </c>
      <c r="I1637" s="410">
        <f t="shared" si="323"/>
        <v>120000</v>
      </c>
      <c r="J1637" s="410">
        <f t="shared" si="324"/>
        <v>0</v>
      </c>
      <c r="K1637" s="410">
        <f t="shared" si="325"/>
        <v>4088912</v>
      </c>
      <c r="L1637" s="506"/>
    </row>
    <row r="1638" spans="1:12" s="29" customFormat="1">
      <c r="A1638" s="409"/>
      <c r="B1638" s="421" t="s">
        <v>390</v>
      </c>
      <c r="C1638" s="410">
        <v>1</v>
      </c>
      <c r="D1638" s="410">
        <v>1055475</v>
      </c>
      <c r="E1638" s="410">
        <v>30000</v>
      </c>
      <c r="F1638" s="410"/>
      <c r="G1638" s="410">
        <f t="shared" si="326"/>
        <v>1085475</v>
      </c>
      <c r="H1638" s="410">
        <f t="shared" si="322"/>
        <v>1055475</v>
      </c>
      <c r="I1638" s="410">
        <f t="shared" si="323"/>
        <v>30000</v>
      </c>
      <c r="J1638" s="410">
        <f t="shared" si="324"/>
        <v>0</v>
      </c>
      <c r="K1638" s="410">
        <f t="shared" si="325"/>
        <v>1085475</v>
      </c>
      <c r="L1638" s="506"/>
    </row>
    <row r="1639" spans="1:12" s="29" customFormat="1">
      <c r="A1639" s="409"/>
      <c r="B1639" s="421" t="s">
        <v>393</v>
      </c>
      <c r="C1639" s="410">
        <v>1</v>
      </c>
      <c r="D1639" s="410">
        <v>1150346</v>
      </c>
      <c r="E1639" s="410">
        <v>30000</v>
      </c>
      <c r="F1639" s="410"/>
      <c r="G1639" s="410">
        <f t="shared" si="326"/>
        <v>1180346</v>
      </c>
      <c r="H1639" s="410">
        <f t="shared" si="322"/>
        <v>1150346</v>
      </c>
      <c r="I1639" s="410">
        <f t="shared" si="323"/>
        <v>30000</v>
      </c>
      <c r="J1639" s="410">
        <f t="shared" si="324"/>
        <v>0</v>
      </c>
      <c r="K1639" s="410">
        <f t="shared" si="325"/>
        <v>1180346</v>
      </c>
      <c r="L1639" s="506"/>
    </row>
    <row r="1640" spans="1:12" s="29" customFormat="1">
      <c r="A1640" s="409"/>
      <c r="B1640" s="421" t="s">
        <v>396</v>
      </c>
      <c r="C1640" s="410">
        <v>1</v>
      </c>
      <c r="D1640" s="410">
        <v>1245216</v>
      </c>
      <c r="E1640" s="410">
        <v>30000</v>
      </c>
      <c r="F1640" s="410"/>
      <c r="G1640" s="410">
        <f t="shared" si="326"/>
        <v>1275216</v>
      </c>
      <c r="H1640" s="410">
        <f t="shared" si="322"/>
        <v>1245216</v>
      </c>
      <c r="I1640" s="410">
        <f t="shared" si="323"/>
        <v>30000</v>
      </c>
      <c r="J1640" s="410">
        <f t="shared" si="324"/>
        <v>0</v>
      </c>
      <c r="K1640" s="410">
        <f t="shared" si="325"/>
        <v>1275216</v>
      </c>
      <c r="L1640" s="506"/>
    </row>
    <row r="1641" spans="1:12" s="29" customFormat="1">
      <c r="A1641" s="409"/>
      <c r="B1641" s="421" t="s">
        <v>402</v>
      </c>
      <c r="C1641" s="410">
        <v>1</v>
      </c>
      <c r="D1641" s="410">
        <v>1094732</v>
      </c>
      <c r="E1641" s="410">
        <v>30000</v>
      </c>
      <c r="F1641" s="410"/>
      <c r="G1641" s="410">
        <f t="shared" si="326"/>
        <v>1124732</v>
      </c>
      <c r="H1641" s="410">
        <f t="shared" si="322"/>
        <v>1094732</v>
      </c>
      <c r="I1641" s="410">
        <f t="shared" si="323"/>
        <v>30000</v>
      </c>
      <c r="J1641" s="410">
        <f t="shared" si="324"/>
        <v>0</v>
      </c>
      <c r="K1641" s="410">
        <f t="shared" si="325"/>
        <v>1124732</v>
      </c>
      <c r="L1641" s="506"/>
    </row>
    <row r="1642" spans="1:12" s="29" customFormat="1">
      <c r="A1642" s="409"/>
      <c r="B1642" s="421" t="s">
        <v>404</v>
      </c>
      <c r="C1642" s="410">
        <v>1</v>
      </c>
      <c r="D1642" s="410">
        <v>1162530</v>
      </c>
      <c r="E1642" s="410">
        <v>30000</v>
      </c>
      <c r="F1642" s="410"/>
      <c r="G1642" s="410">
        <f t="shared" si="326"/>
        <v>1192530</v>
      </c>
      <c r="H1642" s="410">
        <f t="shared" si="322"/>
        <v>1162530</v>
      </c>
      <c r="I1642" s="410">
        <f t="shared" si="323"/>
        <v>30000</v>
      </c>
      <c r="J1642" s="410">
        <f t="shared" si="324"/>
        <v>0</v>
      </c>
      <c r="K1642" s="410">
        <f t="shared" si="325"/>
        <v>1192530</v>
      </c>
      <c r="L1642" s="506"/>
    </row>
    <row r="1643" spans="1:12" s="29" customFormat="1">
      <c r="A1643" s="409"/>
      <c r="B1643" s="421" t="s">
        <v>405</v>
      </c>
      <c r="C1643" s="410">
        <v>1</v>
      </c>
      <c r="D1643" s="410">
        <v>1196428</v>
      </c>
      <c r="E1643" s="410">
        <v>30000</v>
      </c>
      <c r="F1643" s="410"/>
      <c r="G1643" s="410">
        <f>SUM(D1643:F1643)</f>
        <v>1226428</v>
      </c>
      <c r="H1643" s="410">
        <f>C1643*D1643</f>
        <v>1196428</v>
      </c>
      <c r="I1643" s="410">
        <f>C1643*E1643</f>
        <v>30000</v>
      </c>
      <c r="J1643" s="410">
        <f>C1643*F1643</f>
        <v>0</v>
      </c>
      <c r="K1643" s="410">
        <f>C1643*G1643</f>
        <v>1226428</v>
      </c>
      <c r="L1643" s="506"/>
    </row>
    <row r="1644" spans="1:12" s="29" customFormat="1">
      <c r="A1644" s="409"/>
      <c r="B1644" s="421" t="s">
        <v>411</v>
      </c>
      <c r="C1644" s="410">
        <v>1</v>
      </c>
      <c r="D1644" s="410">
        <v>1399821</v>
      </c>
      <c r="E1644" s="410">
        <v>30000</v>
      </c>
      <c r="F1644" s="410"/>
      <c r="G1644" s="410">
        <f>SUM(D1644:F1644)</f>
        <v>1429821</v>
      </c>
      <c r="H1644" s="410">
        <f>C1644*D1644</f>
        <v>1399821</v>
      </c>
      <c r="I1644" s="410">
        <f>C1644*E1644</f>
        <v>30000</v>
      </c>
      <c r="J1644" s="410">
        <f>C1644*F1644</f>
        <v>0</v>
      </c>
      <c r="K1644" s="410">
        <f>C1644*G1644</f>
        <v>1429821</v>
      </c>
      <c r="L1644" s="506"/>
    </row>
    <row r="1645" spans="1:12" s="29" customFormat="1">
      <c r="A1645" s="409"/>
      <c r="B1645" s="421" t="s">
        <v>413</v>
      </c>
      <c r="C1645" s="410">
        <v>1</v>
      </c>
      <c r="D1645" s="410">
        <v>1535417</v>
      </c>
      <c r="E1645" s="410">
        <v>30000</v>
      </c>
      <c r="F1645" s="410"/>
      <c r="G1645" s="410">
        <f t="shared" ref="G1645:G1652" si="327">SUM(D1645:F1645)</f>
        <v>1565417</v>
      </c>
      <c r="H1645" s="410">
        <f t="shared" ref="H1645:H1652" si="328">C1645*D1645</f>
        <v>1535417</v>
      </c>
      <c r="I1645" s="410">
        <f t="shared" ref="I1645:I1652" si="329">C1645*E1645</f>
        <v>30000</v>
      </c>
      <c r="J1645" s="410">
        <f t="shared" ref="J1645:J1652" si="330">C1645*F1645</f>
        <v>0</v>
      </c>
      <c r="K1645" s="410">
        <f t="shared" ref="K1645:K1652" si="331">C1645*G1645</f>
        <v>1565417</v>
      </c>
      <c r="L1645" s="506"/>
    </row>
    <row r="1646" spans="1:12" s="29" customFormat="1">
      <c r="A1646" s="409"/>
      <c r="B1646" s="421" t="s">
        <v>416</v>
      </c>
      <c r="C1646" s="410">
        <v>1</v>
      </c>
      <c r="D1646" s="410">
        <v>1326884</v>
      </c>
      <c r="E1646" s="410">
        <v>30000</v>
      </c>
      <c r="F1646" s="410"/>
      <c r="G1646" s="410">
        <f t="shared" si="327"/>
        <v>1356884</v>
      </c>
      <c r="H1646" s="410">
        <f t="shared" si="328"/>
        <v>1326884</v>
      </c>
      <c r="I1646" s="410">
        <f t="shared" si="329"/>
        <v>30000</v>
      </c>
      <c r="J1646" s="410">
        <f t="shared" si="330"/>
        <v>0</v>
      </c>
      <c r="K1646" s="410">
        <f t="shared" si="331"/>
        <v>1356884</v>
      </c>
      <c r="L1646" s="506"/>
    </row>
    <row r="1647" spans="1:12" s="29" customFormat="1">
      <c r="A1647" s="409"/>
      <c r="B1647" s="421" t="s">
        <v>418</v>
      </c>
      <c r="C1647" s="410">
        <v>1</v>
      </c>
      <c r="D1647" s="410">
        <v>1432046</v>
      </c>
      <c r="E1647" s="410">
        <v>30000</v>
      </c>
      <c r="F1647" s="410"/>
      <c r="G1647" s="410">
        <f t="shared" si="327"/>
        <v>1462046</v>
      </c>
      <c r="H1647" s="410">
        <f t="shared" si="328"/>
        <v>1432046</v>
      </c>
      <c r="I1647" s="410">
        <f t="shared" si="329"/>
        <v>30000</v>
      </c>
      <c r="J1647" s="410">
        <f t="shared" si="330"/>
        <v>0</v>
      </c>
      <c r="K1647" s="410">
        <f t="shared" si="331"/>
        <v>1462046</v>
      </c>
      <c r="L1647" s="506"/>
    </row>
    <row r="1648" spans="1:12" s="29" customFormat="1">
      <c r="A1648" s="409"/>
      <c r="B1648" s="421" t="s">
        <v>1045</v>
      </c>
      <c r="C1648" s="410">
        <v>1</v>
      </c>
      <c r="D1648" s="410">
        <v>1584468</v>
      </c>
      <c r="E1648" s="410">
        <v>30000</v>
      </c>
      <c r="F1648" s="410"/>
      <c r="G1648" s="410">
        <f t="shared" si="327"/>
        <v>1614468</v>
      </c>
      <c r="H1648" s="410">
        <f t="shared" si="328"/>
        <v>1584468</v>
      </c>
      <c r="I1648" s="410">
        <f t="shared" si="329"/>
        <v>30000</v>
      </c>
      <c r="J1648" s="410">
        <f t="shared" si="330"/>
        <v>0</v>
      </c>
      <c r="K1648" s="410">
        <f t="shared" si="331"/>
        <v>1614468</v>
      </c>
      <c r="L1648" s="506"/>
    </row>
    <row r="1649" spans="1:12" s="29" customFormat="1">
      <c r="A1649" s="409"/>
      <c r="B1649" s="421" t="s">
        <v>435</v>
      </c>
      <c r="C1649" s="410">
        <v>1</v>
      </c>
      <c r="D1649" s="410">
        <v>1918005</v>
      </c>
      <c r="E1649" s="410">
        <v>30000</v>
      </c>
      <c r="F1649" s="410"/>
      <c r="G1649" s="410">
        <f t="shared" si="327"/>
        <v>1948005</v>
      </c>
      <c r="H1649" s="410">
        <f t="shared" si="328"/>
        <v>1918005</v>
      </c>
      <c r="I1649" s="410">
        <f t="shared" si="329"/>
        <v>30000</v>
      </c>
      <c r="J1649" s="410">
        <f t="shared" si="330"/>
        <v>0</v>
      </c>
      <c r="K1649" s="410">
        <f t="shared" si="331"/>
        <v>1948005</v>
      </c>
      <c r="L1649" s="506"/>
    </row>
    <row r="1650" spans="1:12" s="29" customFormat="1">
      <c r="A1650" s="409"/>
      <c r="B1650" s="421" t="s">
        <v>872</v>
      </c>
      <c r="C1650" s="410">
        <v>1</v>
      </c>
      <c r="D1650" s="410">
        <v>1802375</v>
      </c>
      <c r="E1650" s="410">
        <v>30000</v>
      </c>
      <c r="F1650" s="410"/>
      <c r="G1650" s="410">
        <f t="shared" si="327"/>
        <v>1832375</v>
      </c>
      <c r="H1650" s="410">
        <f t="shared" si="328"/>
        <v>1802375</v>
      </c>
      <c r="I1650" s="410">
        <f t="shared" si="329"/>
        <v>30000</v>
      </c>
      <c r="J1650" s="410">
        <f t="shared" si="330"/>
        <v>0</v>
      </c>
      <c r="K1650" s="410">
        <f t="shared" si="331"/>
        <v>1832375</v>
      </c>
      <c r="L1650" s="506"/>
    </row>
    <row r="1651" spans="1:12" s="29" customFormat="1">
      <c r="A1651" s="409"/>
      <c r="B1651" s="421" t="s">
        <v>1084</v>
      </c>
      <c r="C1651" s="410">
        <v>2</v>
      </c>
      <c r="D1651" s="410">
        <v>1862220</v>
      </c>
      <c r="E1651" s="410">
        <v>30000</v>
      </c>
      <c r="F1651" s="410"/>
      <c r="G1651" s="410">
        <f t="shared" si="327"/>
        <v>1892220</v>
      </c>
      <c r="H1651" s="410">
        <f t="shared" si="328"/>
        <v>3724440</v>
      </c>
      <c r="I1651" s="410">
        <f t="shared" si="329"/>
        <v>60000</v>
      </c>
      <c r="J1651" s="410">
        <f t="shared" si="330"/>
        <v>0</v>
      </c>
      <c r="K1651" s="410">
        <f t="shared" si="331"/>
        <v>3784440</v>
      </c>
      <c r="L1651" s="506"/>
    </row>
    <row r="1652" spans="1:12" s="29" customFormat="1">
      <c r="A1652" s="409"/>
      <c r="B1652" s="421" t="s">
        <v>1118</v>
      </c>
      <c r="C1652" s="410">
        <v>1</v>
      </c>
      <c r="D1652" s="410">
        <v>1922065</v>
      </c>
      <c r="E1652" s="410">
        <v>30000</v>
      </c>
      <c r="F1652" s="410"/>
      <c r="G1652" s="410">
        <f t="shared" si="327"/>
        <v>1952065</v>
      </c>
      <c r="H1652" s="410">
        <f t="shared" si="328"/>
        <v>1922065</v>
      </c>
      <c r="I1652" s="410">
        <f t="shared" si="329"/>
        <v>30000</v>
      </c>
      <c r="J1652" s="410">
        <f t="shared" si="330"/>
        <v>0</v>
      </c>
      <c r="K1652" s="410">
        <f t="shared" si="331"/>
        <v>1952065</v>
      </c>
      <c r="L1652" s="506"/>
    </row>
    <row r="1653" spans="1:12" s="29" customFormat="1">
      <c r="A1653" s="409"/>
      <c r="B1653" s="421" t="s">
        <v>1018</v>
      </c>
      <c r="C1653" s="410">
        <v>1</v>
      </c>
      <c r="D1653" s="410">
        <v>2110917</v>
      </c>
      <c r="E1653" s="410">
        <v>30000</v>
      </c>
      <c r="F1653" s="410"/>
      <c r="G1653" s="410">
        <f>SUM(D1653:F1653)</f>
        <v>2140917</v>
      </c>
      <c r="H1653" s="410">
        <f>C1653*D1653</f>
        <v>2110917</v>
      </c>
      <c r="I1653" s="410">
        <f>C1653*E1653</f>
        <v>30000</v>
      </c>
      <c r="J1653" s="410">
        <f>C1653*F1653</f>
        <v>0</v>
      </c>
      <c r="K1653" s="410">
        <f>C1653*G1653</f>
        <v>2140917</v>
      </c>
      <c r="L1653" s="506"/>
    </row>
    <row r="1654" spans="1:12" s="29" customFormat="1">
      <c r="A1654" s="409"/>
      <c r="B1654" s="408" t="s">
        <v>447</v>
      </c>
      <c r="C1654" s="410">
        <v>1</v>
      </c>
      <c r="D1654" s="410">
        <v>2360801</v>
      </c>
      <c r="E1654" s="410">
        <v>30000</v>
      </c>
      <c r="F1654" s="410"/>
      <c r="G1654" s="410">
        <f>SUM(D1654:F1654)</f>
        <v>2390801</v>
      </c>
      <c r="H1654" s="410">
        <f>C1654*D1654</f>
        <v>2360801</v>
      </c>
      <c r="I1654" s="410">
        <f>C1654*E1654</f>
        <v>30000</v>
      </c>
      <c r="J1654" s="410">
        <f>C1654*F1654</f>
        <v>0</v>
      </c>
      <c r="K1654" s="410">
        <f>C1654*G1654</f>
        <v>2390801</v>
      </c>
      <c r="L1654" s="506"/>
    </row>
    <row r="1655" spans="1:12" s="29" customFormat="1">
      <c r="A1655" s="409"/>
      <c r="B1655" s="408" t="s">
        <v>688</v>
      </c>
      <c r="C1655" s="410">
        <v>2</v>
      </c>
      <c r="D1655" s="410">
        <v>2605457</v>
      </c>
      <c r="E1655" s="410">
        <v>30000</v>
      </c>
      <c r="F1655" s="410"/>
      <c r="G1655" s="410">
        <f>SUM(D1655:F1655)</f>
        <v>2635457</v>
      </c>
      <c r="H1655" s="410">
        <f>C1655*D1655</f>
        <v>5210914</v>
      </c>
      <c r="I1655" s="410">
        <f>C1655*E1655</f>
        <v>60000</v>
      </c>
      <c r="J1655" s="410">
        <f>C1655*F1655</f>
        <v>0</v>
      </c>
      <c r="K1655" s="410">
        <f>C1655*G1655</f>
        <v>5270914</v>
      </c>
      <c r="L1655" s="506"/>
    </row>
    <row r="1656" spans="1:12">
      <c r="A1656" s="409"/>
      <c r="B1656" s="421" t="s">
        <v>455</v>
      </c>
      <c r="C1656" s="1060">
        <f>SUM(C1623:C1655)</f>
        <v>65</v>
      </c>
      <c r="D1656" s="1060">
        <f>SUM(D1623:D1655)</f>
        <v>39555371</v>
      </c>
      <c r="E1656" s="1060">
        <f>SUM(E1623:E1655)</f>
        <v>990000</v>
      </c>
      <c r="F1656" s="1060">
        <f>SUM(F1623:F1655)</f>
        <v>0</v>
      </c>
      <c r="G1656" s="410">
        <f>SUM(D1656:F1656)</f>
        <v>40545371</v>
      </c>
      <c r="H1656" s="1060">
        <f>SUM(H1623:H1655)</f>
        <v>66900894</v>
      </c>
      <c r="I1656" s="1060">
        <f>SUM(I1623:I1655)</f>
        <v>1950000</v>
      </c>
      <c r="J1656" s="1060">
        <f>SUM(J1623:J1655)</f>
        <v>0</v>
      </c>
      <c r="K1656" s="1060">
        <f>SUM(K1623:K1655)</f>
        <v>68850894</v>
      </c>
      <c r="L1656" s="506"/>
    </row>
    <row r="1657" spans="1:12">
      <c r="A1657" s="409"/>
      <c r="B1657" s="409"/>
      <c r="C1657" s="410"/>
      <c r="D1657" s="410"/>
      <c r="E1657" s="410"/>
      <c r="F1657" s="410"/>
      <c r="G1657" s="410"/>
      <c r="H1657" s="410"/>
      <c r="I1657" s="410"/>
      <c r="J1657" s="410"/>
      <c r="K1657" s="410"/>
      <c r="L1657" s="506"/>
    </row>
    <row r="1658" spans="1:12">
      <c r="A1658" s="409"/>
      <c r="B1658" s="422" t="s">
        <v>460</v>
      </c>
      <c r="C1658" s="410">
        <v>1</v>
      </c>
      <c r="D1658" s="418">
        <v>9273943</v>
      </c>
      <c r="E1658" s="410">
        <v>374361</v>
      </c>
      <c r="F1658" s="410">
        <v>7914876</v>
      </c>
      <c r="G1658" s="410">
        <f>SUM(D1658:F1658)</f>
        <v>17563180</v>
      </c>
      <c r="H1658" s="410">
        <f>C1658*D1658</f>
        <v>9273943</v>
      </c>
      <c r="I1658" s="410">
        <f>C1658*E1658</f>
        <v>374361</v>
      </c>
      <c r="J1658" s="410">
        <f>C1658*F1658</f>
        <v>7914876</v>
      </c>
      <c r="K1658" s="410">
        <f>C1658*G1658</f>
        <v>17563180</v>
      </c>
      <c r="L1658" s="506"/>
    </row>
    <row r="1659" spans="1:12">
      <c r="A1659" s="409"/>
      <c r="B1659" s="422" t="s">
        <v>472</v>
      </c>
      <c r="C1659" s="410"/>
      <c r="D1659" s="418">
        <v>1247870</v>
      </c>
      <c r="E1659" s="410">
        <v>8014706</v>
      </c>
      <c r="F1659" s="410"/>
      <c r="G1659" s="410">
        <f>SUM(D1659:F1659)</f>
        <v>9262576</v>
      </c>
      <c r="H1659" s="410">
        <f>C1659*D1659</f>
        <v>0</v>
      </c>
      <c r="I1659" s="410">
        <f>C1659*E1659</f>
        <v>0</v>
      </c>
      <c r="J1659" s="410">
        <f>C1659*F1659</f>
        <v>0</v>
      </c>
      <c r="K1659" s="410">
        <f>C1659*G1659</f>
        <v>0</v>
      </c>
      <c r="L1659" s="506"/>
    </row>
    <row r="1660" spans="1:12">
      <c r="A1660" s="409"/>
      <c r="B1660" s="422"/>
      <c r="C1660" s="410">
        <f t="shared" ref="C1660:K1660" si="332">SUM(C1658:C1659)</f>
        <v>1</v>
      </c>
      <c r="D1660" s="410">
        <f t="shared" si="332"/>
        <v>10521813</v>
      </c>
      <c r="E1660" s="410">
        <f t="shared" si="332"/>
        <v>8389067</v>
      </c>
      <c r="F1660" s="410">
        <f t="shared" si="332"/>
        <v>7914876</v>
      </c>
      <c r="G1660" s="410">
        <f t="shared" si="332"/>
        <v>26825756</v>
      </c>
      <c r="H1660" s="410">
        <f t="shared" si="332"/>
        <v>9273943</v>
      </c>
      <c r="I1660" s="410">
        <f t="shared" si="332"/>
        <v>374361</v>
      </c>
      <c r="J1660" s="410">
        <f t="shared" si="332"/>
        <v>7914876</v>
      </c>
      <c r="K1660" s="410">
        <f t="shared" si="332"/>
        <v>17563180</v>
      </c>
      <c r="L1660" s="506"/>
    </row>
    <row r="1661" spans="1:12">
      <c r="A1661" s="409"/>
      <c r="B1661" s="422"/>
      <c r="C1661" s="410"/>
      <c r="D1661" s="410"/>
      <c r="E1661" s="410"/>
      <c r="F1661" s="410"/>
      <c r="G1661" s="410"/>
      <c r="H1661" s="410"/>
      <c r="I1661" s="410"/>
      <c r="J1661" s="410"/>
      <c r="K1661" s="410"/>
      <c r="L1661" s="506"/>
    </row>
    <row r="1662" spans="1:12">
      <c r="A1662" s="407" t="s">
        <v>468</v>
      </c>
      <c r="B1662" s="409"/>
      <c r="C1662" s="412">
        <f t="shared" ref="C1662:K1662" si="333">C1656+C1660</f>
        <v>66</v>
      </c>
      <c r="D1662" s="412">
        <f t="shared" si="333"/>
        <v>50077184</v>
      </c>
      <c r="E1662" s="412">
        <f t="shared" si="333"/>
        <v>9379067</v>
      </c>
      <c r="F1662" s="412">
        <f t="shared" si="333"/>
        <v>7914876</v>
      </c>
      <c r="G1662" s="412">
        <f t="shared" si="333"/>
        <v>67371127</v>
      </c>
      <c r="H1662" s="412">
        <f t="shared" si="333"/>
        <v>76174837</v>
      </c>
      <c r="I1662" s="412">
        <f t="shared" si="333"/>
        <v>2324361</v>
      </c>
      <c r="J1662" s="412">
        <f t="shared" si="333"/>
        <v>7914876</v>
      </c>
      <c r="K1662" s="412">
        <f t="shared" si="333"/>
        <v>86414074</v>
      </c>
      <c r="L1662" s="506"/>
    </row>
    <row r="1663" spans="1:12">
      <c r="A1663" s="506"/>
      <c r="B1663" s="506"/>
      <c r="C1663" s="506"/>
      <c r="D1663" s="506"/>
      <c r="E1663" s="506"/>
      <c r="F1663" s="506"/>
      <c r="G1663" s="506"/>
      <c r="H1663" s="506"/>
      <c r="I1663" s="506"/>
      <c r="J1663" s="506"/>
      <c r="K1663" s="506"/>
      <c r="L1663" s="506"/>
    </row>
    <row r="1664" spans="1:12">
      <c r="A1664" s="506"/>
      <c r="B1664" s="506"/>
      <c r="C1664" s="506"/>
      <c r="D1664" s="506"/>
      <c r="E1664" s="506"/>
      <c r="F1664" s="506"/>
      <c r="G1664" s="506"/>
      <c r="H1664" s="506"/>
      <c r="I1664" s="506"/>
      <c r="J1664" s="506"/>
      <c r="K1664" s="506"/>
      <c r="L1664" s="506"/>
    </row>
    <row r="1665" spans="1:12" s="29" customFormat="1" ht="18">
      <c r="A1665" s="1584" t="s">
        <v>288</v>
      </c>
      <c r="B1665" s="1584"/>
      <c r="C1665" s="1584"/>
      <c r="D1665" s="1584"/>
      <c r="E1665" s="1584"/>
      <c r="F1665" s="1584"/>
      <c r="G1665" s="1584"/>
      <c r="H1665" s="1584"/>
      <c r="I1665" s="1584"/>
      <c r="J1665" s="1584"/>
      <c r="K1665" s="1584"/>
      <c r="L1665" s="506"/>
    </row>
    <row r="1666" spans="1:12" s="29" customFormat="1" ht="18">
      <c r="A1666" s="1585" t="s">
        <v>289</v>
      </c>
      <c r="B1666" s="1585"/>
      <c r="C1666" s="1585"/>
      <c r="D1666" s="1585"/>
      <c r="E1666" s="1585"/>
      <c r="F1666" s="1585"/>
      <c r="G1666" s="1585"/>
      <c r="H1666" s="1585"/>
      <c r="I1666" s="1585"/>
      <c r="J1666" s="1585"/>
      <c r="K1666" s="1585"/>
      <c r="L1666" s="506"/>
    </row>
    <row r="1667" spans="1:12" s="29" customFormat="1" ht="18">
      <c r="A1667" s="1585" t="s">
        <v>290</v>
      </c>
      <c r="B1667" s="1571"/>
      <c r="C1667" s="1571"/>
      <c r="D1667" s="1571"/>
      <c r="E1667" s="1571"/>
      <c r="F1667" s="1571"/>
      <c r="G1667" s="1571"/>
      <c r="H1667" s="1571"/>
      <c r="I1667" s="1571"/>
      <c r="J1667" s="1571"/>
      <c r="K1667" s="1571"/>
      <c r="L1667" s="506"/>
    </row>
    <row r="1668" spans="1:12" s="29" customFormat="1" ht="18">
      <c r="A1668" s="1571" t="s">
        <v>641</v>
      </c>
      <c r="B1668" s="1571"/>
      <c r="C1668" s="1571"/>
      <c r="D1668" s="1571"/>
      <c r="E1668" s="1571"/>
      <c r="F1668" s="1571"/>
      <c r="G1668" s="1571"/>
      <c r="H1668" s="1571"/>
      <c r="I1668" s="1571"/>
      <c r="J1668" s="1571"/>
      <c r="K1668" s="1571"/>
      <c r="L1668" s="506"/>
    </row>
    <row r="1669" spans="1:12" s="29" customFormat="1" ht="36.75">
      <c r="A1669" s="406"/>
      <c r="B1669" s="406" t="s">
        <v>291</v>
      </c>
      <c r="C1669" s="406" t="s">
        <v>1015</v>
      </c>
      <c r="D1669" s="406" t="s">
        <v>292</v>
      </c>
      <c r="E1669" s="406" t="s">
        <v>516</v>
      </c>
      <c r="F1669" s="406" t="s">
        <v>293</v>
      </c>
      <c r="G1669" s="406" t="s">
        <v>294</v>
      </c>
      <c r="H1669" s="406" t="s">
        <v>295</v>
      </c>
      <c r="I1669" s="406" t="s">
        <v>545</v>
      </c>
      <c r="J1669" s="406" t="s">
        <v>296</v>
      </c>
      <c r="K1669" s="1061" t="s">
        <v>1016</v>
      </c>
      <c r="L1669" s="506"/>
    </row>
    <row r="1670" spans="1:12" s="29" customFormat="1">
      <c r="A1670" s="408"/>
      <c r="B1670" s="409"/>
      <c r="C1670" s="409"/>
      <c r="D1670" s="409"/>
      <c r="E1670" s="409"/>
      <c r="F1670" s="409"/>
      <c r="G1670" s="409"/>
      <c r="H1670" s="409"/>
      <c r="I1670" s="409"/>
      <c r="J1670" s="409"/>
      <c r="K1670" s="1062" t="s">
        <v>297</v>
      </c>
      <c r="L1670" s="506"/>
    </row>
    <row r="1671" spans="1:12" s="29" customFormat="1">
      <c r="A1671" s="409"/>
      <c r="B1671" s="421" t="s">
        <v>318</v>
      </c>
      <c r="C1671" s="410">
        <v>2</v>
      </c>
      <c r="D1671" s="410">
        <v>446718</v>
      </c>
      <c r="E1671" s="410">
        <v>30000</v>
      </c>
      <c r="F1671" s="410"/>
      <c r="G1671" s="410">
        <f t="shared" ref="G1671:G1690" si="334">SUM(D1671:F1671)</f>
        <v>476718</v>
      </c>
      <c r="H1671" s="410">
        <f t="shared" ref="H1671:H1690" si="335">C1671*D1671</f>
        <v>893436</v>
      </c>
      <c r="I1671" s="410">
        <f t="shared" ref="I1671:I1690" si="336">C1671*E1671</f>
        <v>60000</v>
      </c>
      <c r="J1671" s="410">
        <f t="shared" ref="J1671:J1690" si="337">C1671*F1671</f>
        <v>0</v>
      </c>
      <c r="K1671" s="410">
        <f t="shared" ref="K1671:K1690" si="338">C1671*G1671</f>
        <v>953436</v>
      </c>
      <c r="L1671" s="506"/>
    </row>
    <row r="1672" spans="1:12" s="29" customFormat="1">
      <c r="A1672" s="409"/>
      <c r="B1672" s="421" t="s">
        <v>319</v>
      </c>
      <c r="C1672" s="410">
        <v>1</v>
      </c>
      <c r="D1672" s="410">
        <v>384823</v>
      </c>
      <c r="E1672" s="410">
        <v>30000</v>
      </c>
      <c r="F1672" s="410"/>
      <c r="G1672" s="410">
        <f t="shared" si="334"/>
        <v>414823</v>
      </c>
      <c r="H1672" s="410">
        <f t="shared" si="335"/>
        <v>384823</v>
      </c>
      <c r="I1672" s="410">
        <f t="shared" si="336"/>
        <v>30000</v>
      </c>
      <c r="J1672" s="410">
        <f t="shared" si="337"/>
        <v>0</v>
      </c>
      <c r="K1672" s="410">
        <f t="shared" si="338"/>
        <v>414823</v>
      </c>
      <c r="L1672" s="506"/>
    </row>
    <row r="1673" spans="1:12" s="29" customFormat="1">
      <c r="A1673" s="409"/>
      <c r="B1673" s="421" t="s">
        <v>331</v>
      </c>
      <c r="C1673" s="410">
        <v>1</v>
      </c>
      <c r="D1673" s="410">
        <v>497000</v>
      </c>
      <c r="E1673" s="410">
        <v>30000</v>
      </c>
      <c r="F1673" s="410"/>
      <c r="G1673" s="410">
        <f t="shared" si="334"/>
        <v>527000</v>
      </c>
      <c r="H1673" s="410">
        <f t="shared" si="335"/>
        <v>497000</v>
      </c>
      <c r="I1673" s="410">
        <f t="shared" si="336"/>
        <v>30000</v>
      </c>
      <c r="J1673" s="410">
        <f t="shared" si="337"/>
        <v>0</v>
      </c>
      <c r="K1673" s="410">
        <f t="shared" si="338"/>
        <v>527000</v>
      </c>
      <c r="L1673" s="506"/>
    </row>
    <row r="1674" spans="1:12" s="29" customFormat="1">
      <c r="A1674" s="409"/>
      <c r="B1674" s="421" t="s">
        <v>373</v>
      </c>
      <c r="C1674" s="410">
        <v>1</v>
      </c>
      <c r="D1674" s="410">
        <v>826204</v>
      </c>
      <c r="E1674" s="410">
        <v>30000</v>
      </c>
      <c r="F1674" s="410"/>
      <c r="G1674" s="410">
        <f t="shared" si="334"/>
        <v>856204</v>
      </c>
      <c r="H1674" s="410">
        <f t="shared" si="335"/>
        <v>826204</v>
      </c>
      <c r="I1674" s="410">
        <f t="shared" si="336"/>
        <v>30000</v>
      </c>
      <c r="J1674" s="410">
        <f t="shared" si="337"/>
        <v>0</v>
      </c>
      <c r="K1674" s="410">
        <f t="shared" si="338"/>
        <v>856204</v>
      </c>
      <c r="L1674" s="506"/>
    </row>
    <row r="1675" spans="1:12" s="29" customFormat="1">
      <c r="A1675" s="409"/>
      <c r="B1675" s="421" t="s">
        <v>374</v>
      </c>
      <c r="C1675" s="410">
        <v>10</v>
      </c>
      <c r="D1675" s="410">
        <v>857983</v>
      </c>
      <c r="E1675" s="410">
        <v>30000</v>
      </c>
      <c r="F1675" s="410"/>
      <c r="G1675" s="410">
        <f t="shared" si="334"/>
        <v>887983</v>
      </c>
      <c r="H1675" s="410">
        <f t="shared" si="335"/>
        <v>8579830</v>
      </c>
      <c r="I1675" s="410">
        <f t="shared" si="336"/>
        <v>300000</v>
      </c>
      <c r="J1675" s="410">
        <f t="shared" si="337"/>
        <v>0</v>
      </c>
      <c r="K1675" s="410">
        <f t="shared" si="338"/>
        <v>8879830</v>
      </c>
      <c r="L1675" s="506"/>
    </row>
    <row r="1676" spans="1:12" s="29" customFormat="1">
      <c r="A1676" s="409"/>
      <c r="B1676" s="421" t="s">
        <v>378</v>
      </c>
      <c r="C1676" s="410">
        <v>1</v>
      </c>
      <c r="D1676" s="410">
        <v>960124</v>
      </c>
      <c r="E1676" s="410">
        <v>30000</v>
      </c>
      <c r="F1676" s="410"/>
      <c r="G1676" s="410">
        <f t="shared" si="334"/>
        <v>990124</v>
      </c>
      <c r="H1676" s="410">
        <f t="shared" si="335"/>
        <v>960124</v>
      </c>
      <c r="I1676" s="410">
        <f t="shared" si="336"/>
        <v>30000</v>
      </c>
      <c r="J1676" s="410">
        <f t="shared" si="337"/>
        <v>0</v>
      </c>
      <c r="K1676" s="410">
        <f t="shared" si="338"/>
        <v>990124</v>
      </c>
      <c r="L1676" s="506"/>
    </row>
    <row r="1677" spans="1:12" s="29" customFormat="1">
      <c r="A1677" s="409"/>
      <c r="B1677" s="421" t="s">
        <v>388</v>
      </c>
      <c r="C1677" s="410">
        <v>1</v>
      </c>
      <c r="D1677" s="410">
        <v>992228</v>
      </c>
      <c r="E1677" s="410">
        <v>30000</v>
      </c>
      <c r="F1677" s="410"/>
      <c r="G1677" s="410">
        <f t="shared" si="334"/>
        <v>1022228</v>
      </c>
      <c r="H1677" s="410">
        <f t="shared" si="335"/>
        <v>992228</v>
      </c>
      <c r="I1677" s="410">
        <f t="shared" si="336"/>
        <v>30000</v>
      </c>
      <c r="J1677" s="410">
        <f t="shared" si="337"/>
        <v>0</v>
      </c>
      <c r="K1677" s="410">
        <f t="shared" si="338"/>
        <v>1022228</v>
      </c>
      <c r="L1677" s="506"/>
    </row>
    <row r="1678" spans="1:12" s="29" customFormat="1">
      <c r="A1678" s="409"/>
      <c r="B1678" s="421" t="s">
        <v>401</v>
      </c>
      <c r="C1678" s="410">
        <v>2</v>
      </c>
      <c r="D1678" s="410">
        <v>1060833</v>
      </c>
      <c r="E1678" s="410">
        <v>30000</v>
      </c>
      <c r="F1678" s="410"/>
      <c r="G1678" s="410">
        <f t="shared" si="334"/>
        <v>1090833</v>
      </c>
      <c r="H1678" s="410">
        <f t="shared" si="335"/>
        <v>2121666</v>
      </c>
      <c r="I1678" s="410">
        <f t="shared" si="336"/>
        <v>60000</v>
      </c>
      <c r="J1678" s="410">
        <f t="shared" si="337"/>
        <v>0</v>
      </c>
      <c r="K1678" s="410">
        <f t="shared" si="338"/>
        <v>2181666</v>
      </c>
      <c r="L1678" s="506"/>
    </row>
    <row r="1679" spans="1:12" s="29" customFormat="1">
      <c r="A1679" s="409"/>
      <c r="B1679" s="421" t="s">
        <v>403</v>
      </c>
      <c r="C1679" s="410">
        <v>2</v>
      </c>
      <c r="D1679" s="410">
        <v>1126631</v>
      </c>
      <c r="E1679" s="410">
        <v>30000</v>
      </c>
      <c r="F1679" s="410"/>
      <c r="G1679" s="410">
        <f t="shared" si="334"/>
        <v>1156631</v>
      </c>
      <c r="H1679" s="410">
        <f t="shared" si="335"/>
        <v>2253262</v>
      </c>
      <c r="I1679" s="410">
        <f t="shared" si="336"/>
        <v>60000</v>
      </c>
      <c r="J1679" s="410">
        <f t="shared" si="337"/>
        <v>0</v>
      </c>
      <c r="K1679" s="410">
        <f t="shared" si="338"/>
        <v>2313262</v>
      </c>
      <c r="L1679" s="506"/>
    </row>
    <row r="1680" spans="1:12" s="29" customFormat="1">
      <c r="A1680" s="409"/>
      <c r="B1680" s="421" t="s">
        <v>407</v>
      </c>
      <c r="C1680" s="410">
        <v>1</v>
      </c>
      <c r="D1680" s="410">
        <v>1264226</v>
      </c>
      <c r="E1680" s="410">
        <v>30000</v>
      </c>
      <c r="F1680" s="410"/>
      <c r="G1680" s="410">
        <f t="shared" si="334"/>
        <v>1294226</v>
      </c>
      <c r="H1680" s="410">
        <f t="shared" si="335"/>
        <v>1264226</v>
      </c>
      <c r="I1680" s="410">
        <f t="shared" si="336"/>
        <v>30000</v>
      </c>
      <c r="J1680" s="410">
        <f t="shared" si="337"/>
        <v>0</v>
      </c>
      <c r="K1680" s="410">
        <f t="shared" si="338"/>
        <v>1294226</v>
      </c>
      <c r="L1680" s="506"/>
    </row>
    <row r="1681" spans="1:12" s="29" customFormat="1">
      <c r="A1681" s="409"/>
      <c r="B1681" s="421" t="s">
        <v>408</v>
      </c>
      <c r="C1681" s="410">
        <v>1</v>
      </c>
      <c r="D1681" s="410">
        <v>1298125</v>
      </c>
      <c r="E1681" s="410">
        <v>30000</v>
      </c>
      <c r="F1681" s="410"/>
      <c r="G1681" s="410">
        <f t="shared" si="334"/>
        <v>1328125</v>
      </c>
      <c r="H1681" s="410">
        <f t="shared" si="335"/>
        <v>1298125</v>
      </c>
      <c r="I1681" s="410">
        <f t="shared" si="336"/>
        <v>30000</v>
      </c>
      <c r="J1681" s="410">
        <f t="shared" si="337"/>
        <v>0</v>
      </c>
      <c r="K1681" s="410">
        <f t="shared" si="338"/>
        <v>1328125</v>
      </c>
      <c r="L1681" s="506"/>
    </row>
    <row r="1682" spans="1:12" s="29" customFormat="1">
      <c r="A1682" s="409"/>
      <c r="B1682" s="421" t="s">
        <v>416</v>
      </c>
      <c r="C1682" s="410">
        <v>1</v>
      </c>
      <c r="D1682" s="410">
        <v>1326884</v>
      </c>
      <c r="E1682" s="410">
        <v>30000</v>
      </c>
      <c r="F1682" s="410"/>
      <c r="G1682" s="410">
        <f t="shared" si="334"/>
        <v>1356884</v>
      </c>
      <c r="H1682" s="410">
        <f t="shared" si="335"/>
        <v>1326884</v>
      </c>
      <c r="I1682" s="410">
        <f t="shared" si="336"/>
        <v>30000</v>
      </c>
      <c r="J1682" s="410">
        <f t="shared" si="337"/>
        <v>0</v>
      </c>
      <c r="K1682" s="410">
        <f t="shared" si="338"/>
        <v>1356884</v>
      </c>
      <c r="L1682" s="506"/>
    </row>
    <row r="1683" spans="1:12" s="29" customFormat="1">
      <c r="A1683" s="409"/>
      <c r="B1683" s="421" t="s">
        <v>417</v>
      </c>
      <c r="C1683" s="410">
        <v>1</v>
      </c>
      <c r="D1683" s="410">
        <v>1379465</v>
      </c>
      <c r="E1683" s="410">
        <v>30000</v>
      </c>
      <c r="F1683" s="410"/>
      <c r="G1683" s="410">
        <f t="shared" ref="G1683:G1688" si="339">SUM(D1683:F1683)</f>
        <v>1409465</v>
      </c>
      <c r="H1683" s="410">
        <f t="shared" ref="H1683:H1688" si="340">C1683*D1683</f>
        <v>1379465</v>
      </c>
      <c r="I1683" s="410">
        <f t="shared" ref="I1683:I1688" si="341">C1683*E1683</f>
        <v>30000</v>
      </c>
      <c r="J1683" s="410">
        <f t="shared" ref="J1683:J1688" si="342">C1683*F1683</f>
        <v>0</v>
      </c>
      <c r="K1683" s="410">
        <f t="shared" ref="K1683:K1688" si="343">C1683*G1683</f>
        <v>1409465</v>
      </c>
      <c r="L1683" s="506"/>
    </row>
    <row r="1684" spans="1:12" s="29" customFormat="1">
      <c r="A1684" s="409"/>
      <c r="B1684" s="421" t="s">
        <v>427</v>
      </c>
      <c r="C1684" s="410">
        <v>1</v>
      </c>
      <c r="D1684" s="410">
        <v>1473289</v>
      </c>
      <c r="E1684" s="410">
        <v>30000</v>
      </c>
      <c r="F1684" s="410"/>
      <c r="G1684" s="410">
        <f t="shared" si="339"/>
        <v>1503289</v>
      </c>
      <c r="H1684" s="410">
        <f t="shared" si="340"/>
        <v>1473289</v>
      </c>
      <c r="I1684" s="410">
        <f t="shared" si="341"/>
        <v>30000</v>
      </c>
      <c r="J1684" s="410">
        <f t="shared" si="342"/>
        <v>0</v>
      </c>
      <c r="K1684" s="410">
        <f t="shared" si="343"/>
        <v>1503289</v>
      </c>
      <c r="L1684" s="506"/>
    </row>
    <row r="1685" spans="1:12" s="29" customFormat="1">
      <c r="A1685" s="409"/>
      <c r="B1685" s="421" t="s">
        <v>428</v>
      </c>
      <c r="C1685" s="410">
        <v>3</v>
      </c>
      <c r="D1685" s="410">
        <v>1528878</v>
      </c>
      <c r="E1685" s="410">
        <v>30000</v>
      </c>
      <c r="F1685" s="410"/>
      <c r="G1685" s="410">
        <f t="shared" si="339"/>
        <v>1558878</v>
      </c>
      <c r="H1685" s="410">
        <f t="shared" si="340"/>
        <v>4586634</v>
      </c>
      <c r="I1685" s="410">
        <f t="shared" si="341"/>
        <v>90000</v>
      </c>
      <c r="J1685" s="410">
        <f t="shared" si="342"/>
        <v>0</v>
      </c>
      <c r="K1685" s="410">
        <f t="shared" si="343"/>
        <v>4676634</v>
      </c>
      <c r="L1685" s="506"/>
    </row>
    <row r="1686" spans="1:12" s="29" customFormat="1">
      <c r="A1686" s="409"/>
      <c r="B1686" s="421" t="s">
        <v>872</v>
      </c>
      <c r="C1686" s="410">
        <v>1</v>
      </c>
      <c r="D1686" s="410">
        <v>1802375</v>
      </c>
      <c r="E1686" s="410">
        <v>30000</v>
      </c>
      <c r="F1686" s="410"/>
      <c r="G1686" s="410">
        <f t="shared" si="339"/>
        <v>1832375</v>
      </c>
      <c r="H1686" s="410">
        <f t="shared" si="340"/>
        <v>1802375</v>
      </c>
      <c r="I1686" s="410">
        <f t="shared" si="341"/>
        <v>30000</v>
      </c>
      <c r="J1686" s="410">
        <f t="shared" si="342"/>
        <v>0</v>
      </c>
      <c r="K1686" s="410">
        <f t="shared" si="343"/>
        <v>1832375</v>
      </c>
      <c r="L1686" s="506"/>
    </row>
    <row r="1687" spans="1:12" s="29" customFormat="1">
      <c r="A1687" s="409"/>
      <c r="B1687" s="421" t="s">
        <v>1084</v>
      </c>
      <c r="C1687" s="410">
        <v>1</v>
      </c>
      <c r="D1687" s="410">
        <v>1862220</v>
      </c>
      <c r="E1687" s="410">
        <v>30000</v>
      </c>
      <c r="F1687" s="410"/>
      <c r="G1687" s="410">
        <f t="shared" si="339"/>
        <v>1892220</v>
      </c>
      <c r="H1687" s="410">
        <f t="shared" si="340"/>
        <v>1862220</v>
      </c>
      <c r="I1687" s="410">
        <f t="shared" si="341"/>
        <v>30000</v>
      </c>
      <c r="J1687" s="410">
        <f t="shared" si="342"/>
        <v>0</v>
      </c>
      <c r="K1687" s="410">
        <f t="shared" si="343"/>
        <v>1892220</v>
      </c>
      <c r="L1687" s="506"/>
    </row>
    <row r="1688" spans="1:12" s="29" customFormat="1">
      <c r="A1688" s="409"/>
      <c r="B1688" s="421" t="s">
        <v>1003</v>
      </c>
      <c r="C1688" s="410">
        <v>2</v>
      </c>
      <c r="D1688" s="410">
        <v>2027623</v>
      </c>
      <c r="E1688" s="410">
        <v>30000</v>
      </c>
      <c r="F1688" s="410"/>
      <c r="G1688" s="410">
        <f t="shared" si="339"/>
        <v>2057623</v>
      </c>
      <c r="H1688" s="410">
        <f t="shared" si="340"/>
        <v>4055246</v>
      </c>
      <c r="I1688" s="410">
        <f t="shared" si="341"/>
        <v>60000</v>
      </c>
      <c r="J1688" s="410">
        <f t="shared" si="342"/>
        <v>0</v>
      </c>
      <c r="K1688" s="410">
        <f t="shared" si="343"/>
        <v>4115246</v>
      </c>
      <c r="L1688" s="506"/>
    </row>
    <row r="1689" spans="1:12" s="29" customFormat="1">
      <c r="A1689" s="409"/>
      <c r="B1689" s="421" t="s">
        <v>549</v>
      </c>
      <c r="C1689" s="410">
        <v>1</v>
      </c>
      <c r="D1689" s="410">
        <v>2194212</v>
      </c>
      <c r="E1689" s="410">
        <v>30000</v>
      </c>
      <c r="F1689" s="410"/>
      <c r="G1689" s="410">
        <f t="shared" si="334"/>
        <v>2224212</v>
      </c>
      <c r="H1689" s="410">
        <f t="shared" si="335"/>
        <v>2194212</v>
      </c>
      <c r="I1689" s="410">
        <f t="shared" si="336"/>
        <v>30000</v>
      </c>
      <c r="J1689" s="410">
        <f t="shared" si="337"/>
        <v>0</v>
      </c>
      <c r="K1689" s="410">
        <f t="shared" si="338"/>
        <v>2224212</v>
      </c>
      <c r="L1689" s="506"/>
    </row>
    <row r="1690" spans="1:12" s="29" customFormat="1">
      <c r="A1690" s="409"/>
      <c r="B1690" s="700">
        <v>43955</v>
      </c>
      <c r="C1690" s="410">
        <v>1</v>
      </c>
      <c r="D1690" s="410">
        <v>2277506</v>
      </c>
      <c r="E1690" s="410">
        <v>30000</v>
      </c>
      <c r="F1690" s="410"/>
      <c r="G1690" s="410">
        <f t="shared" si="334"/>
        <v>2307506</v>
      </c>
      <c r="H1690" s="410">
        <f t="shared" si="335"/>
        <v>2277506</v>
      </c>
      <c r="I1690" s="410">
        <f t="shared" si="336"/>
        <v>30000</v>
      </c>
      <c r="J1690" s="410">
        <f t="shared" si="337"/>
        <v>0</v>
      </c>
      <c r="K1690" s="410">
        <f t="shared" si="338"/>
        <v>2307506</v>
      </c>
      <c r="L1690" s="506"/>
    </row>
    <row r="1691" spans="1:12" s="29" customFormat="1">
      <c r="A1691" s="409"/>
      <c r="B1691" s="421" t="s">
        <v>455</v>
      </c>
      <c r="C1691" s="1060">
        <f>SUM(C1671:C1690)</f>
        <v>35</v>
      </c>
      <c r="D1691" s="1060">
        <f>SUM(D1682:D1690)</f>
        <v>15872452</v>
      </c>
      <c r="E1691" s="1060">
        <f>SUM(E1682:E1690)</f>
        <v>270000</v>
      </c>
      <c r="F1691" s="1060"/>
      <c r="G1691" s="1060">
        <f>SUM(G1671:G1690)</f>
        <v>26187347</v>
      </c>
      <c r="H1691" s="1060">
        <f>SUM(H1671:H1690)</f>
        <v>41028755</v>
      </c>
      <c r="I1691" s="1060">
        <f>SUM(I1671:I1690)</f>
        <v>1050000</v>
      </c>
      <c r="J1691" s="1060">
        <f>SUM(J1671:J1690)</f>
        <v>0</v>
      </c>
      <c r="K1691" s="1060">
        <f>SUM(K1671:K1690)</f>
        <v>42078755</v>
      </c>
      <c r="L1691" s="506"/>
    </row>
    <row r="1692" spans="1:12" s="29" customFormat="1">
      <c r="A1692" s="409"/>
      <c r="B1692" s="409"/>
      <c r="C1692" s="410"/>
      <c r="D1692" s="410"/>
      <c r="E1692" s="410"/>
      <c r="F1692" s="410"/>
      <c r="G1692" s="410"/>
      <c r="H1692" s="410"/>
      <c r="I1692" s="410"/>
      <c r="J1692" s="410"/>
      <c r="K1692" s="410"/>
      <c r="L1692" s="506"/>
    </row>
    <row r="1693" spans="1:12" s="29" customFormat="1">
      <c r="A1693" s="409"/>
      <c r="B1693" s="422" t="s">
        <v>460</v>
      </c>
      <c r="C1693" s="410">
        <v>1</v>
      </c>
      <c r="D1693" s="418">
        <v>9273943</v>
      </c>
      <c r="E1693" s="410">
        <v>374361</v>
      </c>
      <c r="F1693" s="410">
        <v>7914876</v>
      </c>
      <c r="G1693" s="410">
        <f>SUM(D1693:F1693)</f>
        <v>17563180</v>
      </c>
      <c r="H1693" s="410">
        <f>C1693*D1693</f>
        <v>9273943</v>
      </c>
      <c r="I1693" s="410">
        <f>C1693*E1693</f>
        <v>374361</v>
      </c>
      <c r="J1693" s="410">
        <f>C1693*F1693</f>
        <v>7914876</v>
      </c>
      <c r="K1693" s="410">
        <f>C1693*G1693</f>
        <v>17563180</v>
      </c>
      <c r="L1693" s="506"/>
    </row>
    <row r="1694" spans="1:12" s="29" customFormat="1">
      <c r="A1694" s="409"/>
      <c r="B1694" s="422"/>
      <c r="C1694" s="410"/>
      <c r="D1694" s="418">
        <v>315164.46999999997</v>
      </c>
      <c r="E1694" s="410">
        <v>30000</v>
      </c>
      <c r="F1694" s="410"/>
      <c r="G1694" s="410">
        <f>SUM(D1694:F1694)</f>
        <v>345164.47</v>
      </c>
      <c r="H1694" s="410">
        <f>C1694*D1694</f>
        <v>0</v>
      </c>
      <c r="I1694" s="410">
        <f>C1694*E1694</f>
        <v>0</v>
      </c>
      <c r="J1694" s="410">
        <f>C1694*F1694</f>
        <v>0</v>
      </c>
      <c r="K1694" s="410">
        <f>C1694*G1694</f>
        <v>0</v>
      </c>
      <c r="L1694" s="506"/>
    </row>
    <row r="1695" spans="1:12" s="29" customFormat="1">
      <c r="A1695" s="409"/>
      <c r="B1695" s="422"/>
      <c r="C1695" s="410">
        <f t="shared" ref="C1695:K1695" si="344">SUM(C1693:C1694)</f>
        <v>1</v>
      </c>
      <c r="D1695" s="410">
        <f t="shared" si="344"/>
        <v>9589107.4700000007</v>
      </c>
      <c r="E1695" s="410">
        <f t="shared" si="344"/>
        <v>404361</v>
      </c>
      <c r="F1695" s="410">
        <f t="shared" si="344"/>
        <v>7914876</v>
      </c>
      <c r="G1695" s="410">
        <f t="shared" si="344"/>
        <v>17908344.469999999</v>
      </c>
      <c r="H1695" s="410">
        <f t="shared" si="344"/>
        <v>9273943</v>
      </c>
      <c r="I1695" s="410">
        <f t="shared" si="344"/>
        <v>374361</v>
      </c>
      <c r="J1695" s="410">
        <f t="shared" si="344"/>
        <v>7914876</v>
      </c>
      <c r="K1695" s="410">
        <f t="shared" si="344"/>
        <v>17563180</v>
      </c>
      <c r="L1695" s="506"/>
    </row>
    <row r="1696" spans="1:12" s="29" customFormat="1">
      <c r="A1696" s="409"/>
      <c r="B1696" s="422"/>
      <c r="C1696" s="410"/>
      <c r="D1696" s="410"/>
      <c r="E1696" s="410"/>
      <c r="F1696" s="410"/>
      <c r="G1696" s="410"/>
      <c r="H1696" s="410"/>
      <c r="I1696" s="410"/>
      <c r="J1696" s="410"/>
      <c r="K1696" s="410"/>
      <c r="L1696" s="506"/>
    </row>
    <row r="1697" spans="1:12" s="29" customFormat="1">
      <c r="A1697" s="407" t="s">
        <v>468</v>
      </c>
      <c r="B1697" s="409"/>
      <c r="C1697" s="412">
        <f t="shared" ref="C1697:K1697" si="345">C1691+C1695</f>
        <v>36</v>
      </c>
      <c r="D1697" s="412">
        <f t="shared" si="345"/>
        <v>25461559.469999999</v>
      </c>
      <c r="E1697" s="412">
        <f t="shared" si="345"/>
        <v>674361</v>
      </c>
      <c r="F1697" s="412">
        <f t="shared" si="345"/>
        <v>7914876</v>
      </c>
      <c r="G1697" s="412">
        <f t="shared" si="345"/>
        <v>44095691.469999999</v>
      </c>
      <c r="H1697" s="412">
        <f t="shared" si="345"/>
        <v>50302698</v>
      </c>
      <c r="I1697" s="412">
        <f t="shared" si="345"/>
        <v>1424361</v>
      </c>
      <c r="J1697" s="412">
        <f t="shared" si="345"/>
        <v>7914876</v>
      </c>
      <c r="K1697" s="412">
        <f t="shared" si="345"/>
        <v>59641935</v>
      </c>
      <c r="L1697" s="506"/>
    </row>
    <row r="1698" spans="1:12" s="29" customFormat="1">
      <c r="A1698" s="506"/>
      <c r="B1698" s="506"/>
      <c r="C1698" s="506"/>
      <c r="D1698" s="506"/>
      <c r="E1698" s="506"/>
      <c r="F1698" s="506"/>
      <c r="G1698" s="506"/>
      <c r="H1698" s="506"/>
      <c r="I1698" s="506"/>
      <c r="J1698" s="506"/>
      <c r="K1698" s="506"/>
      <c r="L1698" s="506"/>
    </row>
    <row r="1699" spans="1:12" s="29" customFormat="1">
      <c r="A1699" s="506"/>
      <c r="B1699" s="506"/>
      <c r="C1699" s="506"/>
      <c r="D1699" s="506"/>
      <c r="E1699" s="506"/>
      <c r="F1699" s="506"/>
      <c r="G1699" s="506"/>
      <c r="H1699" s="506"/>
      <c r="I1699" s="506"/>
      <c r="J1699" s="506"/>
      <c r="K1699" s="506"/>
      <c r="L1699" s="506"/>
    </row>
    <row r="1700" spans="1:12" ht="20.25">
      <c r="A1700" s="1568" t="s">
        <v>1198</v>
      </c>
      <c r="B1700" s="1568"/>
      <c r="C1700" s="1568"/>
      <c r="D1700" s="1568"/>
      <c r="E1700" s="1568"/>
      <c r="F1700" s="1568"/>
      <c r="G1700" s="1568"/>
      <c r="H1700" s="1568"/>
      <c r="I1700" s="1568"/>
      <c r="J1700" s="1568"/>
      <c r="K1700" s="1568"/>
      <c r="L1700" s="506"/>
    </row>
    <row r="1701" spans="1:12" ht="20.25">
      <c r="A1701" s="1569" t="s">
        <v>289</v>
      </c>
      <c r="B1701" s="1569"/>
      <c r="C1701" s="1569"/>
      <c r="D1701" s="1569"/>
      <c r="E1701" s="1569"/>
      <c r="F1701" s="1569"/>
      <c r="G1701" s="1569"/>
      <c r="H1701" s="1569"/>
      <c r="I1701" s="1569"/>
      <c r="J1701" s="1569"/>
      <c r="K1701" s="1569"/>
      <c r="L1701" s="506"/>
    </row>
    <row r="1702" spans="1:12" ht="20.25">
      <c r="A1702" s="1569" t="s">
        <v>290</v>
      </c>
      <c r="B1702" s="1567"/>
      <c r="C1702" s="1567"/>
      <c r="D1702" s="1567"/>
      <c r="E1702" s="1567"/>
      <c r="F1702" s="1567"/>
      <c r="G1702" s="1567"/>
      <c r="H1702" s="1567"/>
      <c r="I1702" s="1567"/>
      <c r="J1702" s="1567"/>
      <c r="K1702" s="1567"/>
      <c r="L1702" s="506"/>
    </row>
    <row r="1703" spans="1:12" ht="15.75">
      <c r="A1703" s="1579" t="s">
        <v>510</v>
      </c>
      <c r="B1703" s="1579"/>
      <c r="C1703" s="1579"/>
      <c r="D1703" s="1579"/>
      <c r="E1703" s="1579"/>
      <c r="F1703" s="1579"/>
      <c r="G1703" s="1579"/>
      <c r="H1703" s="1579"/>
      <c r="I1703" s="1579"/>
      <c r="J1703" s="1579"/>
      <c r="K1703" s="1579"/>
      <c r="L1703" s="506"/>
    </row>
    <row r="1704" spans="1:12" ht="36.75">
      <c r="A1704" s="406"/>
      <c r="B1704" s="406" t="s">
        <v>291</v>
      </c>
      <c r="C1704" s="406" t="s">
        <v>1015</v>
      </c>
      <c r="D1704" s="406" t="s">
        <v>292</v>
      </c>
      <c r="E1704" s="406" t="s">
        <v>516</v>
      </c>
      <c r="F1704" s="406" t="s">
        <v>293</v>
      </c>
      <c r="G1704" s="406" t="s">
        <v>294</v>
      </c>
      <c r="H1704" s="406" t="s">
        <v>295</v>
      </c>
      <c r="I1704" s="406" t="s">
        <v>517</v>
      </c>
      <c r="J1704" s="406" t="s">
        <v>296</v>
      </c>
      <c r="K1704" s="1061" t="s">
        <v>1016</v>
      </c>
      <c r="L1704" s="506"/>
    </row>
    <row r="1705" spans="1:12" s="29" customFormat="1">
      <c r="A1705" s="409"/>
      <c r="B1705" s="421" t="s">
        <v>1025</v>
      </c>
      <c r="C1705" s="410">
        <v>1</v>
      </c>
      <c r="D1705" s="410">
        <v>369171</v>
      </c>
      <c r="E1705" s="410">
        <v>30000</v>
      </c>
      <c r="F1705" s="410"/>
      <c r="G1705" s="410">
        <f t="shared" ref="G1705:G1718" si="346">SUM(D1705:F1705)</f>
        <v>399171</v>
      </c>
      <c r="H1705" s="410">
        <f t="shared" ref="H1705:H1736" si="347">C1705*D1705</f>
        <v>369171</v>
      </c>
      <c r="I1705" s="410">
        <f t="shared" ref="I1705:I1736" si="348">C1705*E1705</f>
        <v>30000</v>
      </c>
      <c r="J1705" s="410">
        <f t="shared" ref="J1705:J1736" si="349">C1705*F1705</f>
        <v>0</v>
      </c>
      <c r="K1705" s="410">
        <f t="shared" ref="K1705:K1736" si="350">C1705*G1705</f>
        <v>399171</v>
      </c>
      <c r="L1705" s="506"/>
    </row>
    <row r="1706" spans="1:12" s="29" customFormat="1">
      <c r="A1706" s="409"/>
      <c r="B1706" s="421" t="s">
        <v>315</v>
      </c>
      <c r="C1706" s="410">
        <v>1</v>
      </c>
      <c r="D1706" s="410">
        <v>445175</v>
      </c>
      <c r="E1706" s="410">
        <v>30000</v>
      </c>
      <c r="F1706" s="410"/>
      <c r="G1706" s="410">
        <f t="shared" si="346"/>
        <v>475175</v>
      </c>
      <c r="H1706" s="410">
        <f t="shared" si="347"/>
        <v>445175</v>
      </c>
      <c r="I1706" s="410">
        <f t="shared" si="348"/>
        <v>30000</v>
      </c>
      <c r="J1706" s="410">
        <f t="shared" si="349"/>
        <v>0</v>
      </c>
      <c r="K1706" s="410">
        <f t="shared" si="350"/>
        <v>475175</v>
      </c>
      <c r="L1706" s="506"/>
    </row>
    <row r="1707" spans="1:12" s="29" customFormat="1">
      <c r="A1707" s="409"/>
      <c r="B1707" s="421" t="s">
        <v>317</v>
      </c>
      <c r="C1707" s="410">
        <v>1</v>
      </c>
      <c r="D1707" s="410">
        <v>459536</v>
      </c>
      <c r="E1707" s="410">
        <v>30000</v>
      </c>
      <c r="F1707" s="410"/>
      <c r="G1707" s="410">
        <f>SUM(D1707:F1707)</f>
        <v>489536</v>
      </c>
      <c r="H1707" s="410">
        <f t="shared" si="347"/>
        <v>459536</v>
      </c>
      <c r="I1707" s="410">
        <f t="shared" si="348"/>
        <v>30000</v>
      </c>
      <c r="J1707" s="410">
        <f t="shared" si="349"/>
        <v>0</v>
      </c>
      <c r="K1707" s="410">
        <f t="shared" si="350"/>
        <v>489536</v>
      </c>
      <c r="L1707" s="506"/>
    </row>
    <row r="1708" spans="1:12" s="29" customFormat="1">
      <c r="A1708" s="409"/>
      <c r="B1708" s="421" t="s">
        <v>318</v>
      </c>
      <c r="C1708" s="410">
        <v>2</v>
      </c>
      <c r="D1708" s="410">
        <v>466718</v>
      </c>
      <c r="E1708" s="410">
        <v>30000</v>
      </c>
      <c r="F1708" s="410"/>
      <c r="G1708" s="410">
        <f>SUM(D1708:F1708)</f>
        <v>496718</v>
      </c>
      <c r="H1708" s="410">
        <f t="shared" si="347"/>
        <v>933436</v>
      </c>
      <c r="I1708" s="410">
        <f t="shared" si="348"/>
        <v>60000</v>
      </c>
      <c r="J1708" s="410">
        <f t="shared" si="349"/>
        <v>0</v>
      </c>
      <c r="K1708" s="410">
        <f t="shared" si="350"/>
        <v>993436</v>
      </c>
      <c r="L1708" s="506"/>
    </row>
    <row r="1709" spans="1:12" s="29" customFormat="1">
      <c r="A1709" s="409"/>
      <c r="B1709" s="421" t="s">
        <v>319</v>
      </c>
      <c r="C1709" s="410">
        <v>10</v>
      </c>
      <c r="D1709" s="410">
        <v>384823</v>
      </c>
      <c r="E1709" s="410">
        <v>30000</v>
      </c>
      <c r="F1709" s="410"/>
      <c r="G1709" s="410">
        <f t="shared" si="346"/>
        <v>414823</v>
      </c>
      <c r="H1709" s="410">
        <f t="shared" si="347"/>
        <v>3848230</v>
      </c>
      <c r="I1709" s="410">
        <f t="shared" si="348"/>
        <v>300000</v>
      </c>
      <c r="J1709" s="410">
        <f t="shared" si="349"/>
        <v>0</v>
      </c>
      <c r="K1709" s="410">
        <f t="shared" si="350"/>
        <v>4148230</v>
      </c>
      <c r="L1709" s="506"/>
    </row>
    <row r="1710" spans="1:12" s="29" customFormat="1">
      <c r="A1710" s="409"/>
      <c r="B1710" s="421" t="s">
        <v>332</v>
      </c>
      <c r="C1710" s="410">
        <v>1</v>
      </c>
      <c r="D1710" s="410">
        <v>404522</v>
      </c>
      <c r="E1710" s="410">
        <v>30000</v>
      </c>
      <c r="F1710" s="410"/>
      <c r="G1710" s="410">
        <f t="shared" si="346"/>
        <v>434522</v>
      </c>
      <c r="H1710" s="410">
        <f t="shared" si="347"/>
        <v>404522</v>
      </c>
      <c r="I1710" s="410">
        <f t="shared" si="348"/>
        <v>30000</v>
      </c>
      <c r="J1710" s="410">
        <f t="shared" si="349"/>
        <v>0</v>
      </c>
      <c r="K1710" s="410">
        <f t="shared" si="350"/>
        <v>434522</v>
      </c>
      <c r="L1710" s="506"/>
    </row>
    <row r="1711" spans="1:12" s="29" customFormat="1">
      <c r="A1711" s="409"/>
      <c r="B1711" s="421" t="s">
        <v>336</v>
      </c>
      <c r="C1711" s="410">
        <v>1</v>
      </c>
      <c r="D1711" s="410">
        <v>444618</v>
      </c>
      <c r="E1711" s="410">
        <v>30000</v>
      </c>
      <c r="F1711" s="410"/>
      <c r="G1711" s="410">
        <f t="shared" si="346"/>
        <v>474618</v>
      </c>
      <c r="H1711" s="410">
        <f t="shared" si="347"/>
        <v>444618</v>
      </c>
      <c r="I1711" s="410">
        <f t="shared" si="348"/>
        <v>30000</v>
      </c>
      <c r="J1711" s="410">
        <f t="shared" si="349"/>
        <v>0</v>
      </c>
      <c r="K1711" s="410">
        <f t="shared" si="350"/>
        <v>474618</v>
      </c>
      <c r="L1711" s="506"/>
    </row>
    <row r="1712" spans="1:12" s="29" customFormat="1">
      <c r="A1712" s="409"/>
      <c r="B1712" s="421" t="s">
        <v>341</v>
      </c>
      <c r="C1712" s="410">
        <v>1</v>
      </c>
      <c r="D1712" s="410">
        <v>514786</v>
      </c>
      <c r="E1712" s="410">
        <v>30000</v>
      </c>
      <c r="F1712" s="410"/>
      <c r="G1712" s="410">
        <f t="shared" si="346"/>
        <v>544786</v>
      </c>
      <c r="H1712" s="410">
        <f t="shared" si="347"/>
        <v>514786</v>
      </c>
      <c r="I1712" s="410">
        <f t="shared" si="348"/>
        <v>30000</v>
      </c>
      <c r="J1712" s="410">
        <f t="shared" si="349"/>
        <v>0</v>
      </c>
      <c r="K1712" s="410">
        <f t="shared" si="350"/>
        <v>544786</v>
      </c>
      <c r="L1712" s="506"/>
    </row>
    <row r="1713" spans="1:12" s="29" customFormat="1">
      <c r="A1713" s="409"/>
      <c r="B1713" s="421" t="s">
        <v>345</v>
      </c>
      <c r="C1713" s="410">
        <v>1</v>
      </c>
      <c r="D1713" s="410">
        <v>461648</v>
      </c>
      <c r="E1713" s="410">
        <v>30000</v>
      </c>
      <c r="F1713" s="410"/>
      <c r="G1713" s="410">
        <f>SUM(D1713:F1713)</f>
        <v>491648</v>
      </c>
      <c r="H1713" s="410">
        <f t="shared" si="347"/>
        <v>461648</v>
      </c>
      <c r="I1713" s="410">
        <f t="shared" si="348"/>
        <v>30000</v>
      </c>
      <c r="J1713" s="410">
        <f t="shared" si="349"/>
        <v>0</v>
      </c>
      <c r="K1713" s="410">
        <f t="shared" si="350"/>
        <v>491648</v>
      </c>
      <c r="L1713" s="506"/>
    </row>
    <row r="1714" spans="1:12" s="29" customFormat="1">
      <c r="A1714" s="409"/>
      <c r="B1714" s="421" t="s">
        <v>357</v>
      </c>
      <c r="C1714" s="410">
        <v>1</v>
      </c>
      <c r="D1714" s="410">
        <v>638133</v>
      </c>
      <c r="E1714" s="410">
        <v>30000</v>
      </c>
      <c r="F1714" s="410"/>
      <c r="G1714" s="410">
        <f t="shared" si="346"/>
        <v>668133</v>
      </c>
      <c r="H1714" s="410">
        <f t="shared" si="347"/>
        <v>638133</v>
      </c>
      <c r="I1714" s="410">
        <f t="shared" si="348"/>
        <v>30000</v>
      </c>
      <c r="J1714" s="410">
        <f t="shared" si="349"/>
        <v>0</v>
      </c>
      <c r="K1714" s="410">
        <f t="shared" si="350"/>
        <v>668133</v>
      </c>
      <c r="L1714" s="506"/>
    </row>
    <row r="1715" spans="1:12" s="29" customFormat="1">
      <c r="A1715" s="409"/>
      <c r="B1715" s="421" t="s">
        <v>358</v>
      </c>
      <c r="C1715" s="410">
        <v>1</v>
      </c>
      <c r="D1715" s="410">
        <v>661237</v>
      </c>
      <c r="E1715" s="410">
        <v>30000</v>
      </c>
      <c r="F1715" s="410"/>
      <c r="G1715" s="410">
        <f t="shared" si="346"/>
        <v>691237</v>
      </c>
      <c r="H1715" s="410">
        <f t="shared" si="347"/>
        <v>661237</v>
      </c>
      <c r="I1715" s="410">
        <f t="shared" si="348"/>
        <v>30000</v>
      </c>
      <c r="J1715" s="410">
        <f t="shared" si="349"/>
        <v>0</v>
      </c>
      <c r="K1715" s="410">
        <f t="shared" si="350"/>
        <v>691237</v>
      </c>
      <c r="L1715" s="506"/>
    </row>
    <row r="1716" spans="1:12" s="29" customFormat="1">
      <c r="A1716" s="409"/>
      <c r="B1716" s="421" t="s">
        <v>363</v>
      </c>
      <c r="C1716" s="410">
        <v>2</v>
      </c>
      <c r="D1716" s="410">
        <v>776752</v>
      </c>
      <c r="E1716" s="410">
        <v>30000</v>
      </c>
      <c r="F1716" s="410"/>
      <c r="G1716" s="410">
        <f t="shared" si="346"/>
        <v>806752</v>
      </c>
      <c r="H1716" s="410">
        <f t="shared" si="347"/>
        <v>1553504</v>
      </c>
      <c r="I1716" s="410">
        <f t="shared" si="348"/>
        <v>60000</v>
      </c>
      <c r="J1716" s="410">
        <f t="shared" si="349"/>
        <v>0</v>
      </c>
      <c r="K1716" s="410">
        <f t="shared" si="350"/>
        <v>1613504</v>
      </c>
      <c r="L1716" s="506"/>
    </row>
    <row r="1717" spans="1:12" s="29" customFormat="1">
      <c r="A1717" s="409"/>
      <c r="B1717" s="421" t="s">
        <v>372</v>
      </c>
      <c r="C1717" s="410">
        <v>1</v>
      </c>
      <c r="D1717" s="410">
        <v>799421</v>
      </c>
      <c r="E1717" s="410">
        <v>30000</v>
      </c>
      <c r="F1717" s="410"/>
      <c r="G1717" s="410">
        <f t="shared" si="346"/>
        <v>829421</v>
      </c>
      <c r="H1717" s="410">
        <f t="shared" si="347"/>
        <v>799421</v>
      </c>
      <c r="I1717" s="410">
        <f t="shared" si="348"/>
        <v>30000</v>
      </c>
      <c r="J1717" s="410">
        <f t="shared" si="349"/>
        <v>0</v>
      </c>
      <c r="K1717" s="410">
        <f t="shared" si="350"/>
        <v>829421</v>
      </c>
      <c r="L1717" s="506"/>
    </row>
    <row r="1718" spans="1:12" s="29" customFormat="1">
      <c r="A1718" s="409"/>
      <c r="B1718" s="421" t="s">
        <v>373</v>
      </c>
      <c r="C1718" s="410">
        <v>73</v>
      </c>
      <c r="D1718" s="410">
        <v>826204</v>
      </c>
      <c r="E1718" s="410">
        <v>30000</v>
      </c>
      <c r="F1718" s="410"/>
      <c r="G1718" s="410">
        <f t="shared" si="346"/>
        <v>856204</v>
      </c>
      <c r="H1718" s="410">
        <f t="shared" si="347"/>
        <v>60312892</v>
      </c>
      <c r="I1718" s="410">
        <f t="shared" si="348"/>
        <v>2190000</v>
      </c>
      <c r="J1718" s="410">
        <f t="shared" si="349"/>
        <v>0</v>
      </c>
      <c r="K1718" s="410">
        <f t="shared" si="350"/>
        <v>62502892</v>
      </c>
      <c r="L1718" s="506"/>
    </row>
    <row r="1719" spans="1:12" s="29" customFormat="1">
      <c r="A1719" s="409"/>
      <c r="B1719" s="421" t="s">
        <v>376</v>
      </c>
      <c r="C1719" s="410">
        <v>1</v>
      </c>
      <c r="D1719" s="410">
        <v>906556</v>
      </c>
      <c r="E1719" s="410">
        <v>30000</v>
      </c>
      <c r="F1719" s="410"/>
      <c r="G1719" s="410">
        <f>SUM(D1719:F1719)</f>
        <v>936556</v>
      </c>
      <c r="H1719" s="410">
        <f t="shared" si="347"/>
        <v>906556</v>
      </c>
      <c r="I1719" s="410">
        <f t="shared" si="348"/>
        <v>30000</v>
      </c>
      <c r="J1719" s="410">
        <f t="shared" si="349"/>
        <v>0</v>
      </c>
      <c r="K1719" s="410">
        <f t="shared" si="350"/>
        <v>936556</v>
      </c>
      <c r="L1719" s="506"/>
    </row>
    <row r="1720" spans="1:12" s="29" customFormat="1">
      <c r="A1720" s="409"/>
      <c r="B1720" s="421" t="s">
        <v>378</v>
      </c>
      <c r="C1720" s="410">
        <v>1</v>
      </c>
      <c r="D1720" s="410">
        <v>960124</v>
      </c>
      <c r="E1720" s="410">
        <v>30000</v>
      </c>
      <c r="F1720" s="410"/>
      <c r="G1720" s="410">
        <f t="shared" ref="G1720:G1735" si="351">SUM(D1720:F1720)</f>
        <v>990124</v>
      </c>
      <c r="H1720" s="410">
        <f t="shared" si="347"/>
        <v>960124</v>
      </c>
      <c r="I1720" s="410">
        <f t="shared" si="348"/>
        <v>30000</v>
      </c>
      <c r="J1720" s="410">
        <f t="shared" si="349"/>
        <v>0</v>
      </c>
      <c r="K1720" s="410">
        <f t="shared" si="350"/>
        <v>990124</v>
      </c>
      <c r="L1720" s="506"/>
    </row>
    <row r="1721" spans="1:12" s="29" customFormat="1">
      <c r="A1721" s="409"/>
      <c r="B1721" s="421" t="s">
        <v>382</v>
      </c>
      <c r="C1721" s="410">
        <v>1</v>
      </c>
      <c r="D1721" s="410">
        <v>1067260</v>
      </c>
      <c r="E1721" s="410">
        <v>30000</v>
      </c>
      <c r="F1721" s="410"/>
      <c r="G1721" s="410">
        <f t="shared" si="351"/>
        <v>1097260</v>
      </c>
      <c r="H1721" s="410">
        <f t="shared" si="347"/>
        <v>1067260</v>
      </c>
      <c r="I1721" s="410">
        <f t="shared" si="348"/>
        <v>30000</v>
      </c>
      <c r="J1721" s="410">
        <f t="shared" si="349"/>
        <v>0</v>
      </c>
      <c r="K1721" s="410">
        <f t="shared" si="350"/>
        <v>1097260</v>
      </c>
      <c r="L1721" s="506"/>
    </row>
    <row r="1722" spans="1:12" s="29" customFormat="1">
      <c r="A1722" s="415"/>
      <c r="B1722" s="421" t="s">
        <v>386</v>
      </c>
      <c r="C1722" s="410">
        <v>2</v>
      </c>
      <c r="D1722" s="410">
        <v>928581</v>
      </c>
      <c r="E1722" s="410">
        <v>30000</v>
      </c>
      <c r="F1722" s="410"/>
      <c r="G1722" s="410">
        <f t="shared" si="351"/>
        <v>958581</v>
      </c>
      <c r="H1722" s="410">
        <f t="shared" si="347"/>
        <v>1857162</v>
      </c>
      <c r="I1722" s="410">
        <f t="shared" si="348"/>
        <v>60000</v>
      </c>
      <c r="J1722" s="410">
        <f t="shared" si="349"/>
        <v>0</v>
      </c>
      <c r="K1722" s="410">
        <f t="shared" si="350"/>
        <v>1917162</v>
      </c>
      <c r="L1722" s="506"/>
    </row>
    <row r="1723" spans="1:12" s="29" customFormat="1">
      <c r="A1723" s="409"/>
      <c r="B1723" s="421" t="s">
        <v>387</v>
      </c>
      <c r="C1723" s="410">
        <v>6</v>
      </c>
      <c r="D1723" s="410">
        <v>960604</v>
      </c>
      <c r="E1723" s="410">
        <v>30000</v>
      </c>
      <c r="F1723" s="410"/>
      <c r="G1723" s="410">
        <f t="shared" si="351"/>
        <v>990604</v>
      </c>
      <c r="H1723" s="410">
        <f t="shared" si="347"/>
        <v>5763624</v>
      </c>
      <c r="I1723" s="410">
        <f t="shared" si="348"/>
        <v>180000</v>
      </c>
      <c r="J1723" s="410">
        <f t="shared" si="349"/>
        <v>0</v>
      </c>
      <c r="K1723" s="410">
        <f t="shared" si="350"/>
        <v>5943624</v>
      </c>
      <c r="L1723" s="506"/>
    </row>
    <row r="1724" spans="1:12" s="29" customFormat="1">
      <c r="A1724" s="409"/>
      <c r="B1724" s="421" t="s">
        <v>388</v>
      </c>
      <c r="C1724" s="410">
        <v>4</v>
      </c>
      <c r="D1724" s="410">
        <v>992228</v>
      </c>
      <c r="E1724" s="410">
        <v>30000</v>
      </c>
      <c r="F1724" s="410"/>
      <c r="G1724" s="410">
        <f>SUM(D1724:F1724)</f>
        <v>1022228</v>
      </c>
      <c r="H1724" s="410">
        <f t="shared" si="347"/>
        <v>3968912</v>
      </c>
      <c r="I1724" s="410">
        <f t="shared" si="348"/>
        <v>120000</v>
      </c>
      <c r="J1724" s="410">
        <f t="shared" si="349"/>
        <v>0</v>
      </c>
      <c r="K1724" s="410">
        <f t="shared" si="350"/>
        <v>4088912</v>
      </c>
      <c r="L1724" s="506"/>
    </row>
    <row r="1725" spans="1:12" s="29" customFormat="1">
      <c r="A1725" s="409"/>
      <c r="B1725" s="421" t="s">
        <v>389</v>
      </c>
      <c r="C1725" s="410">
        <v>2</v>
      </c>
      <c r="D1725" s="410">
        <v>1023851</v>
      </c>
      <c r="E1725" s="410">
        <v>30000</v>
      </c>
      <c r="F1725" s="410"/>
      <c r="G1725" s="410">
        <f>SUM(D1725:F1725)</f>
        <v>1053851</v>
      </c>
      <c r="H1725" s="410">
        <f t="shared" si="347"/>
        <v>2047702</v>
      </c>
      <c r="I1725" s="410">
        <f t="shared" si="348"/>
        <v>60000</v>
      </c>
      <c r="J1725" s="410">
        <f t="shared" si="349"/>
        <v>0</v>
      </c>
      <c r="K1725" s="410">
        <f t="shared" si="350"/>
        <v>2107702</v>
      </c>
      <c r="L1725" s="506"/>
    </row>
    <row r="1726" spans="1:12" s="29" customFormat="1">
      <c r="A1726" s="409"/>
      <c r="B1726" s="421" t="s">
        <v>390</v>
      </c>
      <c r="C1726" s="410">
        <v>1</v>
      </c>
      <c r="D1726" s="410">
        <v>1055475</v>
      </c>
      <c r="E1726" s="410">
        <v>30000</v>
      </c>
      <c r="F1726" s="410"/>
      <c r="G1726" s="410">
        <f>SUM(D1726:F1726)</f>
        <v>1085475</v>
      </c>
      <c r="H1726" s="410">
        <f t="shared" si="347"/>
        <v>1055475</v>
      </c>
      <c r="I1726" s="410">
        <f t="shared" si="348"/>
        <v>30000</v>
      </c>
      <c r="J1726" s="410">
        <f t="shared" si="349"/>
        <v>0</v>
      </c>
      <c r="K1726" s="410">
        <f t="shared" si="350"/>
        <v>1085475</v>
      </c>
      <c r="L1726" s="506"/>
    </row>
    <row r="1727" spans="1:12" s="29" customFormat="1">
      <c r="A1727" s="409"/>
      <c r="B1727" s="421" t="s">
        <v>391</v>
      </c>
      <c r="C1727" s="410">
        <v>2</v>
      </c>
      <c r="D1727" s="410">
        <v>1087099</v>
      </c>
      <c r="E1727" s="410">
        <v>30000</v>
      </c>
      <c r="F1727" s="410"/>
      <c r="G1727" s="410">
        <f t="shared" si="351"/>
        <v>1117099</v>
      </c>
      <c r="H1727" s="410">
        <f t="shared" si="347"/>
        <v>2174198</v>
      </c>
      <c r="I1727" s="410">
        <f t="shared" si="348"/>
        <v>60000</v>
      </c>
      <c r="J1727" s="410">
        <f t="shared" si="349"/>
        <v>0</v>
      </c>
      <c r="K1727" s="410">
        <f t="shared" si="350"/>
        <v>2234198</v>
      </c>
      <c r="L1727" s="506"/>
    </row>
    <row r="1728" spans="1:12" s="29" customFormat="1">
      <c r="A1728" s="409"/>
      <c r="B1728" s="421" t="s">
        <v>393</v>
      </c>
      <c r="C1728" s="410">
        <v>1</v>
      </c>
      <c r="D1728" s="410">
        <v>1150346</v>
      </c>
      <c r="E1728" s="410">
        <v>30000</v>
      </c>
      <c r="F1728" s="410"/>
      <c r="G1728" s="410">
        <f t="shared" si="351"/>
        <v>1180346</v>
      </c>
      <c r="H1728" s="410">
        <f t="shared" si="347"/>
        <v>1150346</v>
      </c>
      <c r="I1728" s="410">
        <f t="shared" si="348"/>
        <v>30000</v>
      </c>
      <c r="J1728" s="410">
        <f t="shared" si="349"/>
        <v>0</v>
      </c>
      <c r="K1728" s="410">
        <f t="shared" si="350"/>
        <v>1180346</v>
      </c>
      <c r="L1728" s="506"/>
    </row>
    <row r="1729" spans="1:12" s="29" customFormat="1">
      <c r="A1729" s="409"/>
      <c r="B1729" s="421" t="s">
        <v>395</v>
      </c>
      <c r="C1729" s="410">
        <v>1</v>
      </c>
      <c r="D1729" s="410">
        <v>1213593</v>
      </c>
      <c r="E1729" s="410">
        <v>30000</v>
      </c>
      <c r="F1729" s="410"/>
      <c r="G1729" s="410">
        <f t="shared" si="351"/>
        <v>1243593</v>
      </c>
      <c r="H1729" s="410">
        <f t="shared" si="347"/>
        <v>1213593</v>
      </c>
      <c r="I1729" s="410">
        <f t="shared" si="348"/>
        <v>30000</v>
      </c>
      <c r="J1729" s="410">
        <f t="shared" si="349"/>
        <v>0</v>
      </c>
      <c r="K1729" s="410">
        <f t="shared" si="350"/>
        <v>1243593</v>
      </c>
      <c r="L1729" s="506"/>
    </row>
    <row r="1730" spans="1:12" s="29" customFormat="1">
      <c r="A1730" s="409"/>
      <c r="B1730" s="421" t="s">
        <v>401</v>
      </c>
      <c r="C1730" s="410">
        <v>1</v>
      </c>
      <c r="D1730" s="410">
        <v>1060833</v>
      </c>
      <c r="E1730" s="410">
        <v>30000</v>
      </c>
      <c r="F1730" s="410"/>
      <c r="G1730" s="410">
        <f t="shared" si="351"/>
        <v>1090833</v>
      </c>
      <c r="H1730" s="410">
        <f t="shared" si="347"/>
        <v>1060833</v>
      </c>
      <c r="I1730" s="410">
        <f t="shared" si="348"/>
        <v>30000</v>
      </c>
      <c r="J1730" s="410">
        <f t="shared" si="349"/>
        <v>0</v>
      </c>
      <c r="K1730" s="410">
        <f t="shared" si="350"/>
        <v>1090833</v>
      </c>
      <c r="L1730" s="506"/>
    </row>
    <row r="1731" spans="1:12" s="29" customFormat="1">
      <c r="A1731" s="409"/>
      <c r="B1731" s="421" t="s">
        <v>402</v>
      </c>
      <c r="C1731" s="410">
        <v>2</v>
      </c>
      <c r="D1731" s="410">
        <v>1094732</v>
      </c>
      <c r="E1731" s="410">
        <v>30000</v>
      </c>
      <c r="F1731" s="410"/>
      <c r="G1731" s="410">
        <f t="shared" si="351"/>
        <v>1124732</v>
      </c>
      <c r="H1731" s="410">
        <f t="shared" si="347"/>
        <v>2189464</v>
      </c>
      <c r="I1731" s="410">
        <f t="shared" si="348"/>
        <v>60000</v>
      </c>
      <c r="J1731" s="410">
        <f t="shared" si="349"/>
        <v>0</v>
      </c>
      <c r="K1731" s="410">
        <f t="shared" si="350"/>
        <v>2249464</v>
      </c>
      <c r="L1731" s="506"/>
    </row>
    <row r="1732" spans="1:12" s="29" customFormat="1">
      <c r="A1732" s="409"/>
      <c r="B1732" s="421" t="s">
        <v>403</v>
      </c>
      <c r="C1732" s="410">
        <v>3</v>
      </c>
      <c r="D1732" s="410">
        <v>1126631</v>
      </c>
      <c r="E1732" s="410">
        <v>30000</v>
      </c>
      <c r="F1732" s="410"/>
      <c r="G1732" s="410">
        <f t="shared" si="351"/>
        <v>1156631</v>
      </c>
      <c r="H1732" s="410">
        <f t="shared" si="347"/>
        <v>3379893</v>
      </c>
      <c r="I1732" s="410">
        <f t="shared" si="348"/>
        <v>90000</v>
      </c>
      <c r="J1732" s="410">
        <f t="shared" si="349"/>
        <v>0</v>
      </c>
      <c r="K1732" s="410">
        <f t="shared" si="350"/>
        <v>3469893</v>
      </c>
      <c r="L1732" s="506"/>
    </row>
    <row r="1733" spans="1:12" s="29" customFormat="1">
      <c r="A1733" s="409"/>
      <c r="B1733" s="421" t="s">
        <v>405</v>
      </c>
      <c r="C1733" s="410">
        <v>1</v>
      </c>
      <c r="D1733" s="410">
        <v>1196428</v>
      </c>
      <c r="E1733" s="410">
        <v>30000</v>
      </c>
      <c r="F1733" s="410"/>
      <c r="G1733" s="410">
        <f>SUM(D1733:F1733)</f>
        <v>1226428</v>
      </c>
      <c r="H1733" s="410">
        <f t="shared" si="347"/>
        <v>1196428</v>
      </c>
      <c r="I1733" s="410">
        <f t="shared" si="348"/>
        <v>30000</v>
      </c>
      <c r="J1733" s="410">
        <f t="shared" si="349"/>
        <v>0</v>
      </c>
      <c r="K1733" s="410">
        <f t="shared" si="350"/>
        <v>1226428</v>
      </c>
      <c r="L1733" s="506"/>
    </row>
    <row r="1734" spans="1:12" s="29" customFormat="1">
      <c r="A1734" s="409"/>
      <c r="B1734" s="421" t="s">
        <v>415</v>
      </c>
      <c r="C1734" s="410">
        <v>3</v>
      </c>
      <c r="D1734" s="410">
        <v>1274303</v>
      </c>
      <c r="E1734" s="410">
        <v>30000</v>
      </c>
      <c r="F1734" s="410"/>
      <c r="G1734" s="410">
        <f t="shared" si="351"/>
        <v>1304303</v>
      </c>
      <c r="H1734" s="410">
        <f t="shared" si="347"/>
        <v>3822909</v>
      </c>
      <c r="I1734" s="410">
        <f t="shared" si="348"/>
        <v>90000</v>
      </c>
      <c r="J1734" s="410">
        <f t="shared" si="349"/>
        <v>0</v>
      </c>
      <c r="K1734" s="410">
        <f t="shared" si="350"/>
        <v>3912909</v>
      </c>
      <c r="L1734" s="506"/>
    </row>
    <row r="1735" spans="1:12" s="29" customFormat="1">
      <c r="A1735" s="409"/>
      <c r="B1735" s="421" t="s">
        <v>416</v>
      </c>
      <c r="C1735" s="410">
        <v>3</v>
      </c>
      <c r="D1735" s="410">
        <v>1326884</v>
      </c>
      <c r="E1735" s="410">
        <v>30000</v>
      </c>
      <c r="F1735" s="410"/>
      <c r="G1735" s="410">
        <f t="shared" si="351"/>
        <v>1356884</v>
      </c>
      <c r="H1735" s="410">
        <f t="shared" si="347"/>
        <v>3980652</v>
      </c>
      <c r="I1735" s="410">
        <f t="shared" si="348"/>
        <v>90000</v>
      </c>
      <c r="J1735" s="410">
        <f t="shared" si="349"/>
        <v>0</v>
      </c>
      <c r="K1735" s="410">
        <f t="shared" si="350"/>
        <v>4070652</v>
      </c>
      <c r="L1735" s="506"/>
    </row>
    <row r="1736" spans="1:12" s="29" customFormat="1">
      <c r="A1736" s="409"/>
      <c r="B1736" s="421" t="s">
        <v>417</v>
      </c>
      <c r="C1736" s="410">
        <v>1</v>
      </c>
      <c r="D1736" s="410">
        <v>1379465</v>
      </c>
      <c r="E1736" s="410">
        <v>30000</v>
      </c>
      <c r="F1736" s="410"/>
      <c r="G1736" s="410">
        <f t="shared" ref="G1736:G1750" si="352">SUM(D1736:F1736)</f>
        <v>1409465</v>
      </c>
      <c r="H1736" s="410">
        <f t="shared" si="347"/>
        <v>1379465</v>
      </c>
      <c r="I1736" s="410">
        <f t="shared" si="348"/>
        <v>30000</v>
      </c>
      <c r="J1736" s="410">
        <f t="shared" si="349"/>
        <v>0</v>
      </c>
      <c r="K1736" s="410">
        <f t="shared" si="350"/>
        <v>1409465</v>
      </c>
      <c r="L1736" s="506"/>
    </row>
    <row r="1737" spans="1:12" s="29" customFormat="1">
      <c r="A1737" s="409"/>
      <c r="B1737" s="421" t="s">
        <v>419</v>
      </c>
      <c r="C1737" s="410">
        <v>1</v>
      </c>
      <c r="D1737" s="410">
        <v>1484627</v>
      </c>
      <c r="E1737" s="410">
        <v>30000</v>
      </c>
      <c r="F1737" s="410"/>
      <c r="G1737" s="410">
        <f t="shared" si="352"/>
        <v>1514627</v>
      </c>
      <c r="H1737" s="410">
        <f t="shared" ref="H1737:H1749" si="353">C1737*D1737</f>
        <v>1484627</v>
      </c>
      <c r="I1737" s="410">
        <f t="shared" ref="I1737:I1749" si="354">C1737*E1737</f>
        <v>30000</v>
      </c>
      <c r="J1737" s="410">
        <f t="shared" ref="J1737:J1749" si="355">C1737*F1737</f>
        <v>0</v>
      </c>
      <c r="K1737" s="410">
        <f t="shared" ref="K1737:K1749" si="356">C1737*G1737</f>
        <v>1514627</v>
      </c>
      <c r="L1737" s="506"/>
    </row>
    <row r="1738" spans="1:12" s="29" customFormat="1">
      <c r="A1738" s="409"/>
      <c r="B1738" s="421" t="s">
        <v>420</v>
      </c>
      <c r="C1738" s="410">
        <v>1</v>
      </c>
      <c r="D1738" s="410">
        <v>1597208</v>
      </c>
      <c r="E1738" s="410">
        <v>30000</v>
      </c>
      <c r="F1738" s="410"/>
      <c r="G1738" s="410">
        <f t="shared" si="352"/>
        <v>1627208</v>
      </c>
      <c r="H1738" s="410">
        <f t="shared" si="353"/>
        <v>1597208</v>
      </c>
      <c r="I1738" s="410">
        <f t="shared" si="354"/>
        <v>30000</v>
      </c>
      <c r="J1738" s="410">
        <f t="shared" si="355"/>
        <v>0</v>
      </c>
      <c r="K1738" s="410">
        <f t="shared" si="356"/>
        <v>1627208</v>
      </c>
      <c r="L1738" s="506"/>
    </row>
    <row r="1739" spans="1:12" s="29" customFormat="1">
      <c r="A1739" s="409"/>
      <c r="B1739" s="421" t="s">
        <v>427</v>
      </c>
      <c r="C1739" s="410">
        <v>1</v>
      </c>
      <c r="D1739" s="410">
        <v>1473289</v>
      </c>
      <c r="E1739" s="410">
        <v>30000</v>
      </c>
      <c r="F1739" s="410"/>
      <c r="G1739" s="410">
        <f t="shared" si="352"/>
        <v>1503289</v>
      </c>
      <c r="H1739" s="410">
        <f t="shared" si="353"/>
        <v>1473289</v>
      </c>
      <c r="I1739" s="410">
        <f t="shared" si="354"/>
        <v>30000</v>
      </c>
      <c r="J1739" s="410">
        <f t="shared" si="355"/>
        <v>0</v>
      </c>
      <c r="K1739" s="410">
        <f t="shared" si="356"/>
        <v>1503289</v>
      </c>
      <c r="L1739" s="506"/>
    </row>
    <row r="1740" spans="1:12" s="29" customFormat="1">
      <c r="A1740" s="409"/>
      <c r="B1740" s="421" t="s">
        <v>1045</v>
      </c>
      <c r="C1740" s="410">
        <v>1</v>
      </c>
      <c r="D1740" s="410">
        <v>1584468</v>
      </c>
      <c r="E1740" s="410">
        <v>30000</v>
      </c>
      <c r="F1740" s="410"/>
      <c r="G1740" s="410">
        <f t="shared" si="352"/>
        <v>1614468</v>
      </c>
      <c r="H1740" s="410">
        <f t="shared" si="353"/>
        <v>1584468</v>
      </c>
      <c r="I1740" s="410">
        <f t="shared" si="354"/>
        <v>30000</v>
      </c>
      <c r="J1740" s="410">
        <f t="shared" si="355"/>
        <v>0</v>
      </c>
      <c r="K1740" s="410">
        <f t="shared" si="356"/>
        <v>1614468</v>
      </c>
      <c r="L1740" s="506"/>
    </row>
    <row r="1741" spans="1:12" s="29" customFormat="1">
      <c r="A1741" s="409"/>
      <c r="B1741" s="421" t="s">
        <v>546</v>
      </c>
      <c r="C1741" s="410">
        <v>1</v>
      </c>
      <c r="D1741" s="410">
        <v>1640057</v>
      </c>
      <c r="E1741" s="410">
        <v>30000</v>
      </c>
      <c r="F1741" s="410"/>
      <c r="G1741" s="410">
        <f t="shared" si="352"/>
        <v>1670057</v>
      </c>
      <c r="H1741" s="410">
        <f t="shared" si="353"/>
        <v>1640057</v>
      </c>
      <c r="I1741" s="410">
        <f t="shared" si="354"/>
        <v>30000</v>
      </c>
      <c r="J1741" s="410">
        <f t="shared" si="355"/>
        <v>0</v>
      </c>
      <c r="K1741" s="410">
        <f t="shared" si="356"/>
        <v>1670057</v>
      </c>
      <c r="L1741" s="506"/>
    </row>
    <row r="1742" spans="1:12" s="29" customFormat="1">
      <c r="A1742" s="409"/>
      <c r="B1742" s="421" t="s">
        <v>636</v>
      </c>
      <c r="C1742" s="1060">
        <v>1</v>
      </c>
      <c r="D1742" s="410">
        <v>1695647</v>
      </c>
      <c r="E1742" s="410">
        <v>30000</v>
      </c>
      <c r="F1742" s="410"/>
      <c r="G1742" s="410">
        <f t="shared" si="352"/>
        <v>1725647</v>
      </c>
      <c r="H1742" s="410">
        <f t="shared" si="353"/>
        <v>1695647</v>
      </c>
      <c r="I1742" s="410">
        <f t="shared" si="354"/>
        <v>30000</v>
      </c>
      <c r="J1742" s="410">
        <f t="shared" si="355"/>
        <v>0</v>
      </c>
      <c r="K1742" s="410">
        <f t="shared" si="356"/>
        <v>1725647</v>
      </c>
      <c r="L1742" s="506"/>
    </row>
    <row r="1743" spans="1:12" s="29" customFormat="1">
      <c r="A1743" s="409"/>
      <c r="B1743" s="421" t="s">
        <v>805</v>
      </c>
      <c r="C1743" s="410">
        <v>1</v>
      </c>
      <c r="D1743" s="410">
        <v>1751236</v>
      </c>
      <c r="E1743" s="410">
        <v>30000</v>
      </c>
      <c r="F1743" s="410"/>
      <c r="G1743" s="410">
        <f t="shared" si="352"/>
        <v>1781236</v>
      </c>
      <c r="H1743" s="410">
        <f t="shared" si="353"/>
        <v>1751236</v>
      </c>
      <c r="I1743" s="410">
        <f t="shared" si="354"/>
        <v>30000</v>
      </c>
      <c r="J1743" s="410">
        <f t="shared" si="355"/>
        <v>0</v>
      </c>
      <c r="K1743" s="410">
        <f t="shared" si="356"/>
        <v>1781236</v>
      </c>
      <c r="L1743" s="506"/>
    </row>
    <row r="1744" spans="1:12" s="29" customFormat="1">
      <c r="A1744" s="409"/>
      <c r="B1744" s="421" t="s">
        <v>872</v>
      </c>
      <c r="C1744" s="410">
        <v>2</v>
      </c>
      <c r="D1744" s="410">
        <v>1802375</v>
      </c>
      <c r="E1744" s="410">
        <v>30000</v>
      </c>
      <c r="F1744" s="410"/>
      <c r="G1744" s="410">
        <f t="shared" si="352"/>
        <v>1832375</v>
      </c>
      <c r="H1744" s="410">
        <f t="shared" si="353"/>
        <v>3604750</v>
      </c>
      <c r="I1744" s="410">
        <f t="shared" si="354"/>
        <v>60000</v>
      </c>
      <c r="J1744" s="410">
        <f t="shared" si="355"/>
        <v>0</v>
      </c>
      <c r="K1744" s="410">
        <f t="shared" si="356"/>
        <v>3664750</v>
      </c>
      <c r="L1744" s="506"/>
    </row>
    <row r="1745" spans="1:12" s="29" customFormat="1">
      <c r="A1745" s="409"/>
      <c r="B1745" s="421" t="s">
        <v>1084</v>
      </c>
      <c r="C1745" s="410">
        <v>1</v>
      </c>
      <c r="D1745" s="410">
        <v>1862220</v>
      </c>
      <c r="E1745" s="410">
        <v>30000</v>
      </c>
      <c r="F1745" s="410"/>
      <c r="G1745" s="410">
        <f t="shared" si="352"/>
        <v>1892220</v>
      </c>
      <c r="H1745" s="410">
        <f t="shared" si="353"/>
        <v>1862220</v>
      </c>
      <c r="I1745" s="410">
        <f t="shared" si="354"/>
        <v>30000</v>
      </c>
      <c r="J1745" s="410">
        <f t="shared" si="355"/>
        <v>0</v>
      </c>
      <c r="K1745" s="410">
        <f t="shared" si="356"/>
        <v>1892220</v>
      </c>
      <c r="L1745" s="506"/>
    </row>
    <row r="1746" spans="1:12" s="29" customFormat="1">
      <c r="A1746" s="409"/>
      <c r="B1746" s="421" t="s">
        <v>1003</v>
      </c>
      <c r="C1746" s="410">
        <v>2</v>
      </c>
      <c r="D1746" s="410">
        <v>2027623</v>
      </c>
      <c r="E1746" s="410">
        <v>30000</v>
      </c>
      <c r="F1746" s="410"/>
      <c r="G1746" s="410">
        <f t="shared" si="352"/>
        <v>2057623</v>
      </c>
      <c r="H1746" s="410">
        <f t="shared" si="353"/>
        <v>4055246</v>
      </c>
      <c r="I1746" s="410">
        <f t="shared" si="354"/>
        <v>60000</v>
      </c>
      <c r="J1746" s="410">
        <f t="shared" si="355"/>
        <v>0</v>
      </c>
      <c r="K1746" s="410">
        <f t="shared" si="356"/>
        <v>4115246</v>
      </c>
      <c r="L1746" s="506"/>
    </row>
    <row r="1747" spans="1:12" s="29" customFormat="1">
      <c r="A1747" s="409"/>
      <c r="B1747" s="408" t="s">
        <v>549</v>
      </c>
      <c r="C1747" s="410">
        <v>2</v>
      </c>
      <c r="D1747" s="410">
        <v>2194212</v>
      </c>
      <c r="E1747" s="410">
        <v>30000</v>
      </c>
      <c r="F1747" s="410"/>
      <c r="G1747" s="410">
        <f t="shared" si="352"/>
        <v>2224212</v>
      </c>
      <c r="H1747" s="410">
        <f t="shared" si="353"/>
        <v>4388424</v>
      </c>
      <c r="I1747" s="410">
        <f t="shared" si="354"/>
        <v>60000</v>
      </c>
      <c r="J1747" s="410">
        <f t="shared" si="355"/>
        <v>0</v>
      </c>
      <c r="K1747" s="410">
        <f t="shared" si="356"/>
        <v>4448424</v>
      </c>
      <c r="L1747" s="506"/>
    </row>
    <row r="1748" spans="1:12" s="29" customFormat="1">
      <c r="A1748" s="409"/>
      <c r="B1748" s="408" t="s">
        <v>642</v>
      </c>
      <c r="C1748" s="410">
        <v>1</v>
      </c>
      <c r="D1748" s="410">
        <v>2505352</v>
      </c>
      <c r="E1748" s="410">
        <v>30000</v>
      </c>
      <c r="F1748" s="410"/>
      <c r="G1748" s="410">
        <f t="shared" si="352"/>
        <v>2535352</v>
      </c>
      <c r="H1748" s="410">
        <f t="shared" si="353"/>
        <v>2505352</v>
      </c>
      <c r="I1748" s="410">
        <f t="shared" si="354"/>
        <v>30000</v>
      </c>
      <c r="J1748" s="410">
        <f t="shared" si="355"/>
        <v>0</v>
      </c>
      <c r="K1748" s="410">
        <f t="shared" si="356"/>
        <v>2535352</v>
      </c>
      <c r="L1748" s="506"/>
    </row>
    <row r="1749" spans="1:12" s="29" customFormat="1">
      <c r="A1749" s="409"/>
      <c r="B1749" s="408" t="s">
        <v>690</v>
      </c>
      <c r="C1749" s="410">
        <v>1</v>
      </c>
      <c r="D1749" s="410">
        <v>2805669</v>
      </c>
      <c r="E1749" s="410">
        <v>30000</v>
      </c>
      <c r="F1749" s="410"/>
      <c r="G1749" s="410">
        <f t="shared" si="352"/>
        <v>2835669</v>
      </c>
      <c r="H1749" s="410">
        <f t="shared" si="353"/>
        <v>2805669</v>
      </c>
      <c r="I1749" s="410">
        <f t="shared" si="354"/>
        <v>30000</v>
      </c>
      <c r="J1749" s="410">
        <f t="shared" si="355"/>
        <v>0</v>
      </c>
      <c r="K1749" s="410">
        <f t="shared" si="356"/>
        <v>2835669</v>
      </c>
      <c r="L1749" s="506"/>
    </row>
    <row r="1750" spans="1:12">
      <c r="A1750" s="409"/>
      <c r="B1750" s="421" t="s">
        <v>455</v>
      </c>
      <c r="C1750" s="1060">
        <f>SUM(C1705:C1749)</f>
        <v>149</v>
      </c>
      <c r="D1750" s="1060">
        <f>SUM(D1705:D1749)</f>
        <v>51881720</v>
      </c>
      <c r="E1750" s="1060">
        <f>SUM(E1705:E1749)</f>
        <v>1350000</v>
      </c>
      <c r="F1750" s="1060">
        <f>SUM(F1705:F1749)</f>
        <v>0</v>
      </c>
      <c r="G1750" s="410">
        <f t="shared" si="352"/>
        <v>53231720</v>
      </c>
      <c r="H1750" s="1060">
        <f>SUM(H1705:H1749)</f>
        <v>141469098</v>
      </c>
      <c r="I1750" s="1060">
        <f>SUM(I1705:I1749)</f>
        <v>4470000</v>
      </c>
      <c r="J1750" s="1060">
        <f>SUM(J1705:J1749)</f>
        <v>0</v>
      </c>
      <c r="K1750" s="1060">
        <f>SUM(K1705:K1749)</f>
        <v>145939098</v>
      </c>
      <c r="L1750" s="506"/>
    </row>
    <row r="1751" spans="1:12">
      <c r="A1751" s="409"/>
      <c r="B1751" s="409"/>
      <c r="C1751" s="410"/>
      <c r="D1751" s="410"/>
      <c r="E1751" s="410"/>
      <c r="F1751" s="410"/>
      <c r="G1751" s="410"/>
      <c r="H1751" s="410"/>
      <c r="I1751" s="410"/>
      <c r="J1751" s="410"/>
      <c r="K1751" s="410"/>
      <c r="L1751" s="506"/>
    </row>
    <row r="1752" spans="1:12">
      <c r="A1752" s="409"/>
      <c r="B1752" s="422" t="s">
        <v>460</v>
      </c>
      <c r="C1752" s="410">
        <v>1</v>
      </c>
      <c r="D1752" s="416">
        <v>9273943</v>
      </c>
      <c r="E1752" s="417">
        <v>374361</v>
      </c>
      <c r="F1752" s="423">
        <v>7914876</v>
      </c>
      <c r="G1752" s="410">
        <f>SUM(D1752:F1752)</f>
        <v>17563180</v>
      </c>
      <c r="H1752" s="410">
        <f>C1752*D1752</f>
        <v>9273943</v>
      </c>
      <c r="I1752" s="410">
        <f>C1752*E1752</f>
        <v>374361</v>
      </c>
      <c r="J1752" s="410">
        <f>C1752*F1752</f>
        <v>7914876</v>
      </c>
      <c r="K1752" s="410">
        <f>C1752*G1752</f>
        <v>17563180</v>
      </c>
      <c r="L1752" s="506"/>
    </row>
    <row r="1753" spans="1:12">
      <c r="A1753" s="409"/>
      <c r="B1753" s="422"/>
      <c r="C1753" s="410"/>
      <c r="D1753" s="410"/>
      <c r="E1753" s="410"/>
      <c r="F1753" s="410"/>
      <c r="G1753" s="410">
        <f>SUM(D1753:F1753)</f>
        <v>0</v>
      </c>
      <c r="H1753" s="410">
        <f>C1753*D1753</f>
        <v>0</v>
      </c>
      <c r="I1753" s="410">
        <f>C1753*E1753</f>
        <v>0</v>
      </c>
      <c r="J1753" s="410">
        <f>C1753*F1753</f>
        <v>0</v>
      </c>
      <c r="K1753" s="410">
        <f>C1753*G1753</f>
        <v>0</v>
      </c>
      <c r="L1753" s="506"/>
    </row>
    <row r="1754" spans="1:12">
      <c r="A1754" s="409"/>
      <c r="B1754" s="422"/>
      <c r="C1754" s="410">
        <f t="shared" ref="C1754:K1754" si="357">SUM(C1752:C1753)</f>
        <v>1</v>
      </c>
      <c r="D1754" s="410">
        <f t="shared" si="357"/>
        <v>9273943</v>
      </c>
      <c r="E1754" s="410">
        <f t="shared" si="357"/>
        <v>374361</v>
      </c>
      <c r="F1754" s="410">
        <f t="shared" si="357"/>
        <v>7914876</v>
      </c>
      <c r="G1754" s="410">
        <f t="shared" si="357"/>
        <v>17563180</v>
      </c>
      <c r="H1754" s="410">
        <f t="shared" si="357"/>
        <v>9273943</v>
      </c>
      <c r="I1754" s="410">
        <f t="shared" si="357"/>
        <v>374361</v>
      </c>
      <c r="J1754" s="410">
        <f t="shared" si="357"/>
        <v>7914876</v>
      </c>
      <c r="K1754" s="410">
        <f t="shared" si="357"/>
        <v>17563180</v>
      </c>
      <c r="L1754" s="506"/>
    </row>
    <row r="1755" spans="1:12">
      <c r="A1755" s="409"/>
      <c r="B1755" s="409"/>
      <c r="C1755" s="410"/>
      <c r="D1755" s="410"/>
      <c r="E1755" s="410"/>
      <c r="F1755" s="410"/>
      <c r="G1755" s="410"/>
      <c r="H1755" s="410"/>
      <c r="I1755" s="410"/>
      <c r="J1755" s="410"/>
      <c r="K1755" s="502"/>
      <c r="L1755" s="506"/>
    </row>
    <row r="1756" spans="1:12">
      <c r="A1756" s="407" t="s">
        <v>468</v>
      </c>
      <c r="B1756" s="409"/>
      <c r="C1756" s="412">
        <f t="shared" ref="C1756:J1756" si="358">C1750+C1754</f>
        <v>150</v>
      </c>
      <c r="D1756" s="412">
        <f t="shared" si="358"/>
        <v>61155663</v>
      </c>
      <c r="E1756" s="412">
        <f t="shared" si="358"/>
        <v>1724361</v>
      </c>
      <c r="F1756" s="412">
        <f t="shared" si="358"/>
        <v>7914876</v>
      </c>
      <c r="G1756" s="412">
        <f t="shared" si="358"/>
        <v>70794900</v>
      </c>
      <c r="H1756" s="412">
        <f t="shared" si="358"/>
        <v>150743041</v>
      </c>
      <c r="I1756" s="412">
        <f t="shared" si="358"/>
        <v>4844361</v>
      </c>
      <c r="J1756" s="412">
        <f t="shared" si="358"/>
        <v>7914876</v>
      </c>
      <c r="K1756" s="412">
        <f>K1750+K1754+K1755</f>
        <v>163502278</v>
      </c>
      <c r="L1756" s="506"/>
    </row>
    <row r="1757" spans="1:12">
      <c r="A1757" s="506"/>
      <c r="B1757" s="506"/>
      <c r="C1757" s="506"/>
      <c r="D1757" s="506"/>
      <c r="E1757" s="506"/>
      <c r="F1757" s="506"/>
      <c r="G1757" s="506"/>
      <c r="H1757" s="506"/>
      <c r="I1757" s="506"/>
      <c r="J1757" s="506"/>
      <c r="K1757" s="506"/>
      <c r="L1757" s="506"/>
    </row>
    <row r="1758" spans="1:12">
      <c r="A1758" s="506"/>
      <c r="B1758" s="506"/>
      <c r="C1758" s="506"/>
      <c r="D1758" s="506"/>
      <c r="E1758" s="506"/>
      <c r="F1758" s="506"/>
      <c r="G1758" s="506"/>
      <c r="H1758" s="506"/>
      <c r="I1758" s="506"/>
      <c r="J1758" s="506"/>
      <c r="K1758" s="1099"/>
      <c r="L1758" s="506"/>
    </row>
    <row r="1759" spans="1:12" ht="20.25">
      <c r="A1759" s="1568" t="s">
        <v>0</v>
      </c>
      <c r="B1759" s="1568"/>
      <c r="C1759" s="1568"/>
      <c r="D1759" s="1568"/>
      <c r="E1759" s="1568"/>
      <c r="F1759" s="1568"/>
      <c r="G1759" s="1568"/>
      <c r="H1759" s="1568"/>
      <c r="I1759" s="1568"/>
      <c r="J1759" s="1568"/>
      <c r="K1759" s="1568"/>
      <c r="L1759" s="506"/>
    </row>
    <row r="1760" spans="1:12" ht="20.25">
      <c r="A1760" s="1569" t="s">
        <v>289</v>
      </c>
      <c r="B1760" s="1569"/>
      <c r="C1760" s="1569"/>
      <c r="D1760" s="1569"/>
      <c r="E1760" s="1569"/>
      <c r="F1760" s="1569"/>
      <c r="G1760" s="1569"/>
      <c r="H1760" s="1569"/>
      <c r="I1760" s="1569"/>
      <c r="J1760" s="1569"/>
      <c r="K1760" s="1569"/>
      <c r="L1760" s="506"/>
    </row>
    <row r="1761" spans="1:12" ht="20.25">
      <c r="A1761" s="1569" t="s">
        <v>290</v>
      </c>
      <c r="B1761" s="1567"/>
      <c r="C1761" s="1567"/>
      <c r="D1761" s="1567"/>
      <c r="E1761" s="1567"/>
      <c r="F1761" s="1567"/>
      <c r="G1761" s="1567"/>
      <c r="H1761" s="1567"/>
      <c r="I1761" s="1567"/>
      <c r="J1761" s="1567"/>
      <c r="K1761" s="1567"/>
      <c r="L1761" s="506"/>
    </row>
    <row r="1762" spans="1:12" ht="15.75">
      <c r="A1762" s="1579" t="s">
        <v>491</v>
      </c>
      <c r="B1762" s="1579"/>
      <c r="C1762" s="1579"/>
      <c r="D1762" s="1579"/>
      <c r="E1762" s="1579"/>
      <c r="F1762" s="1579"/>
      <c r="G1762" s="1579"/>
      <c r="H1762" s="1579"/>
      <c r="I1762" s="1579"/>
      <c r="J1762" s="1579"/>
      <c r="K1762" s="1579"/>
      <c r="L1762" s="506"/>
    </row>
    <row r="1763" spans="1:12" ht="36.75">
      <c r="A1763" s="406"/>
      <c r="B1763" s="406" t="s">
        <v>291</v>
      </c>
      <c r="C1763" s="406" t="s">
        <v>1015</v>
      </c>
      <c r="D1763" s="406" t="s">
        <v>292</v>
      </c>
      <c r="E1763" s="406" t="s">
        <v>516</v>
      </c>
      <c r="F1763" s="406" t="s">
        <v>293</v>
      </c>
      <c r="G1763" s="406" t="s">
        <v>294</v>
      </c>
      <c r="H1763" s="406" t="s">
        <v>295</v>
      </c>
      <c r="I1763" s="406" t="s">
        <v>517</v>
      </c>
      <c r="J1763" s="406" t="s">
        <v>296</v>
      </c>
      <c r="K1763" s="1061" t="s">
        <v>1016</v>
      </c>
      <c r="L1763" s="506"/>
    </row>
    <row r="1764" spans="1:12">
      <c r="A1764" s="408"/>
      <c r="B1764" s="409"/>
      <c r="C1764" s="409"/>
      <c r="D1764" s="409"/>
      <c r="E1764" s="409"/>
      <c r="F1764" s="409"/>
      <c r="G1764" s="409"/>
      <c r="H1764" s="409"/>
      <c r="I1764" s="409"/>
      <c r="J1764" s="409"/>
      <c r="K1764" s="1062" t="s">
        <v>297</v>
      </c>
      <c r="L1764" s="506"/>
    </row>
    <row r="1765" spans="1:12">
      <c r="A1765" s="409"/>
      <c r="B1765" s="421" t="s">
        <v>1093</v>
      </c>
      <c r="C1765" s="410">
        <v>3</v>
      </c>
      <c r="D1765" s="410">
        <v>375014</v>
      </c>
      <c r="E1765" s="410">
        <v>30000</v>
      </c>
      <c r="F1765" s="410">
        <v>82503</v>
      </c>
      <c r="G1765" s="410">
        <f t="shared" ref="G1765:G1773" si="359">SUM(D1765:F1765)</f>
        <v>487517</v>
      </c>
      <c r="H1765" s="410">
        <f t="shared" ref="H1765:H1773" si="360">C1765*D1765</f>
        <v>1125042</v>
      </c>
      <c r="I1765" s="410">
        <f t="shared" ref="I1765:I1773" si="361">C1765*E1765</f>
        <v>90000</v>
      </c>
      <c r="J1765" s="410">
        <f t="shared" ref="J1765:J1773" si="362">C1765*F1765</f>
        <v>247509</v>
      </c>
      <c r="K1765" s="410">
        <f t="shared" ref="K1765:K1773" si="363">C1765*G1765</f>
        <v>1462551</v>
      </c>
      <c r="L1765" s="506"/>
    </row>
    <row r="1766" spans="1:12">
      <c r="A1766" s="409"/>
      <c r="B1766" s="421" t="s">
        <v>320</v>
      </c>
      <c r="C1766" s="410">
        <v>16</v>
      </c>
      <c r="D1766" s="410">
        <v>393452</v>
      </c>
      <c r="E1766" s="410">
        <v>30000</v>
      </c>
      <c r="F1766" s="410">
        <v>86559</v>
      </c>
      <c r="G1766" s="410">
        <f t="shared" si="359"/>
        <v>510011</v>
      </c>
      <c r="H1766" s="410">
        <f t="shared" si="360"/>
        <v>6295232</v>
      </c>
      <c r="I1766" s="410">
        <f t="shared" si="361"/>
        <v>480000</v>
      </c>
      <c r="J1766" s="410">
        <f t="shared" si="362"/>
        <v>1384944</v>
      </c>
      <c r="K1766" s="410">
        <f t="shared" si="363"/>
        <v>8160176</v>
      </c>
      <c r="L1766" s="506"/>
    </row>
    <row r="1767" spans="1:12">
      <c r="A1767" s="409"/>
      <c r="B1767" s="421" t="s">
        <v>341</v>
      </c>
      <c r="C1767" s="410">
        <v>1</v>
      </c>
      <c r="D1767" s="410">
        <v>514786</v>
      </c>
      <c r="E1767" s="410">
        <v>30000</v>
      </c>
      <c r="F1767" s="410">
        <v>113253</v>
      </c>
      <c r="G1767" s="410">
        <f t="shared" si="359"/>
        <v>658039</v>
      </c>
      <c r="H1767" s="410">
        <f t="shared" si="360"/>
        <v>514786</v>
      </c>
      <c r="I1767" s="410">
        <f t="shared" si="361"/>
        <v>30000</v>
      </c>
      <c r="J1767" s="410">
        <f t="shared" si="362"/>
        <v>113253</v>
      </c>
      <c r="K1767" s="410">
        <f t="shared" si="363"/>
        <v>658039</v>
      </c>
      <c r="L1767" s="506"/>
    </row>
    <row r="1768" spans="1:12">
      <c r="A1768" s="409"/>
      <c r="B1768" s="421" t="s">
        <v>357</v>
      </c>
      <c r="C1768" s="410">
        <v>2</v>
      </c>
      <c r="D1768" s="410">
        <v>638133</v>
      </c>
      <c r="E1768" s="410">
        <v>30000</v>
      </c>
      <c r="F1768" s="410">
        <v>140389</v>
      </c>
      <c r="G1768" s="410">
        <f t="shared" si="359"/>
        <v>808522</v>
      </c>
      <c r="H1768" s="410">
        <f t="shared" si="360"/>
        <v>1276266</v>
      </c>
      <c r="I1768" s="410">
        <f t="shared" si="361"/>
        <v>60000</v>
      </c>
      <c r="J1768" s="410">
        <f t="shared" si="362"/>
        <v>280778</v>
      </c>
      <c r="K1768" s="410">
        <f t="shared" si="363"/>
        <v>1617044</v>
      </c>
      <c r="L1768" s="506"/>
    </row>
    <row r="1769" spans="1:12">
      <c r="A1769" s="409"/>
      <c r="B1769" s="421" t="s">
        <v>362</v>
      </c>
      <c r="C1769" s="410">
        <v>1</v>
      </c>
      <c r="D1769" s="410">
        <v>753649</v>
      </c>
      <c r="E1769" s="410">
        <v>30000</v>
      </c>
      <c r="F1769" s="410">
        <v>165803</v>
      </c>
      <c r="G1769" s="410">
        <f t="shared" si="359"/>
        <v>949452</v>
      </c>
      <c r="H1769" s="410">
        <f t="shared" si="360"/>
        <v>753649</v>
      </c>
      <c r="I1769" s="410">
        <f t="shared" si="361"/>
        <v>30000</v>
      </c>
      <c r="J1769" s="410">
        <f t="shared" si="362"/>
        <v>165803</v>
      </c>
      <c r="K1769" s="410">
        <f t="shared" si="363"/>
        <v>949452</v>
      </c>
      <c r="L1769" s="506"/>
    </row>
    <row r="1770" spans="1:12">
      <c r="A1770" s="409"/>
      <c r="B1770" s="421" t="s">
        <v>365</v>
      </c>
      <c r="C1770" s="410">
        <v>1</v>
      </c>
      <c r="D1770" s="410">
        <v>822959</v>
      </c>
      <c r="E1770" s="410">
        <v>30000</v>
      </c>
      <c r="F1770" s="410">
        <v>181051</v>
      </c>
      <c r="G1770" s="410">
        <f t="shared" si="359"/>
        <v>1034010</v>
      </c>
      <c r="H1770" s="410">
        <f t="shared" si="360"/>
        <v>822959</v>
      </c>
      <c r="I1770" s="410">
        <f t="shared" si="361"/>
        <v>30000</v>
      </c>
      <c r="J1770" s="410">
        <f t="shared" si="362"/>
        <v>181051</v>
      </c>
      <c r="K1770" s="410">
        <f t="shared" si="363"/>
        <v>1034010</v>
      </c>
      <c r="L1770" s="506"/>
    </row>
    <row r="1771" spans="1:12">
      <c r="A1771" s="409"/>
      <c r="B1771" s="421" t="s">
        <v>366</v>
      </c>
      <c r="C1771" s="410">
        <v>1</v>
      </c>
      <c r="D1771" s="410">
        <v>846062</v>
      </c>
      <c r="E1771" s="410">
        <v>30000</v>
      </c>
      <c r="F1771" s="410">
        <v>186134</v>
      </c>
      <c r="G1771" s="410">
        <f t="shared" si="359"/>
        <v>1062196</v>
      </c>
      <c r="H1771" s="410">
        <f t="shared" si="360"/>
        <v>846062</v>
      </c>
      <c r="I1771" s="410">
        <f t="shared" si="361"/>
        <v>30000</v>
      </c>
      <c r="J1771" s="410">
        <f t="shared" si="362"/>
        <v>186134</v>
      </c>
      <c r="K1771" s="410">
        <f t="shared" si="363"/>
        <v>1062196</v>
      </c>
      <c r="L1771" s="506"/>
    </row>
    <row r="1772" spans="1:12">
      <c r="A1772" s="409"/>
      <c r="B1772" s="421" t="s">
        <v>369</v>
      </c>
      <c r="C1772" s="410">
        <v>2</v>
      </c>
      <c r="D1772" s="410">
        <v>915371</v>
      </c>
      <c r="E1772" s="410">
        <v>30000</v>
      </c>
      <c r="F1772" s="410">
        <v>201382</v>
      </c>
      <c r="G1772" s="410">
        <f t="shared" si="359"/>
        <v>1146753</v>
      </c>
      <c r="H1772" s="410">
        <f t="shared" si="360"/>
        <v>1830742</v>
      </c>
      <c r="I1772" s="410">
        <f t="shared" si="361"/>
        <v>60000</v>
      </c>
      <c r="J1772" s="410">
        <f t="shared" si="362"/>
        <v>402764</v>
      </c>
      <c r="K1772" s="410">
        <f t="shared" si="363"/>
        <v>2293506</v>
      </c>
      <c r="L1772" s="506"/>
    </row>
    <row r="1773" spans="1:12">
      <c r="A1773" s="409"/>
      <c r="B1773" s="421" t="s">
        <v>371</v>
      </c>
      <c r="C1773" s="410">
        <v>2</v>
      </c>
      <c r="D1773" s="410">
        <v>961577</v>
      </c>
      <c r="E1773" s="410">
        <v>30000</v>
      </c>
      <c r="F1773" s="410">
        <v>211547</v>
      </c>
      <c r="G1773" s="410">
        <f t="shared" si="359"/>
        <v>1203124</v>
      </c>
      <c r="H1773" s="410">
        <f t="shared" si="360"/>
        <v>1923154</v>
      </c>
      <c r="I1773" s="410">
        <f t="shared" si="361"/>
        <v>60000</v>
      </c>
      <c r="J1773" s="410">
        <f t="shared" si="362"/>
        <v>423094</v>
      </c>
      <c r="K1773" s="410">
        <f t="shared" si="363"/>
        <v>2406248</v>
      </c>
      <c r="L1773" s="506"/>
    </row>
    <row r="1774" spans="1:12" s="29" customFormat="1">
      <c r="A1774" s="409"/>
      <c r="B1774" s="421" t="s">
        <v>372</v>
      </c>
      <c r="C1774" s="410">
        <v>1</v>
      </c>
      <c r="D1774" s="410">
        <v>799421</v>
      </c>
      <c r="E1774" s="410">
        <v>30000</v>
      </c>
      <c r="F1774" s="410">
        <v>175873</v>
      </c>
      <c r="G1774" s="410">
        <f t="shared" ref="G1774:G1800" si="364">SUM(D1774:F1774)</f>
        <v>1005294</v>
      </c>
      <c r="H1774" s="410">
        <f t="shared" ref="H1774:H1800" si="365">C1774*D1774</f>
        <v>799421</v>
      </c>
      <c r="I1774" s="410">
        <f t="shared" ref="I1774:I1800" si="366">C1774*E1774</f>
        <v>30000</v>
      </c>
      <c r="J1774" s="410">
        <f t="shared" ref="J1774:J1800" si="367">C1774*F1774</f>
        <v>175873</v>
      </c>
      <c r="K1774" s="410">
        <f t="shared" ref="K1774:K1800" si="368">C1774*G1774</f>
        <v>1005294</v>
      </c>
      <c r="L1774" s="506"/>
    </row>
    <row r="1775" spans="1:12" s="29" customFormat="1">
      <c r="A1775" s="409"/>
      <c r="B1775" s="421" t="s">
        <v>373</v>
      </c>
      <c r="C1775" s="410">
        <v>3</v>
      </c>
      <c r="D1775" s="410">
        <v>826204</v>
      </c>
      <c r="E1775" s="410">
        <v>30000</v>
      </c>
      <c r="F1775" s="410">
        <v>181765</v>
      </c>
      <c r="G1775" s="410">
        <f t="shared" si="364"/>
        <v>1037969</v>
      </c>
      <c r="H1775" s="410">
        <f t="shared" si="365"/>
        <v>2478612</v>
      </c>
      <c r="I1775" s="410">
        <f t="shared" si="366"/>
        <v>90000</v>
      </c>
      <c r="J1775" s="410">
        <f t="shared" si="367"/>
        <v>545295</v>
      </c>
      <c r="K1775" s="410">
        <f t="shared" si="368"/>
        <v>3113907</v>
      </c>
      <c r="L1775" s="506"/>
    </row>
    <row r="1776" spans="1:12" s="29" customFormat="1">
      <c r="A1776" s="409"/>
      <c r="B1776" s="421" t="s">
        <v>374</v>
      </c>
      <c r="C1776" s="410">
        <v>54</v>
      </c>
      <c r="D1776" s="410">
        <v>857983</v>
      </c>
      <c r="E1776" s="410">
        <v>30000</v>
      </c>
      <c r="F1776" s="410">
        <v>188756</v>
      </c>
      <c r="G1776" s="410">
        <f t="shared" si="364"/>
        <v>1076739</v>
      </c>
      <c r="H1776" s="410">
        <f t="shared" si="365"/>
        <v>46331082</v>
      </c>
      <c r="I1776" s="410">
        <f t="shared" si="366"/>
        <v>1620000</v>
      </c>
      <c r="J1776" s="410">
        <f t="shared" si="367"/>
        <v>10192824</v>
      </c>
      <c r="K1776" s="410">
        <f t="shared" si="368"/>
        <v>58143906</v>
      </c>
      <c r="L1776" s="506"/>
    </row>
    <row r="1777" spans="1:12" s="29" customFormat="1">
      <c r="A1777" s="409"/>
      <c r="B1777" s="421" t="s">
        <v>378</v>
      </c>
      <c r="C1777" s="410">
        <v>1</v>
      </c>
      <c r="D1777" s="410">
        <v>960124</v>
      </c>
      <c r="E1777" s="410">
        <v>30000</v>
      </c>
      <c r="F1777" s="410">
        <v>211227</v>
      </c>
      <c r="G1777" s="410">
        <f t="shared" si="364"/>
        <v>1201351</v>
      </c>
      <c r="H1777" s="410">
        <f t="shared" si="365"/>
        <v>960124</v>
      </c>
      <c r="I1777" s="410">
        <f t="shared" si="366"/>
        <v>30000</v>
      </c>
      <c r="J1777" s="410">
        <f t="shared" si="367"/>
        <v>211227</v>
      </c>
      <c r="K1777" s="410">
        <f t="shared" si="368"/>
        <v>1201351</v>
      </c>
      <c r="L1777" s="506"/>
    </row>
    <row r="1778" spans="1:12" s="29" customFormat="1">
      <c r="A1778" s="409"/>
      <c r="B1778" s="421" t="s">
        <v>385</v>
      </c>
      <c r="C1778" s="410">
        <v>1</v>
      </c>
      <c r="D1778" s="410">
        <v>1174395</v>
      </c>
      <c r="E1778" s="410">
        <v>30000</v>
      </c>
      <c r="F1778" s="410">
        <v>258367</v>
      </c>
      <c r="G1778" s="410">
        <f t="shared" si="364"/>
        <v>1462762</v>
      </c>
      <c r="H1778" s="410">
        <f t="shared" si="365"/>
        <v>1174395</v>
      </c>
      <c r="I1778" s="410">
        <f t="shared" si="366"/>
        <v>30000</v>
      </c>
      <c r="J1778" s="410">
        <f t="shared" si="367"/>
        <v>258367</v>
      </c>
      <c r="K1778" s="410">
        <f t="shared" si="368"/>
        <v>1462762</v>
      </c>
      <c r="L1778" s="506"/>
    </row>
    <row r="1779" spans="1:12" s="29" customFormat="1">
      <c r="A1779" s="409"/>
      <c r="B1779" s="421" t="s">
        <v>387</v>
      </c>
      <c r="C1779" s="410">
        <v>3</v>
      </c>
      <c r="D1779" s="410">
        <v>960604</v>
      </c>
      <c r="E1779" s="410">
        <v>30000</v>
      </c>
      <c r="F1779" s="410">
        <v>211333</v>
      </c>
      <c r="G1779" s="410">
        <f t="shared" si="364"/>
        <v>1201937</v>
      </c>
      <c r="H1779" s="410">
        <f t="shared" si="365"/>
        <v>2881812</v>
      </c>
      <c r="I1779" s="410">
        <f t="shared" si="366"/>
        <v>90000</v>
      </c>
      <c r="J1779" s="410">
        <f t="shared" si="367"/>
        <v>633999</v>
      </c>
      <c r="K1779" s="410">
        <f t="shared" si="368"/>
        <v>3605811</v>
      </c>
      <c r="L1779" s="506"/>
    </row>
    <row r="1780" spans="1:12" s="29" customFormat="1">
      <c r="A1780" s="409"/>
      <c r="B1780" s="421" t="s">
        <v>388</v>
      </c>
      <c r="C1780" s="410">
        <v>1</v>
      </c>
      <c r="D1780" s="410">
        <v>992228</v>
      </c>
      <c r="E1780" s="410">
        <v>30000</v>
      </c>
      <c r="F1780" s="410">
        <v>218290</v>
      </c>
      <c r="G1780" s="410">
        <f t="shared" si="364"/>
        <v>1240518</v>
      </c>
      <c r="H1780" s="410">
        <f t="shared" si="365"/>
        <v>992228</v>
      </c>
      <c r="I1780" s="410">
        <f t="shared" si="366"/>
        <v>30000</v>
      </c>
      <c r="J1780" s="410">
        <f t="shared" si="367"/>
        <v>218290</v>
      </c>
      <c r="K1780" s="410">
        <f t="shared" si="368"/>
        <v>1240518</v>
      </c>
      <c r="L1780" s="506"/>
    </row>
    <row r="1781" spans="1:12" s="29" customFormat="1">
      <c r="A1781" s="409"/>
      <c r="B1781" s="421" t="s">
        <v>389</v>
      </c>
      <c r="C1781" s="410">
        <v>2</v>
      </c>
      <c r="D1781" s="410">
        <v>1023851</v>
      </c>
      <c r="E1781" s="410">
        <v>30000</v>
      </c>
      <c r="F1781" s="410">
        <v>225247</v>
      </c>
      <c r="G1781" s="410">
        <f t="shared" si="364"/>
        <v>1279098</v>
      </c>
      <c r="H1781" s="410">
        <f t="shared" si="365"/>
        <v>2047702</v>
      </c>
      <c r="I1781" s="410">
        <f t="shared" si="366"/>
        <v>60000</v>
      </c>
      <c r="J1781" s="410">
        <f t="shared" si="367"/>
        <v>450494</v>
      </c>
      <c r="K1781" s="410">
        <f t="shared" si="368"/>
        <v>2558196</v>
      </c>
      <c r="L1781" s="506"/>
    </row>
    <row r="1782" spans="1:12" s="29" customFormat="1">
      <c r="A1782" s="409"/>
      <c r="B1782" s="421" t="s">
        <v>392</v>
      </c>
      <c r="C1782" s="410">
        <v>1</v>
      </c>
      <c r="D1782" s="410">
        <v>1118722</v>
      </c>
      <c r="E1782" s="410">
        <v>30000</v>
      </c>
      <c r="F1782" s="410">
        <v>246119</v>
      </c>
      <c r="G1782" s="410">
        <f t="shared" si="364"/>
        <v>1394841</v>
      </c>
      <c r="H1782" s="410">
        <f t="shared" si="365"/>
        <v>1118722</v>
      </c>
      <c r="I1782" s="410">
        <f t="shared" si="366"/>
        <v>30000</v>
      </c>
      <c r="J1782" s="410">
        <f t="shared" si="367"/>
        <v>246119</v>
      </c>
      <c r="K1782" s="410">
        <f t="shared" si="368"/>
        <v>1394841</v>
      </c>
      <c r="L1782" s="506"/>
    </row>
    <row r="1783" spans="1:12" s="29" customFormat="1">
      <c r="A1783" s="409"/>
      <c r="B1783" s="421" t="s">
        <v>401</v>
      </c>
      <c r="C1783" s="410">
        <v>1</v>
      </c>
      <c r="D1783" s="410">
        <v>1094732</v>
      </c>
      <c r="E1783" s="410">
        <v>30000</v>
      </c>
      <c r="F1783" s="410">
        <v>240841</v>
      </c>
      <c r="G1783" s="410">
        <f t="shared" si="364"/>
        <v>1365573</v>
      </c>
      <c r="H1783" s="410">
        <f t="shared" si="365"/>
        <v>1094732</v>
      </c>
      <c r="I1783" s="410">
        <f t="shared" si="366"/>
        <v>30000</v>
      </c>
      <c r="J1783" s="410">
        <f t="shared" si="367"/>
        <v>240841</v>
      </c>
      <c r="K1783" s="410">
        <f t="shared" si="368"/>
        <v>1365573</v>
      </c>
      <c r="L1783" s="506"/>
    </row>
    <row r="1784" spans="1:12" s="29" customFormat="1">
      <c r="A1784" s="409"/>
      <c r="B1784" s="421" t="s">
        <v>403</v>
      </c>
      <c r="C1784" s="410">
        <v>3</v>
      </c>
      <c r="D1784" s="410">
        <v>1126631</v>
      </c>
      <c r="E1784" s="410">
        <v>30000</v>
      </c>
      <c r="F1784" s="410">
        <v>247859</v>
      </c>
      <c r="G1784" s="410">
        <f t="shared" si="364"/>
        <v>1404490</v>
      </c>
      <c r="H1784" s="410">
        <f t="shared" si="365"/>
        <v>3379893</v>
      </c>
      <c r="I1784" s="410">
        <f t="shared" si="366"/>
        <v>90000</v>
      </c>
      <c r="J1784" s="410">
        <f t="shared" si="367"/>
        <v>743577</v>
      </c>
      <c r="K1784" s="410">
        <f t="shared" si="368"/>
        <v>4213470</v>
      </c>
      <c r="L1784" s="506"/>
    </row>
    <row r="1785" spans="1:12" s="29" customFormat="1">
      <c r="A1785" s="409"/>
      <c r="B1785" s="700" t="s">
        <v>1078</v>
      </c>
      <c r="C1785" s="410">
        <v>1</v>
      </c>
      <c r="D1785" s="410">
        <v>1162530</v>
      </c>
      <c r="E1785" s="410">
        <v>30000</v>
      </c>
      <c r="F1785" s="410">
        <v>255757</v>
      </c>
      <c r="G1785" s="410">
        <f t="shared" si="364"/>
        <v>1448287</v>
      </c>
      <c r="H1785" s="410">
        <f t="shared" si="365"/>
        <v>1162530</v>
      </c>
      <c r="I1785" s="410">
        <f t="shared" si="366"/>
        <v>30000</v>
      </c>
      <c r="J1785" s="410">
        <f t="shared" si="367"/>
        <v>255757</v>
      </c>
      <c r="K1785" s="410">
        <f t="shared" si="368"/>
        <v>1448287</v>
      </c>
      <c r="L1785" s="506"/>
    </row>
    <row r="1786" spans="1:12" s="29" customFormat="1">
      <c r="A1786" s="409"/>
      <c r="B1786" s="700" t="s">
        <v>1094</v>
      </c>
      <c r="C1786" s="410">
        <v>1</v>
      </c>
      <c r="D1786" s="410">
        <v>1196428</v>
      </c>
      <c r="E1786" s="410">
        <v>30000</v>
      </c>
      <c r="F1786" s="410">
        <v>263214</v>
      </c>
      <c r="G1786" s="410">
        <f t="shared" si="364"/>
        <v>1489642</v>
      </c>
      <c r="H1786" s="410">
        <f t="shared" si="365"/>
        <v>1196428</v>
      </c>
      <c r="I1786" s="410">
        <f t="shared" si="366"/>
        <v>30000</v>
      </c>
      <c r="J1786" s="410">
        <f t="shared" si="367"/>
        <v>263214</v>
      </c>
      <c r="K1786" s="410">
        <f t="shared" si="368"/>
        <v>1489642</v>
      </c>
      <c r="L1786" s="506"/>
    </row>
    <row r="1787" spans="1:12" s="29" customFormat="1">
      <c r="A1787" s="409"/>
      <c r="B1787" s="700" t="s">
        <v>1095</v>
      </c>
      <c r="C1787" s="410">
        <v>1</v>
      </c>
      <c r="D1787" s="410">
        <v>1535417</v>
      </c>
      <c r="E1787" s="410">
        <v>30000</v>
      </c>
      <c r="F1787" s="410">
        <v>337792</v>
      </c>
      <c r="G1787" s="410">
        <f t="shared" si="364"/>
        <v>1903209</v>
      </c>
      <c r="H1787" s="410">
        <f t="shared" si="365"/>
        <v>1535417</v>
      </c>
      <c r="I1787" s="410">
        <f t="shared" si="366"/>
        <v>30000</v>
      </c>
      <c r="J1787" s="410">
        <f t="shared" si="367"/>
        <v>337792</v>
      </c>
      <c r="K1787" s="410">
        <f t="shared" si="368"/>
        <v>1903209</v>
      </c>
      <c r="L1787" s="506"/>
    </row>
    <row r="1788" spans="1:12" s="29" customFormat="1">
      <c r="A1788" s="409"/>
      <c r="B1788" s="700" t="s">
        <v>1096</v>
      </c>
      <c r="C1788" s="410">
        <v>1</v>
      </c>
      <c r="D1788" s="410">
        <v>1221722</v>
      </c>
      <c r="E1788" s="410">
        <v>30000</v>
      </c>
      <c r="F1788" s="410">
        <v>268779</v>
      </c>
      <c r="G1788" s="410">
        <f t="shared" si="364"/>
        <v>1520501</v>
      </c>
      <c r="H1788" s="410">
        <f t="shared" si="365"/>
        <v>1221722</v>
      </c>
      <c r="I1788" s="410">
        <f t="shared" si="366"/>
        <v>30000</v>
      </c>
      <c r="J1788" s="410">
        <f t="shared" si="367"/>
        <v>268779</v>
      </c>
      <c r="K1788" s="410">
        <f t="shared" si="368"/>
        <v>1520501</v>
      </c>
      <c r="L1788" s="506"/>
    </row>
    <row r="1789" spans="1:12" s="29" customFormat="1">
      <c r="A1789" s="409"/>
      <c r="B1789" s="700" t="s">
        <v>1054</v>
      </c>
      <c r="C1789" s="410">
        <v>1</v>
      </c>
      <c r="D1789" s="410">
        <v>1274303</v>
      </c>
      <c r="E1789" s="410">
        <v>30000</v>
      </c>
      <c r="F1789" s="410">
        <v>280347</v>
      </c>
      <c r="G1789" s="410">
        <f t="shared" si="364"/>
        <v>1584650</v>
      </c>
      <c r="H1789" s="410">
        <f t="shared" si="365"/>
        <v>1274303</v>
      </c>
      <c r="I1789" s="410">
        <f t="shared" si="366"/>
        <v>30000</v>
      </c>
      <c r="J1789" s="410">
        <f t="shared" si="367"/>
        <v>280347</v>
      </c>
      <c r="K1789" s="410">
        <f t="shared" si="368"/>
        <v>1584650</v>
      </c>
      <c r="L1789" s="506"/>
    </row>
    <row r="1790" spans="1:12" s="29" customFormat="1">
      <c r="A1790" s="409"/>
      <c r="B1790" s="700" t="s">
        <v>1055</v>
      </c>
      <c r="C1790" s="410">
        <v>1</v>
      </c>
      <c r="D1790" s="410">
        <v>1326884</v>
      </c>
      <c r="E1790" s="410">
        <v>30000</v>
      </c>
      <c r="F1790" s="410">
        <v>291914</v>
      </c>
      <c r="G1790" s="410">
        <f t="shared" si="364"/>
        <v>1648798</v>
      </c>
      <c r="H1790" s="410">
        <f t="shared" si="365"/>
        <v>1326884</v>
      </c>
      <c r="I1790" s="410">
        <f t="shared" si="366"/>
        <v>30000</v>
      </c>
      <c r="J1790" s="410">
        <f t="shared" si="367"/>
        <v>291914</v>
      </c>
      <c r="K1790" s="410">
        <f t="shared" si="368"/>
        <v>1648798</v>
      </c>
      <c r="L1790" s="506"/>
    </row>
    <row r="1791" spans="1:12" s="29" customFormat="1">
      <c r="A1791" s="409"/>
      <c r="B1791" s="700" t="s">
        <v>1067</v>
      </c>
      <c r="C1791" s="410">
        <v>1</v>
      </c>
      <c r="D1791" s="410">
        <v>1379465</v>
      </c>
      <c r="E1791" s="410">
        <v>30000</v>
      </c>
      <c r="F1791" s="410">
        <v>303482</v>
      </c>
      <c r="G1791" s="410">
        <f t="shared" si="364"/>
        <v>1712947</v>
      </c>
      <c r="H1791" s="410">
        <f t="shared" si="365"/>
        <v>1379465</v>
      </c>
      <c r="I1791" s="410">
        <f t="shared" si="366"/>
        <v>30000</v>
      </c>
      <c r="J1791" s="410">
        <f t="shared" si="367"/>
        <v>303482</v>
      </c>
      <c r="K1791" s="410">
        <f t="shared" si="368"/>
        <v>1712947</v>
      </c>
      <c r="L1791" s="506"/>
    </row>
    <row r="1792" spans="1:12" s="29" customFormat="1">
      <c r="A1792" s="409"/>
      <c r="B1792" s="700" t="s">
        <v>1056</v>
      </c>
      <c r="C1792" s="410">
        <v>1</v>
      </c>
      <c r="D1792" s="410">
        <v>1484627</v>
      </c>
      <c r="E1792" s="410">
        <v>30000</v>
      </c>
      <c r="F1792" s="410">
        <v>326618</v>
      </c>
      <c r="G1792" s="410">
        <f t="shared" si="364"/>
        <v>1841245</v>
      </c>
      <c r="H1792" s="410">
        <f t="shared" si="365"/>
        <v>1484627</v>
      </c>
      <c r="I1792" s="410">
        <f t="shared" si="366"/>
        <v>30000</v>
      </c>
      <c r="J1792" s="410">
        <f t="shared" si="367"/>
        <v>326618</v>
      </c>
      <c r="K1792" s="410">
        <f t="shared" si="368"/>
        <v>1841245</v>
      </c>
      <c r="L1792" s="506"/>
    </row>
    <row r="1793" spans="1:12" s="29" customFormat="1">
      <c r="A1793" s="409"/>
      <c r="B1793" s="700" t="s">
        <v>1097</v>
      </c>
      <c r="C1793" s="410">
        <v>1</v>
      </c>
      <c r="D1793" s="410">
        <v>1694951</v>
      </c>
      <c r="E1793" s="410">
        <v>30000</v>
      </c>
      <c r="F1793" s="410">
        <v>372889</v>
      </c>
      <c r="G1793" s="410">
        <f t="shared" si="364"/>
        <v>2097840</v>
      </c>
      <c r="H1793" s="410">
        <f t="shared" si="365"/>
        <v>1694951</v>
      </c>
      <c r="I1793" s="410">
        <f t="shared" si="366"/>
        <v>30000</v>
      </c>
      <c r="J1793" s="410">
        <f t="shared" si="367"/>
        <v>372889</v>
      </c>
      <c r="K1793" s="410">
        <f t="shared" si="368"/>
        <v>2097840</v>
      </c>
      <c r="L1793" s="506"/>
    </row>
    <row r="1794" spans="1:12" s="29" customFormat="1">
      <c r="A1794" s="409"/>
      <c r="B1794" s="700" t="s">
        <v>1079</v>
      </c>
      <c r="C1794" s="410">
        <v>4</v>
      </c>
      <c r="D1794" s="410">
        <v>1473289</v>
      </c>
      <c r="E1794" s="410">
        <v>30000</v>
      </c>
      <c r="F1794" s="410">
        <v>324124</v>
      </c>
      <c r="G1794" s="410">
        <f t="shared" si="364"/>
        <v>1827413</v>
      </c>
      <c r="H1794" s="410">
        <f t="shared" si="365"/>
        <v>5893156</v>
      </c>
      <c r="I1794" s="410">
        <f t="shared" si="366"/>
        <v>120000</v>
      </c>
      <c r="J1794" s="410">
        <f t="shared" si="367"/>
        <v>1296496</v>
      </c>
      <c r="K1794" s="410">
        <f t="shared" si="368"/>
        <v>7309652</v>
      </c>
      <c r="L1794" s="506"/>
    </row>
    <row r="1795" spans="1:12" s="29" customFormat="1">
      <c r="A1795" s="409"/>
      <c r="B1795" s="700" t="s">
        <v>1080</v>
      </c>
      <c r="C1795" s="410">
        <v>1</v>
      </c>
      <c r="D1795" s="410">
        <v>1528878</v>
      </c>
      <c r="E1795" s="410">
        <v>30000</v>
      </c>
      <c r="F1795" s="410">
        <v>336353</v>
      </c>
      <c r="G1795" s="410">
        <f t="shared" si="364"/>
        <v>1895231</v>
      </c>
      <c r="H1795" s="410">
        <f t="shared" si="365"/>
        <v>1528878</v>
      </c>
      <c r="I1795" s="410">
        <f t="shared" si="366"/>
        <v>30000</v>
      </c>
      <c r="J1795" s="410">
        <f t="shared" si="367"/>
        <v>336353</v>
      </c>
      <c r="K1795" s="410">
        <f t="shared" si="368"/>
        <v>1895231</v>
      </c>
      <c r="L1795" s="506"/>
    </row>
    <row r="1796" spans="1:12" s="29" customFormat="1">
      <c r="A1796" s="409"/>
      <c r="B1796" s="700" t="s">
        <v>1081</v>
      </c>
      <c r="C1796" s="410">
        <v>1</v>
      </c>
      <c r="D1796" s="410">
        <v>1751236</v>
      </c>
      <c r="E1796" s="410">
        <v>30000</v>
      </c>
      <c r="F1796" s="410">
        <v>385272</v>
      </c>
      <c r="G1796" s="410">
        <f t="shared" si="364"/>
        <v>2166508</v>
      </c>
      <c r="H1796" s="410">
        <f t="shared" si="365"/>
        <v>1751236</v>
      </c>
      <c r="I1796" s="410">
        <f t="shared" si="366"/>
        <v>30000</v>
      </c>
      <c r="J1796" s="410">
        <f t="shared" si="367"/>
        <v>385272</v>
      </c>
      <c r="K1796" s="410">
        <f t="shared" si="368"/>
        <v>2166508</v>
      </c>
      <c r="L1796" s="506"/>
    </row>
    <row r="1797" spans="1:12" s="29" customFormat="1">
      <c r="A1797" s="409"/>
      <c r="B1797" s="700" t="s">
        <v>1098</v>
      </c>
      <c r="C1797" s="410">
        <v>1</v>
      </c>
      <c r="D1797" s="410">
        <v>1802375</v>
      </c>
      <c r="E1797" s="410">
        <v>30000</v>
      </c>
      <c r="F1797" s="410">
        <v>396523</v>
      </c>
      <c r="G1797" s="410">
        <f t="shared" si="364"/>
        <v>2228898</v>
      </c>
      <c r="H1797" s="410">
        <f t="shared" si="365"/>
        <v>1802375</v>
      </c>
      <c r="I1797" s="410">
        <f t="shared" si="366"/>
        <v>30000</v>
      </c>
      <c r="J1797" s="410">
        <f t="shared" si="367"/>
        <v>396523</v>
      </c>
      <c r="K1797" s="410">
        <f t="shared" si="368"/>
        <v>2228898</v>
      </c>
      <c r="L1797" s="506"/>
    </row>
    <row r="1798" spans="1:12" s="29" customFormat="1">
      <c r="A1798" s="409"/>
      <c r="B1798" s="700" t="s">
        <v>1070</v>
      </c>
      <c r="C1798" s="410">
        <v>2</v>
      </c>
      <c r="D1798" s="410">
        <v>1862220</v>
      </c>
      <c r="E1798" s="410">
        <v>30000</v>
      </c>
      <c r="F1798" s="410">
        <v>409688</v>
      </c>
      <c r="G1798" s="410">
        <f t="shared" si="364"/>
        <v>2301908</v>
      </c>
      <c r="H1798" s="410">
        <f t="shared" si="365"/>
        <v>3724440</v>
      </c>
      <c r="I1798" s="410">
        <f t="shared" si="366"/>
        <v>60000</v>
      </c>
      <c r="J1798" s="410">
        <f t="shared" si="367"/>
        <v>819376</v>
      </c>
      <c r="K1798" s="410">
        <f t="shared" si="368"/>
        <v>4603816</v>
      </c>
      <c r="L1798" s="506"/>
    </row>
    <row r="1799" spans="1:12" s="29" customFormat="1">
      <c r="A1799" s="409"/>
      <c r="B1799" s="700" t="s">
        <v>1099</v>
      </c>
      <c r="C1799" s="410">
        <v>1</v>
      </c>
      <c r="D1799" s="410">
        <v>1922065</v>
      </c>
      <c r="E1799" s="410">
        <v>30000</v>
      </c>
      <c r="F1799" s="410">
        <v>422854</v>
      </c>
      <c r="G1799" s="410">
        <f t="shared" si="364"/>
        <v>2374919</v>
      </c>
      <c r="H1799" s="410">
        <f t="shared" si="365"/>
        <v>1922065</v>
      </c>
      <c r="I1799" s="410">
        <f t="shared" si="366"/>
        <v>30000</v>
      </c>
      <c r="J1799" s="410">
        <f t="shared" si="367"/>
        <v>422854</v>
      </c>
      <c r="K1799" s="410">
        <f t="shared" si="368"/>
        <v>2374919</v>
      </c>
      <c r="L1799" s="506"/>
    </row>
    <row r="1800" spans="1:12" s="29" customFormat="1">
      <c r="A1800" s="409"/>
      <c r="B1800" s="700" t="s">
        <v>1100</v>
      </c>
      <c r="C1800" s="410">
        <v>2</v>
      </c>
      <c r="D1800" s="410">
        <v>2027623</v>
      </c>
      <c r="E1800" s="410">
        <v>30000</v>
      </c>
      <c r="F1800" s="410">
        <v>446077</v>
      </c>
      <c r="G1800" s="410">
        <f t="shared" si="364"/>
        <v>2503700</v>
      </c>
      <c r="H1800" s="410">
        <f t="shared" si="365"/>
        <v>4055246</v>
      </c>
      <c r="I1800" s="410">
        <f t="shared" si="366"/>
        <v>60000</v>
      </c>
      <c r="J1800" s="410">
        <f t="shared" si="367"/>
        <v>892154</v>
      </c>
      <c r="K1800" s="410">
        <f t="shared" si="368"/>
        <v>5007400</v>
      </c>
      <c r="L1800" s="506"/>
    </row>
    <row r="1801" spans="1:12">
      <c r="A1801" s="409"/>
      <c r="B1801" s="421" t="s">
        <v>455</v>
      </c>
      <c r="C1801" s="1060">
        <f>SUM(C1765:C1800)</f>
        <v>121</v>
      </c>
      <c r="D1801" s="732">
        <f>SUM(D1765:D1800)</f>
        <v>41799911</v>
      </c>
      <c r="E1801" s="1060">
        <f>SUM(E1765:E1800)</f>
        <v>1080000</v>
      </c>
      <c r="F1801" s="1060">
        <f>SUM(F1765:F1800)</f>
        <v>9195981</v>
      </c>
      <c r="G1801" s="410">
        <f>SUM(D1801:F1801)</f>
        <v>52075892</v>
      </c>
      <c r="H1801" s="1060">
        <f>SUM(H1765:H1800)</f>
        <v>111600338</v>
      </c>
      <c r="I1801" s="1060">
        <f>SUM(I1765:I1800)</f>
        <v>3630000</v>
      </c>
      <c r="J1801" s="1060">
        <f>SUM(J1765:J1800)</f>
        <v>24552056</v>
      </c>
      <c r="K1801" s="1060">
        <f>SUM(K1765:K1800)</f>
        <v>139782394</v>
      </c>
      <c r="L1801" s="506"/>
    </row>
    <row r="1802" spans="1:12">
      <c r="A1802" s="409"/>
      <c r="B1802" s="409"/>
      <c r="C1802" s="410"/>
      <c r="D1802" s="410"/>
      <c r="E1802" s="410"/>
      <c r="F1802" s="410"/>
      <c r="G1802" s="410"/>
      <c r="H1802" s="410"/>
      <c r="I1802" s="410"/>
      <c r="J1802" s="410"/>
      <c r="K1802" s="410"/>
      <c r="L1802" s="506"/>
    </row>
    <row r="1803" spans="1:12">
      <c r="A1803" s="409"/>
      <c r="B1803" s="422" t="s">
        <v>460</v>
      </c>
      <c r="C1803" s="410">
        <v>1</v>
      </c>
      <c r="D1803" s="418">
        <v>9273943</v>
      </c>
      <c r="E1803" s="410">
        <v>374361</v>
      </c>
      <c r="F1803" s="410">
        <v>7914876</v>
      </c>
      <c r="G1803" s="410">
        <f>SUM(D1803:F1803)</f>
        <v>17563180</v>
      </c>
      <c r="H1803" s="410">
        <f>C1803*D1803</f>
        <v>9273943</v>
      </c>
      <c r="I1803" s="410">
        <f>C1803*E1803</f>
        <v>374361</v>
      </c>
      <c r="J1803" s="410">
        <f>C1803*F1803</f>
        <v>7914876</v>
      </c>
      <c r="K1803" s="410">
        <f>C1803*G1803</f>
        <v>17563180</v>
      </c>
      <c r="L1803" s="506"/>
    </row>
    <row r="1804" spans="1:12">
      <c r="A1804" s="409"/>
      <c r="B1804" s="422"/>
      <c r="C1804" s="410"/>
      <c r="D1804" s="410"/>
      <c r="E1804" s="410"/>
      <c r="F1804" s="410"/>
      <c r="G1804" s="410">
        <f>SUM(D1804:F1804)</f>
        <v>0</v>
      </c>
      <c r="H1804" s="410">
        <f>C1804*D1804</f>
        <v>0</v>
      </c>
      <c r="I1804" s="410">
        <f>C1804*E1804</f>
        <v>0</v>
      </c>
      <c r="J1804" s="410">
        <f>C1804*F1804</f>
        <v>0</v>
      </c>
      <c r="K1804" s="410">
        <f>C1804*G1804</f>
        <v>0</v>
      </c>
      <c r="L1804" s="506"/>
    </row>
    <row r="1805" spans="1:12">
      <c r="A1805" s="409"/>
      <c r="B1805" s="422"/>
      <c r="C1805" s="410">
        <f t="shared" ref="C1805:K1805" si="369">SUM(C1803:C1804)</f>
        <v>1</v>
      </c>
      <c r="D1805" s="410">
        <f t="shared" si="369"/>
        <v>9273943</v>
      </c>
      <c r="E1805" s="410">
        <f t="shared" si="369"/>
        <v>374361</v>
      </c>
      <c r="F1805" s="410">
        <f t="shared" si="369"/>
        <v>7914876</v>
      </c>
      <c r="G1805" s="410">
        <f t="shared" si="369"/>
        <v>17563180</v>
      </c>
      <c r="H1805" s="410">
        <f t="shared" si="369"/>
        <v>9273943</v>
      </c>
      <c r="I1805" s="410">
        <f t="shared" si="369"/>
        <v>374361</v>
      </c>
      <c r="J1805" s="410">
        <f t="shared" si="369"/>
        <v>7914876</v>
      </c>
      <c r="K1805" s="410">
        <f t="shared" si="369"/>
        <v>17563180</v>
      </c>
      <c r="L1805" s="506"/>
    </row>
    <row r="1806" spans="1:12">
      <c r="A1806" s="409"/>
      <c r="B1806" s="422"/>
      <c r="C1806" s="410"/>
      <c r="D1806" s="410"/>
      <c r="E1806" s="410"/>
      <c r="F1806" s="410"/>
      <c r="G1806" s="410"/>
      <c r="H1806" s="410"/>
      <c r="I1806" s="410"/>
      <c r="J1806" s="410"/>
      <c r="K1806" s="410"/>
      <c r="L1806" s="506"/>
    </row>
    <row r="1807" spans="1:12">
      <c r="A1807" s="407" t="s">
        <v>468</v>
      </c>
      <c r="B1807" s="409"/>
      <c r="C1807" s="412">
        <f t="shared" ref="C1807:K1807" si="370">C1801+C1805</f>
        <v>122</v>
      </c>
      <c r="D1807" s="412">
        <f t="shared" si="370"/>
        <v>51073854</v>
      </c>
      <c r="E1807" s="412">
        <f t="shared" si="370"/>
        <v>1454361</v>
      </c>
      <c r="F1807" s="412">
        <f t="shared" si="370"/>
        <v>17110857</v>
      </c>
      <c r="G1807" s="412">
        <f t="shared" si="370"/>
        <v>69639072</v>
      </c>
      <c r="H1807" s="412">
        <f t="shared" si="370"/>
        <v>120874281</v>
      </c>
      <c r="I1807" s="412">
        <f t="shared" si="370"/>
        <v>4004361</v>
      </c>
      <c r="J1807" s="412">
        <f t="shared" si="370"/>
        <v>32466932</v>
      </c>
      <c r="K1807" s="412">
        <f t="shared" si="370"/>
        <v>157345574</v>
      </c>
      <c r="L1807" s="506"/>
    </row>
    <row r="1810" spans="1:11">
      <c r="A1810" s="27"/>
      <c r="B1810" s="27"/>
      <c r="C1810" s="27"/>
      <c r="D1810" s="27"/>
      <c r="E1810" s="27"/>
      <c r="F1810" s="27"/>
      <c r="G1810" s="27"/>
      <c r="H1810" s="27"/>
      <c r="I1810" s="27"/>
      <c r="J1810" s="27"/>
      <c r="K1810" s="27"/>
    </row>
    <row r="1811" spans="1:11">
      <c r="A1811" s="26"/>
      <c r="B1811" s="26"/>
      <c r="C1811" s="26"/>
      <c r="D1811" s="26"/>
      <c r="E1811" s="26"/>
      <c r="F1811" s="26"/>
      <c r="G1811" s="26"/>
      <c r="H1811" s="26"/>
      <c r="I1811" s="26"/>
      <c r="J1811" s="26"/>
      <c r="K1811" s="26"/>
    </row>
    <row r="1812" spans="1:11">
      <c r="A1812" s="26"/>
      <c r="B1812" s="25"/>
      <c r="C1812" s="25"/>
      <c r="D1812" s="25"/>
      <c r="E1812" s="25"/>
      <c r="F1812" s="25"/>
      <c r="G1812" s="25"/>
      <c r="H1812" s="25"/>
      <c r="I1812" s="25"/>
      <c r="J1812" s="25"/>
      <c r="K1812" s="25"/>
    </row>
    <row r="1813" spans="1:11">
      <c r="A1813" s="25"/>
      <c r="B1813" s="25"/>
      <c r="C1813" s="25"/>
      <c r="D1813" s="25"/>
      <c r="E1813" s="25"/>
      <c r="F1813" s="25"/>
      <c r="G1813" s="25"/>
      <c r="H1813" s="25"/>
      <c r="I1813" s="25"/>
      <c r="J1813" s="25"/>
      <c r="K1813" s="25"/>
    </row>
    <row r="1814" spans="1:11">
      <c r="A1814" s="13"/>
      <c r="B1814" s="13"/>
      <c r="C1814" s="13"/>
      <c r="D1814" s="13"/>
      <c r="E1814" s="13"/>
      <c r="F1814" s="13"/>
      <c r="G1814" s="13"/>
      <c r="H1814" s="13"/>
      <c r="I1814" s="13"/>
      <c r="J1814" s="13"/>
      <c r="K1814" s="15"/>
    </row>
    <row r="1815" spans="1:11">
      <c r="A1815" s="16"/>
      <c r="B1815" s="17"/>
      <c r="C1815" s="17"/>
      <c r="D1815" s="17"/>
      <c r="E1815" s="17"/>
      <c r="F1815" s="17"/>
      <c r="G1815" s="17"/>
      <c r="H1815" s="17"/>
      <c r="I1815" s="17"/>
      <c r="J1815" s="17"/>
      <c r="K1815" s="18"/>
    </row>
    <row r="1816" spans="1:11">
      <c r="A1816" s="17"/>
      <c r="B1816" s="8"/>
      <c r="C1816" s="19"/>
      <c r="D1816" s="5"/>
      <c r="E1816" s="5"/>
      <c r="F1816" s="19"/>
      <c r="G1816" s="5"/>
      <c r="H1816" s="5"/>
      <c r="I1816" s="5"/>
      <c r="J1816" s="5"/>
      <c r="K1816" s="5"/>
    </row>
    <row r="1817" spans="1:11">
      <c r="A1817" s="17"/>
      <c r="B1817" s="8"/>
      <c r="C1817" s="19"/>
      <c r="D1817" s="5"/>
      <c r="E1817" s="5"/>
      <c r="F1817" s="19"/>
      <c r="G1817" s="5"/>
      <c r="H1817" s="5"/>
      <c r="I1817" s="5"/>
      <c r="J1817" s="5"/>
      <c r="K1817" s="5"/>
    </row>
    <row r="1818" spans="1:11">
      <c r="A1818" s="17"/>
      <c r="B1818" s="8"/>
      <c r="C1818" s="19"/>
      <c r="D1818" s="5"/>
      <c r="E1818" s="5"/>
      <c r="F1818" s="19"/>
      <c r="G1818" s="5"/>
      <c r="H1818" s="5"/>
      <c r="I1818" s="5"/>
      <c r="J1818" s="5"/>
      <c r="K1818" s="5"/>
    </row>
    <row r="1819" spans="1:11">
      <c r="A1819" s="17"/>
      <c r="B1819" s="8"/>
      <c r="C1819" s="19"/>
      <c r="D1819" s="5"/>
      <c r="E1819" s="5"/>
      <c r="F1819" s="19"/>
      <c r="G1819" s="5"/>
      <c r="H1819" s="5"/>
      <c r="I1819" s="5"/>
      <c r="J1819" s="5"/>
      <c r="K1819" s="5"/>
    </row>
    <row r="1820" spans="1:11">
      <c r="A1820" s="17"/>
      <c r="B1820" s="8"/>
      <c r="C1820" s="19"/>
      <c r="D1820" s="5"/>
      <c r="E1820" s="5"/>
      <c r="F1820" s="19"/>
      <c r="G1820" s="5"/>
      <c r="H1820" s="5"/>
      <c r="I1820" s="5"/>
      <c r="J1820" s="5"/>
      <c r="K1820" s="5"/>
    </row>
    <row r="1821" spans="1:11">
      <c r="A1821" s="17"/>
      <c r="B1821" s="8"/>
      <c r="C1821" s="19"/>
      <c r="D1821" s="5"/>
      <c r="E1821" s="5"/>
      <c r="F1821" s="19"/>
      <c r="G1821" s="5"/>
      <c r="H1821" s="5"/>
      <c r="I1821" s="5"/>
      <c r="J1821" s="5"/>
      <c r="K1821" s="5"/>
    </row>
    <row r="1822" spans="1:11">
      <c r="A1822" s="17"/>
      <c r="B1822" s="8"/>
      <c r="C1822" s="19"/>
      <c r="D1822" s="5"/>
      <c r="E1822" s="5"/>
      <c r="F1822" s="19"/>
      <c r="G1822" s="5"/>
      <c r="H1822" s="5"/>
      <c r="I1822" s="5"/>
      <c r="J1822" s="5"/>
      <c r="K1822" s="5"/>
    </row>
    <row r="1823" spans="1:11">
      <c r="A1823" s="17"/>
      <c r="B1823" s="8"/>
      <c r="C1823" s="19"/>
      <c r="D1823" s="5"/>
      <c r="E1823" s="5"/>
      <c r="F1823" s="19"/>
      <c r="G1823" s="5"/>
      <c r="H1823" s="5"/>
      <c r="I1823" s="5"/>
      <c r="J1823" s="5"/>
      <c r="K1823" s="5"/>
    </row>
    <row r="1824" spans="1:11">
      <c r="A1824" s="17"/>
      <c r="B1824" s="8"/>
      <c r="C1824" s="19"/>
      <c r="D1824" s="5"/>
      <c r="E1824" s="5"/>
      <c r="F1824" s="19"/>
      <c r="G1824" s="5"/>
      <c r="H1824" s="5"/>
      <c r="I1824" s="5"/>
      <c r="J1824" s="5"/>
      <c r="K1824" s="5"/>
    </row>
    <row r="1825" spans="1:11">
      <c r="A1825" s="17"/>
      <c r="B1825" s="8"/>
      <c r="C1825" s="19"/>
      <c r="D1825" s="5"/>
      <c r="E1825" s="5"/>
      <c r="F1825" s="19"/>
      <c r="G1825" s="5"/>
      <c r="H1825" s="5"/>
      <c r="I1825" s="5"/>
      <c r="J1825" s="5"/>
      <c r="K1825" s="5"/>
    </row>
    <row r="1826" spans="1:11">
      <c r="A1826" s="17"/>
      <c r="B1826" s="8"/>
      <c r="C1826" s="19"/>
      <c r="D1826" s="5"/>
      <c r="E1826" s="5"/>
      <c r="F1826" s="19"/>
      <c r="G1826" s="5"/>
      <c r="H1826" s="5"/>
      <c r="I1826" s="5"/>
      <c r="J1826" s="5"/>
      <c r="K1826" s="5"/>
    </row>
    <row r="1827" spans="1:11">
      <c r="A1827" s="17"/>
      <c r="B1827" s="8"/>
      <c r="C1827" s="19"/>
      <c r="D1827" s="5"/>
      <c r="E1827" s="5"/>
      <c r="F1827" s="19"/>
      <c r="G1827" s="5"/>
      <c r="H1827" s="5"/>
      <c r="I1827" s="5"/>
      <c r="J1827" s="5"/>
      <c r="K1827" s="5"/>
    </row>
    <row r="1828" spans="1:11">
      <c r="A1828" s="17"/>
      <c r="B1828" s="8"/>
      <c r="C1828" s="19"/>
      <c r="D1828" s="5"/>
      <c r="E1828" s="5"/>
      <c r="F1828" s="19"/>
      <c r="G1828" s="5"/>
      <c r="H1828" s="5"/>
      <c r="I1828" s="5"/>
      <c r="J1828" s="5"/>
      <c r="K1828" s="5"/>
    </row>
    <row r="1829" spans="1:11">
      <c r="A1829" s="17"/>
      <c r="B1829" s="8"/>
      <c r="C1829" s="19"/>
      <c r="D1829" s="5"/>
      <c r="E1829" s="5"/>
      <c r="F1829" s="19"/>
      <c r="G1829" s="5"/>
      <c r="H1829" s="5"/>
      <c r="I1829" s="5"/>
      <c r="J1829" s="5"/>
      <c r="K1829" s="5"/>
    </row>
    <row r="1830" spans="1:11">
      <c r="A1830" s="17"/>
      <c r="B1830" s="8"/>
      <c r="C1830" s="19"/>
      <c r="D1830" s="5"/>
      <c r="E1830" s="5"/>
      <c r="F1830" s="19"/>
      <c r="G1830" s="5"/>
      <c r="H1830" s="5"/>
      <c r="I1830" s="5"/>
      <c r="J1830" s="5"/>
      <c r="K1830" s="5"/>
    </row>
    <row r="1831" spans="1:11">
      <c r="A1831" s="17"/>
      <c r="B1831" s="8"/>
      <c r="C1831" s="19"/>
      <c r="D1831" s="5"/>
      <c r="E1831" s="5"/>
      <c r="F1831" s="19"/>
      <c r="G1831" s="5"/>
      <c r="H1831" s="5"/>
      <c r="I1831" s="5"/>
      <c r="J1831" s="5"/>
      <c r="K1831" s="5"/>
    </row>
    <row r="1832" spans="1:11">
      <c r="A1832" s="17"/>
      <c r="B1832" s="8"/>
      <c r="C1832" s="19"/>
      <c r="D1832" s="5"/>
      <c r="E1832" s="5"/>
      <c r="F1832" s="19"/>
      <c r="G1832" s="5"/>
      <c r="H1832" s="5"/>
      <c r="I1832" s="5"/>
      <c r="J1832" s="5"/>
      <c r="K1832" s="5"/>
    </row>
    <row r="1833" spans="1:11">
      <c r="A1833" s="17"/>
      <c r="B1833" s="8"/>
      <c r="C1833" s="19"/>
      <c r="D1833" s="5"/>
      <c r="E1833" s="5"/>
      <c r="F1833" s="19"/>
      <c r="G1833" s="5"/>
      <c r="H1833" s="5"/>
      <c r="I1833" s="5"/>
      <c r="J1833" s="5"/>
      <c r="K1833" s="5"/>
    </row>
    <row r="1834" spans="1:11">
      <c r="A1834" s="17"/>
      <c r="B1834" s="8"/>
      <c r="C1834" s="19"/>
      <c r="D1834" s="5"/>
      <c r="E1834" s="5"/>
      <c r="F1834" s="19"/>
      <c r="G1834" s="5"/>
      <c r="H1834" s="5"/>
      <c r="I1834" s="5"/>
      <c r="J1834" s="5"/>
      <c r="K1834" s="5"/>
    </row>
    <row r="1835" spans="1:11">
      <c r="A1835" s="17"/>
      <c r="B1835" s="8"/>
      <c r="C1835" s="19"/>
      <c r="D1835" s="5"/>
      <c r="E1835" s="5"/>
      <c r="F1835" s="19"/>
      <c r="G1835" s="5"/>
      <c r="H1835" s="5"/>
      <c r="I1835" s="5"/>
      <c r="J1835" s="5"/>
      <c r="K1835" s="5"/>
    </row>
    <row r="1836" spans="1:11">
      <c r="A1836" s="17"/>
      <c r="B1836" s="8"/>
      <c r="C1836" s="19"/>
      <c r="D1836" s="5"/>
      <c r="E1836" s="5"/>
      <c r="F1836" s="19"/>
      <c r="G1836" s="5"/>
      <c r="H1836" s="5"/>
      <c r="I1836" s="5"/>
      <c r="J1836" s="5"/>
      <c r="K1836" s="5"/>
    </row>
    <row r="1837" spans="1:11">
      <c r="A1837" s="17"/>
      <c r="B1837" s="8"/>
      <c r="C1837" s="19"/>
      <c r="D1837" s="5"/>
      <c r="E1837" s="5"/>
      <c r="F1837" s="19"/>
      <c r="G1837" s="5"/>
      <c r="H1837" s="5"/>
      <c r="I1837" s="5"/>
      <c r="J1837" s="5"/>
      <c r="K1837" s="5"/>
    </row>
    <row r="1838" spans="1:11">
      <c r="A1838" s="17"/>
      <c r="B1838" s="8"/>
      <c r="C1838" s="19"/>
      <c r="D1838" s="5"/>
      <c r="E1838" s="5"/>
      <c r="F1838" s="19"/>
      <c r="G1838" s="5"/>
      <c r="H1838" s="5"/>
      <c r="I1838" s="5"/>
      <c r="J1838" s="5"/>
      <c r="K1838" s="5"/>
    </row>
    <row r="1839" spans="1:11">
      <c r="A1839" s="17"/>
      <c r="B1839" s="8"/>
      <c r="C1839" s="19"/>
      <c r="D1839" s="5"/>
      <c r="E1839" s="5"/>
      <c r="F1839" s="19"/>
      <c r="G1839" s="5"/>
      <c r="H1839" s="5"/>
      <c r="I1839" s="5"/>
      <c r="J1839" s="5"/>
      <c r="K1839" s="5"/>
    </row>
    <row r="1840" spans="1:11">
      <c r="A1840" s="17"/>
      <c r="B1840" s="8"/>
      <c r="C1840" s="19"/>
      <c r="D1840" s="5"/>
      <c r="E1840" s="5"/>
      <c r="F1840" s="19"/>
      <c r="G1840" s="5"/>
      <c r="H1840" s="5"/>
      <c r="I1840" s="5"/>
      <c r="J1840" s="5"/>
      <c r="K1840" s="5"/>
    </row>
    <row r="1841" spans="1:11">
      <c r="A1841" s="17"/>
      <c r="B1841" s="8"/>
      <c r="C1841" s="19"/>
      <c r="D1841" s="5"/>
      <c r="E1841" s="5"/>
      <c r="F1841" s="19"/>
      <c r="G1841" s="5"/>
      <c r="H1841" s="5"/>
      <c r="I1841" s="5"/>
      <c r="J1841" s="5"/>
      <c r="K1841" s="5"/>
    </row>
    <row r="1842" spans="1:11">
      <c r="A1842" s="17"/>
      <c r="B1842" s="8"/>
      <c r="C1842" s="19"/>
      <c r="D1842" s="5"/>
      <c r="E1842" s="5"/>
      <c r="F1842" s="19"/>
      <c r="G1842" s="5"/>
      <c r="H1842" s="5"/>
      <c r="I1842" s="5"/>
      <c r="J1842" s="5"/>
      <c r="K1842" s="5"/>
    </row>
    <row r="1843" spans="1:11">
      <c r="A1843" s="17"/>
      <c r="B1843" s="8"/>
      <c r="C1843" s="19"/>
      <c r="D1843" s="5"/>
      <c r="E1843" s="5"/>
      <c r="F1843" s="19"/>
      <c r="G1843" s="5"/>
      <c r="H1843" s="5"/>
      <c r="I1843" s="5"/>
      <c r="J1843" s="5"/>
      <c r="K1843" s="5"/>
    </row>
    <row r="1844" spans="1:11">
      <c r="A1844" s="17"/>
      <c r="B1844" s="8"/>
      <c r="C1844" s="19"/>
      <c r="D1844" s="5"/>
      <c r="E1844" s="5"/>
      <c r="F1844" s="19"/>
      <c r="G1844" s="5"/>
      <c r="H1844" s="5"/>
      <c r="I1844" s="5"/>
      <c r="J1844" s="5"/>
      <c r="K1844" s="5"/>
    </row>
    <row r="1845" spans="1:11">
      <c r="A1845" s="17"/>
      <c r="B1845" s="8"/>
      <c r="C1845" s="19"/>
      <c r="D1845" s="5"/>
      <c r="E1845" s="5"/>
      <c r="F1845" s="19"/>
      <c r="G1845" s="5"/>
      <c r="H1845" s="5"/>
      <c r="I1845" s="5"/>
      <c r="J1845" s="5"/>
      <c r="K1845" s="5"/>
    </row>
    <row r="1846" spans="1:11">
      <c r="A1846" s="17"/>
      <c r="B1846" s="8"/>
      <c r="C1846" s="19"/>
      <c r="D1846" s="5"/>
      <c r="E1846" s="5"/>
      <c r="F1846" s="19"/>
      <c r="G1846" s="5"/>
      <c r="H1846" s="5"/>
      <c r="I1846" s="5"/>
      <c r="J1846" s="5"/>
      <c r="K1846" s="5"/>
    </row>
    <row r="1847" spans="1:11">
      <c r="A1847" s="17"/>
      <c r="B1847" s="8"/>
      <c r="C1847" s="19"/>
      <c r="D1847" s="5"/>
      <c r="E1847" s="5"/>
      <c r="F1847" s="19"/>
      <c r="G1847" s="5"/>
      <c r="H1847" s="5"/>
      <c r="I1847" s="5"/>
      <c r="J1847" s="5"/>
      <c r="K1847" s="5"/>
    </row>
    <row r="1848" spans="1:11">
      <c r="A1848" s="17"/>
      <c r="B1848" s="8"/>
      <c r="C1848" s="19"/>
      <c r="D1848" s="5"/>
      <c r="E1848" s="5"/>
      <c r="F1848" s="19"/>
      <c r="G1848" s="5"/>
      <c r="H1848" s="5"/>
      <c r="I1848" s="5"/>
      <c r="J1848" s="5"/>
      <c r="K1848" s="5"/>
    </row>
    <row r="1849" spans="1:11">
      <c r="A1849" s="17"/>
      <c r="B1849" s="8"/>
      <c r="C1849" s="19"/>
      <c r="D1849" s="5"/>
      <c r="E1849" s="5"/>
      <c r="F1849" s="19"/>
      <c r="G1849" s="5"/>
      <c r="H1849" s="5"/>
      <c r="I1849" s="5"/>
      <c r="J1849" s="5"/>
      <c r="K1849" s="5"/>
    </row>
    <row r="1850" spans="1:11">
      <c r="A1850" s="17"/>
      <c r="B1850" s="8"/>
      <c r="C1850" s="19"/>
      <c r="D1850" s="5"/>
      <c r="E1850" s="5"/>
      <c r="F1850" s="19"/>
      <c r="G1850" s="5"/>
      <c r="H1850" s="5"/>
      <c r="I1850" s="5"/>
      <c r="J1850" s="5"/>
      <c r="K1850" s="5"/>
    </row>
    <row r="1851" spans="1:11">
      <c r="A1851" s="17"/>
      <c r="B1851" s="8"/>
      <c r="C1851" s="19"/>
      <c r="D1851" s="5"/>
      <c r="E1851" s="5"/>
      <c r="F1851" s="19"/>
      <c r="G1851" s="5"/>
      <c r="H1851" s="5"/>
      <c r="I1851" s="5"/>
      <c r="J1851" s="5"/>
      <c r="K1851" s="5"/>
    </row>
    <row r="1852" spans="1:11">
      <c r="A1852" s="17"/>
      <c r="B1852" s="8"/>
      <c r="C1852" s="19"/>
      <c r="D1852" s="5"/>
      <c r="E1852" s="5"/>
      <c r="F1852" s="19"/>
      <c r="G1852" s="5"/>
      <c r="H1852" s="5"/>
      <c r="I1852" s="5"/>
      <c r="J1852" s="5"/>
      <c r="K1852" s="5"/>
    </row>
    <row r="1853" spans="1:11">
      <c r="A1853" s="17"/>
      <c r="B1853" s="8"/>
      <c r="C1853" s="19"/>
      <c r="D1853" s="5"/>
      <c r="E1853" s="5"/>
      <c r="F1853" s="19"/>
      <c r="G1853" s="5"/>
      <c r="H1853" s="5"/>
      <c r="I1853" s="5"/>
      <c r="J1853" s="5"/>
      <c r="K1853" s="5"/>
    </row>
    <row r="1854" spans="1:11">
      <c r="A1854" s="17"/>
      <c r="B1854" s="8"/>
      <c r="C1854" s="19"/>
      <c r="D1854" s="5"/>
      <c r="E1854" s="5"/>
      <c r="F1854" s="19"/>
      <c r="G1854" s="5"/>
      <c r="H1854" s="5"/>
      <c r="I1854" s="5"/>
      <c r="J1854" s="5"/>
      <c r="K1854" s="5"/>
    </row>
    <row r="1855" spans="1:11">
      <c r="A1855" s="17"/>
      <c r="B1855" s="8"/>
      <c r="C1855" s="19"/>
      <c r="D1855" s="5"/>
      <c r="E1855" s="5"/>
      <c r="F1855" s="19"/>
      <c r="G1855" s="5"/>
      <c r="H1855" s="5"/>
      <c r="I1855" s="5"/>
      <c r="J1855" s="5"/>
      <c r="K1855" s="5"/>
    </row>
    <row r="1856" spans="1:11">
      <c r="A1856" s="17"/>
      <c r="B1856" s="8"/>
      <c r="C1856" s="19"/>
      <c r="D1856" s="5"/>
      <c r="E1856" s="5"/>
      <c r="F1856" s="19"/>
      <c r="G1856" s="5"/>
      <c r="H1856" s="5"/>
      <c r="I1856" s="5"/>
      <c r="J1856" s="5"/>
      <c r="K1856" s="5"/>
    </row>
    <row r="1857" spans="1:11">
      <c r="A1857" s="17"/>
      <c r="B1857" s="8"/>
      <c r="C1857" s="19"/>
      <c r="D1857" s="5"/>
      <c r="E1857" s="5"/>
      <c r="F1857" s="19"/>
      <c r="G1857" s="5"/>
      <c r="H1857" s="5"/>
      <c r="I1857" s="5"/>
      <c r="J1857" s="5"/>
      <c r="K1857" s="5"/>
    </row>
    <row r="1858" spans="1:11">
      <c r="A1858" s="17"/>
      <c r="B1858" s="8"/>
      <c r="C1858" s="19"/>
      <c r="D1858" s="5"/>
      <c r="E1858" s="5"/>
      <c r="F1858" s="19"/>
      <c r="G1858" s="5"/>
      <c r="H1858" s="5"/>
      <c r="I1858" s="5"/>
      <c r="J1858" s="5"/>
      <c r="K1858" s="5"/>
    </row>
    <row r="1859" spans="1:11">
      <c r="A1859" s="17"/>
      <c r="B1859" s="8"/>
      <c r="C1859" s="19"/>
      <c r="D1859" s="5"/>
      <c r="E1859" s="5"/>
      <c r="F1859" s="19"/>
      <c r="G1859" s="5"/>
      <c r="H1859" s="5"/>
      <c r="I1859" s="5"/>
      <c r="J1859" s="5"/>
      <c r="K1859" s="5"/>
    </row>
    <row r="1860" spans="1:11">
      <c r="A1860" s="17"/>
      <c r="B1860" s="8"/>
      <c r="C1860" s="19"/>
      <c r="D1860" s="5"/>
      <c r="E1860" s="5"/>
      <c r="F1860" s="19"/>
      <c r="G1860" s="5"/>
      <c r="H1860" s="5"/>
      <c r="I1860" s="5"/>
      <c r="J1860" s="5"/>
      <c r="K1860" s="5"/>
    </row>
    <row r="1861" spans="1:11">
      <c r="A1861" s="17"/>
      <c r="B1861" s="8"/>
      <c r="C1861" s="19"/>
      <c r="D1861" s="5"/>
      <c r="E1861" s="5"/>
      <c r="F1861" s="19"/>
      <c r="G1861" s="5"/>
      <c r="H1861" s="5"/>
      <c r="I1861" s="5"/>
      <c r="J1861" s="5"/>
      <c r="K1861" s="5"/>
    </row>
    <row r="1862" spans="1:11">
      <c r="A1862" s="17"/>
      <c r="B1862" s="8"/>
      <c r="C1862" s="19"/>
      <c r="D1862" s="5"/>
      <c r="E1862" s="5"/>
      <c r="F1862" s="19"/>
      <c r="G1862" s="5"/>
      <c r="H1862" s="5"/>
      <c r="I1862" s="5"/>
      <c r="J1862" s="5"/>
      <c r="K1862" s="5"/>
    </row>
    <row r="1863" spans="1:11">
      <c r="A1863" s="17"/>
      <c r="B1863" s="8"/>
      <c r="C1863" s="19"/>
      <c r="D1863" s="5"/>
      <c r="E1863" s="5"/>
      <c r="F1863" s="19"/>
      <c r="G1863" s="5"/>
      <c r="H1863" s="5"/>
      <c r="I1863" s="5"/>
      <c r="J1863" s="5"/>
      <c r="K1863" s="5"/>
    </row>
    <row r="1864" spans="1:11">
      <c r="A1864" s="17"/>
      <c r="B1864" s="8"/>
      <c r="C1864" s="19"/>
      <c r="D1864" s="5"/>
      <c r="E1864" s="5"/>
      <c r="F1864" s="19"/>
      <c r="G1864" s="5"/>
      <c r="H1864" s="5"/>
      <c r="I1864" s="5"/>
      <c r="J1864" s="5"/>
      <c r="K1864" s="5"/>
    </row>
    <row r="1865" spans="1:11">
      <c r="A1865" s="17"/>
      <c r="B1865" s="8"/>
      <c r="C1865" s="19"/>
      <c r="D1865" s="5"/>
      <c r="E1865" s="5"/>
      <c r="F1865" s="19"/>
      <c r="G1865" s="5"/>
      <c r="H1865" s="5"/>
      <c r="I1865" s="5"/>
      <c r="J1865" s="5"/>
      <c r="K1865" s="5"/>
    </row>
    <row r="1866" spans="1:11">
      <c r="A1866" s="17"/>
      <c r="B1866" s="8"/>
      <c r="C1866" s="19"/>
      <c r="D1866" s="5"/>
      <c r="E1866" s="5"/>
      <c r="F1866" s="19"/>
      <c r="G1866" s="5"/>
      <c r="H1866" s="5"/>
      <c r="I1866" s="5"/>
      <c r="J1866" s="5"/>
      <c r="K1866" s="5"/>
    </row>
    <row r="1867" spans="1:11">
      <c r="A1867" s="17"/>
      <c r="B1867" s="8"/>
      <c r="C1867" s="19"/>
      <c r="D1867" s="5"/>
      <c r="E1867" s="5"/>
      <c r="F1867" s="19"/>
      <c r="G1867" s="5"/>
      <c r="H1867" s="5"/>
      <c r="I1867" s="5"/>
      <c r="J1867" s="5"/>
      <c r="K1867" s="5"/>
    </row>
    <row r="1868" spans="1:11">
      <c r="A1868" s="17"/>
      <c r="B1868" s="8"/>
      <c r="C1868" s="19"/>
      <c r="D1868" s="5"/>
      <c r="E1868" s="5"/>
      <c r="F1868" s="19"/>
      <c r="G1868" s="5"/>
      <c r="H1868" s="5"/>
      <c r="I1868" s="5"/>
      <c r="J1868" s="5"/>
      <c r="K1868" s="5"/>
    </row>
    <row r="1869" spans="1:11">
      <c r="A1869" s="17"/>
      <c r="B1869" s="8"/>
      <c r="C1869" s="19"/>
      <c r="D1869" s="5"/>
      <c r="E1869" s="5"/>
      <c r="F1869" s="19"/>
      <c r="G1869" s="5"/>
      <c r="H1869" s="5"/>
      <c r="I1869" s="5"/>
      <c r="J1869" s="5"/>
      <c r="K1869" s="5"/>
    </row>
    <row r="1870" spans="1:11">
      <c r="A1870" s="17"/>
      <c r="B1870" s="8"/>
      <c r="C1870" s="19"/>
      <c r="D1870" s="5"/>
      <c r="E1870" s="5"/>
      <c r="F1870" s="19"/>
      <c r="G1870" s="5"/>
      <c r="H1870" s="5"/>
      <c r="I1870" s="5"/>
      <c r="J1870" s="5"/>
      <c r="K1870" s="5"/>
    </row>
    <row r="1871" spans="1:11">
      <c r="A1871" s="17"/>
      <c r="B1871" s="8"/>
      <c r="C1871" s="19"/>
      <c r="D1871" s="5"/>
      <c r="E1871" s="5"/>
      <c r="F1871" s="19"/>
      <c r="G1871" s="5"/>
      <c r="H1871" s="5"/>
      <c r="I1871" s="5"/>
      <c r="J1871" s="5"/>
      <c r="K1871" s="5"/>
    </row>
    <row r="1872" spans="1:11">
      <c r="A1872" s="17"/>
      <c r="B1872" s="8"/>
      <c r="C1872" s="19"/>
      <c r="D1872" s="5"/>
      <c r="E1872" s="5"/>
      <c r="F1872" s="19"/>
      <c r="G1872" s="5"/>
      <c r="H1872" s="5"/>
      <c r="I1872" s="5"/>
      <c r="J1872" s="5"/>
      <c r="K1872" s="5"/>
    </row>
    <row r="1873" spans="1:11">
      <c r="A1873" s="17"/>
      <c r="B1873" s="8"/>
      <c r="C1873" s="19"/>
      <c r="D1873" s="5"/>
      <c r="E1873" s="5"/>
      <c r="F1873" s="19"/>
      <c r="G1873" s="5"/>
      <c r="H1873" s="5"/>
      <c r="I1873" s="5"/>
      <c r="J1873" s="5"/>
      <c r="K1873" s="5"/>
    </row>
    <row r="1874" spans="1:11">
      <c r="A1874" s="17"/>
      <c r="B1874" s="8"/>
      <c r="C1874" s="19"/>
      <c r="D1874" s="5"/>
      <c r="E1874" s="5"/>
      <c r="F1874" s="19"/>
      <c r="G1874" s="5"/>
      <c r="H1874" s="5"/>
      <c r="I1874" s="5"/>
      <c r="J1874" s="5"/>
      <c r="K1874" s="5"/>
    </row>
    <row r="1875" spans="1:11">
      <c r="A1875" s="17"/>
      <c r="B1875" s="8"/>
      <c r="C1875" s="19"/>
      <c r="D1875" s="5"/>
      <c r="E1875" s="5"/>
      <c r="F1875" s="19"/>
      <c r="G1875" s="5"/>
      <c r="H1875" s="5"/>
      <c r="I1875" s="5"/>
      <c r="J1875" s="5"/>
      <c r="K1875" s="5"/>
    </row>
    <row r="1876" spans="1:11">
      <c r="A1876" s="17"/>
      <c r="B1876" s="8"/>
      <c r="C1876" s="19"/>
      <c r="D1876" s="5"/>
      <c r="E1876" s="5"/>
      <c r="F1876" s="19"/>
      <c r="G1876" s="5"/>
      <c r="H1876" s="5"/>
      <c r="I1876" s="5"/>
      <c r="J1876" s="5"/>
      <c r="K1876" s="5"/>
    </row>
    <row r="1877" spans="1:11">
      <c r="A1877" s="17"/>
      <c r="B1877" s="8"/>
      <c r="C1877" s="19"/>
      <c r="D1877" s="5"/>
      <c r="E1877" s="5"/>
      <c r="F1877" s="19"/>
      <c r="G1877" s="5"/>
      <c r="H1877" s="5"/>
      <c r="I1877" s="5"/>
      <c r="J1877" s="5"/>
      <c r="K1877" s="5"/>
    </row>
    <row r="1878" spans="1:11">
      <c r="A1878" s="17"/>
      <c r="B1878" s="8"/>
      <c r="C1878" s="19"/>
      <c r="D1878" s="5"/>
      <c r="E1878" s="5"/>
      <c r="F1878" s="19"/>
      <c r="G1878" s="5"/>
      <c r="H1878" s="5"/>
      <c r="I1878" s="5"/>
      <c r="J1878" s="5"/>
      <c r="K1878" s="5"/>
    </row>
    <row r="1879" spans="1:11">
      <c r="A1879" s="17"/>
      <c r="B1879" s="8"/>
      <c r="C1879" s="19"/>
      <c r="D1879" s="5"/>
      <c r="E1879" s="5"/>
      <c r="F1879" s="19"/>
      <c r="G1879" s="5"/>
      <c r="H1879" s="5"/>
      <c r="I1879" s="5"/>
      <c r="J1879" s="5"/>
      <c r="K1879" s="5"/>
    </row>
    <row r="1880" spans="1:11">
      <c r="A1880" s="17"/>
      <c r="B1880" s="8"/>
      <c r="C1880" s="19"/>
      <c r="D1880" s="5"/>
      <c r="E1880" s="5"/>
      <c r="F1880" s="19"/>
      <c r="G1880" s="5"/>
      <c r="H1880" s="5"/>
      <c r="I1880" s="5"/>
      <c r="J1880" s="5"/>
      <c r="K1880" s="5"/>
    </row>
    <row r="1881" spans="1:11">
      <c r="A1881" s="17"/>
      <c r="B1881" s="8"/>
      <c r="C1881" s="19"/>
      <c r="D1881" s="5"/>
      <c r="E1881" s="5"/>
      <c r="F1881" s="19"/>
      <c r="G1881" s="5"/>
      <c r="H1881" s="5"/>
      <c r="I1881" s="5"/>
      <c r="J1881" s="5"/>
      <c r="K1881" s="5"/>
    </row>
    <row r="1882" spans="1:11">
      <c r="A1882" s="17"/>
      <c r="B1882" s="8"/>
      <c r="C1882" s="19"/>
      <c r="D1882" s="5"/>
      <c r="E1882" s="5"/>
      <c r="F1882" s="19"/>
      <c r="G1882" s="5"/>
      <c r="H1882" s="5"/>
      <c r="I1882" s="5"/>
      <c r="J1882" s="5"/>
      <c r="K1882" s="5"/>
    </row>
    <row r="1883" spans="1:11">
      <c r="A1883" s="17"/>
      <c r="B1883" s="8"/>
      <c r="C1883" s="19"/>
      <c r="D1883" s="5"/>
      <c r="E1883" s="5"/>
      <c r="F1883" s="19"/>
      <c r="G1883" s="5"/>
      <c r="H1883" s="5"/>
      <c r="I1883" s="5"/>
      <c r="J1883" s="5"/>
      <c r="K1883" s="5"/>
    </row>
    <row r="1884" spans="1:11">
      <c r="A1884" s="17"/>
      <c r="B1884" s="8"/>
      <c r="C1884" s="19"/>
      <c r="D1884" s="5"/>
      <c r="E1884" s="5"/>
      <c r="F1884" s="19"/>
      <c r="G1884" s="5"/>
      <c r="H1884" s="5"/>
      <c r="I1884" s="5"/>
      <c r="J1884" s="5"/>
      <c r="K1884" s="5"/>
    </row>
    <row r="1885" spans="1:11">
      <c r="A1885" s="17"/>
      <c r="B1885" s="8"/>
      <c r="C1885" s="19"/>
      <c r="D1885" s="5"/>
      <c r="E1885" s="5"/>
      <c r="F1885" s="19"/>
      <c r="G1885" s="5"/>
      <c r="H1885" s="5"/>
      <c r="I1885" s="5"/>
      <c r="J1885" s="5"/>
      <c r="K1885" s="5"/>
    </row>
    <row r="1886" spans="1:11">
      <c r="A1886" s="17"/>
      <c r="B1886" s="8"/>
      <c r="C1886" s="19"/>
      <c r="D1886" s="5"/>
      <c r="E1886" s="5"/>
      <c r="F1886" s="19"/>
      <c r="G1886" s="5"/>
      <c r="H1886" s="5"/>
      <c r="I1886" s="5"/>
      <c r="J1886" s="5"/>
      <c r="K1886" s="5"/>
    </row>
    <row r="1887" spans="1:11">
      <c r="A1887" s="17"/>
      <c r="B1887" s="8"/>
      <c r="C1887" s="19"/>
      <c r="D1887" s="5"/>
      <c r="E1887" s="5"/>
      <c r="F1887" s="19"/>
      <c r="G1887" s="5"/>
      <c r="H1887" s="5"/>
      <c r="I1887" s="5"/>
      <c r="J1887" s="5"/>
      <c r="K1887" s="5"/>
    </row>
    <row r="1888" spans="1:11">
      <c r="A1888" s="17"/>
      <c r="B1888" s="8"/>
      <c r="C1888" s="19"/>
      <c r="D1888" s="5"/>
      <c r="E1888" s="5"/>
      <c r="F1888" s="19"/>
      <c r="G1888" s="5"/>
      <c r="H1888" s="5"/>
      <c r="I1888" s="5"/>
      <c r="J1888" s="5"/>
      <c r="K1888" s="5"/>
    </row>
    <row r="1889" spans="1:11">
      <c r="A1889" s="17"/>
      <c r="B1889" s="8"/>
      <c r="C1889" s="19"/>
      <c r="D1889" s="5"/>
      <c r="E1889" s="5"/>
      <c r="F1889" s="19"/>
      <c r="G1889" s="5"/>
      <c r="H1889" s="5"/>
      <c r="I1889" s="5"/>
      <c r="J1889" s="5"/>
      <c r="K1889" s="5"/>
    </row>
    <row r="1890" spans="1:11">
      <c r="A1890" s="17"/>
      <c r="B1890" s="8"/>
      <c r="C1890" s="19"/>
      <c r="D1890" s="5"/>
      <c r="E1890" s="5"/>
      <c r="F1890" s="19"/>
      <c r="G1890" s="5"/>
      <c r="H1890" s="5"/>
      <c r="I1890" s="5"/>
      <c r="J1890" s="5"/>
      <c r="K1890" s="5"/>
    </row>
    <row r="1891" spans="1:11">
      <c r="A1891" s="17"/>
      <c r="B1891" s="8"/>
      <c r="C1891" s="19"/>
      <c r="D1891" s="5"/>
      <c r="E1891" s="5"/>
      <c r="F1891" s="19"/>
      <c r="G1891" s="5"/>
      <c r="H1891" s="5"/>
      <c r="I1891" s="5"/>
      <c r="J1891" s="5"/>
      <c r="K1891" s="5"/>
    </row>
    <row r="1892" spans="1:11">
      <c r="A1892" s="17"/>
      <c r="B1892" s="8"/>
      <c r="C1892" s="19"/>
      <c r="D1892" s="5"/>
      <c r="E1892" s="5"/>
      <c r="F1892" s="19"/>
      <c r="G1892" s="5"/>
      <c r="H1892" s="5"/>
      <c r="I1892" s="5"/>
      <c r="J1892" s="5"/>
      <c r="K1892" s="5"/>
    </row>
    <row r="1893" spans="1:11">
      <c r="A1893" s="17"/>
      <c r="B1893" s="8"/>
      <c r="C1893" s="19"/>
      <c r="D1893" s="5"/>
      <c r="E1893" s="5"/>
      <c r="F1893" s="19"/>
      <c r="G1893" s="5"/>
      <c r="H1893" s="5"/>
      <c r="I1893" s="5"/>
      <c r="J1893" s="5"/>
      <c r="K1893" s="5"/>
    </row>
    <row r="1894" spans="1:11">
      <c r="A1894" s="17"/>
      <c r="B1894" s="8"/>
      <c r="C1894" s="19"/>
      <c r="D1894" s="5"/>
      <c r="E1894" s="5"/>
      <c r="F1894" s="19"/>
      <c r="G1894" s="5"/>
      <c r="H1894" s="5"/>
      <c r="I1894" s="5"/>
      <c r="J1894" s="5"/>
      <c r="K1894" s="5"/>
    </row>
    <row r="1895" spans="1:11">
      <c r="A1895" s="17"/>
      <c r="B1895" s="8"/>
      <c r="C1895" s="19"/>
      <c r="D1895" s="5"/>
      <c r="E1895" s="5"/>
      <c r="F1895" s="19"/>
      <c r="G1895" s="5"/>
      <c r="H1895" s="5"/>
      <c r="I1895" s="5"/>
      <c r="J1895" s="5"/>
      <c r="K1895" s="5"/>
    </row>
    <row r="1896" spans="1:11">
      <c r="A1896" s="17"/>
      <c r="B1896" s="8"/>
      <c r="C1896" s="19"/>
      <c r="D1896" s="5"/>
      <c r="E1896" s="5"/>
      <c r="F1896" s="19"/>
      <c r="G1896" s="5"/>
      <c r="H1896" s="5"/>
      <c r="I1896" s="5"/>
      <c r="J1896" s="5"/>
      <c r="K1896" s="5"/>
    </row>
    <row r="1897" spans="1:11">
      <c r="A1897" s="17"/>
      <c r="B1897" s="8"/>
      <c r="C1897" s="19"/>
      <c r="D1897" s="5"/>
      <c r="E1897" s="5"/>
      <c r="F1897" s="19"/>
      <c r="G1897" s="5"/>
      <c r="H1897" s="5"/>
      <c r="I1897" s="5"/>
      <c r="J1897" s="5"/>
      <c r="K1897" s="5"/>
    </row>
    <row r="1898" spans="1:11">
      <c r="A1898" s="17"/>
      <c r="B1898" s="8"/>
      <c r="C1898" s="19"/>
      <c r="D1898" s="5"/>
      <c r="E1898" s="5"/>
      <c r="F1898" s="19"/>
      <c r="G1898" s="5"/>
      <c r="H1898" s="5"/>
      <c r="I1898" s="5"/>
      <c r="J1898" s="5"/>
      <c r="K1898" s="5"/>
    </row>
    <row r="1899" spans="1:11">
      <c r="A1899" s="17"/>
      <c r="B1899" s="8"/>
      <c r="C1899" s="19"/>
      <c r="D1899" s="5"/>
      <c r="E1899" s="5"/>
      <c r="F1899" s="19"/>
      <c r="G1899" s="5"/>
      <c r="H1899" s="5"/>
      <c r="I1899" s="5"/>
      <c r="J1899" s="5"/>
      <c r="K1899" s="5"/>
    </row>
    <row r="1900" spans="1:11">
      <c r="A1900" s="17"/>
      <c r="B1900" s="8"/>
      <c r="C1900" s="19"/>
      <c r="D1900" s="5"/>
      <c r="E1900" s="5"/>
      <c r="F1900" s="19"/>
      <c r="G1900" s="5"/>
      <c r="H1900" s="5"/>
      <c r="I1900" s="5"/>
      <c r="J1900" s="5"/>
      <c r="K1900" s="5"/>
    </row>
    <row r="1901" spans="1:11">
      <c r="A1901" s="17"/>
      <c r="B1901" s="8"/>
      <c r="C1901" s="19"/>
      <c r="D1901" s="5"/>
      <c r="E1901" s="5"/>
      <c r="F1901" s="19"/>
      <c r="G1901" s="5"/>
      <c r="H1901" s="5"/>
      <c r="I1901" s="5"/>
      <c r="J1901" s="5"/>
      <c r="K1901" s="5"/>
    </row>
    <row r="1902" spans="1:11">
      <c r="A1902" s="17"/>
      <c r="B1902" s="8"/>
      <c r="C1902" s="19"/>
      <c r="D1902" s="5"/>
      <c r="E1902" s="5"/>
      <c r="F1902" s="19"/>
      <c r="G1902" s="5"/>
      <c r="H1902" s="5"/>
      <c r="I1902" s="5"/>
      <c r="J1902" s="5"/>
      <c r="K1902" s="5"/>
    </row>
    <row r="1903" spans="1:11">
      <c r="A1903" s="17"/>
      <c r="B1903" s="8"/>
      <c r="C1903" s="19"/>
      <c r="D1903" s="5"/>
      <c r="E1903" s="5"/>
      <c r="F1903" s="19"/>
      <c r="G1903" s="5"/>
      <c r="H1903" s="5"/>
      <c r="I1903" s="5"/>
      <c r="J1903" s="5"/>
      <c r="K1903" s="5"/>
    </row>
    <row r="1904" spans="1:11">
      <c r="A1904" s="17"/>
      <c r="B1904" s="8"/>
      <c r="C1904" s="19"/>
      <c r="D1904" s="5"/>
      <c r="E1904" s="5"/>
      <c r="F1904" s="19"/>
      <c r="G1904" s="5"/>
      <c r="H1904" s="5"/>
      <c r="I1904" s="5"/>
      <c r="J1904" s="5"/>
      <c r="K1904" s="5"/>
    </row>
    <row r="1905" spans="1:11">
      <c r="A1905" s="17"/>
      <c r="B1905" s="8"/>
      <c r="C1905" s="19"/>
      <c r="D1905" s="5"/>
      <c r="E1905" s="5"/>
      <c r="F1905" s="19"/>
      <c r="G1905" s="5"/>
      <c r="H1905" s="5"/>
      <c r="I1905" s="5"/>
      <c r="J1905" s="5"/>
      <c r="K1905" s="5"/>
    </row>
    <row r="1906" spans="1:11">
      <c r="A1906" s="17"/>
      <c r="B1906" s="8"/>
      <c r="C1906" s="19"/>
      <c r="D1906" s="5"/>
      <c r="E1906" s="5"/>
      <c r="F1906" s="19"/>
      <c r="G1906" s="5"/>
      <c r="H1906" s="5"/>
      <c r="I1906" s="5"/>
      <c r="J1906" s="5"/>
      <c r="K1906" s="5"/>
    </row>
    <row r="1907" spans="1:11">
      <c r="A1907" s="17"/>
      <c r="B1907" s="8"/>
      <c r="C1907" s="19"/>
      <c r="D1907" s="5"/>
      <c r="E1907" s="5"/>
      <c r="F1907" s="19"/>
      <c r="G1907" s="5"/>
      <c r="H1907" s="5"/>
      <c r="I1907" s="5"/>
      <c r="J1907" s="5"/>
      <c r="K1907" s="5"/>
    </row>
    <row r="1908" spans="1:11">
      <c r="A1908" s="17"/>
      <c r="B1908" s="8"/>
      <c r="C1908" s="19"/>
      <c r="D1908" s="5"/>
      <c r="E1908" s="5"/>
      <c r="F1908" s="19"/>
      <c r="G1908" s="5"/>
      <c r="H1908" s="5"/>
      <c r="I1908" s="5"/>
      <c r="J1908" s="5"/>
      <c r="K1908" s="5"/>
    </row>
    <row r="1909" spans="1:11">
      <c r="A1909" s="17"/>
      <c r="B1909" s="8"/>
      <c r="C1909" s="19"/>
      <c r="D1909" s="5"/>
      <c r="E1909" s="5"/>
      <c r="F1909" s="19"/>
      <c r="G1909" s="5"/>
      <c r="H1909" s="5"/>
      <c r="I1909" s="5"/>
      <c r="J1909" s="5"/>
      <c r="K1909" s="5"/>
    </row>
    <row r="1910" spans="1:11">
      <c r="A1910" s="17"/>
      <c r="B1910" s="8"/>
      <c r="C1910" s="19"/>
      <c r="D1910" s="5"/>
      <c r="E1910" s="5"/>
      <c r="F1910" s="19"/>
      <c r="G1910" s="5"/>
      <c r="H1910" s="5"/>
      <c r="I1910" s="5"/>
      <c r="J1910" s="5"/>
      <c r="K1910" s="5"/>
    </row>
    <row r="1911" spans="1:11">
      <c r="A1911" s="17"/>
      <c r="B1911" s="8"/>
      <c r="C1911" s="19"/>
      <c r="D1911" s="5"/>
      <c r="E1911" s="5"/>
      <c r="F1911" s="19"/>
      <c r="G1911" s="5"/>
      <c r="H1911" s="5"/>
      <c r="I1911" s="5"/>
      <c r="J1911" s="5"/>
      <c r="K1911" s="5"/>
    </row>
    <row r="1912" spans="1:11">
      <c r="A1912" s="17"/>
      <c r="B1912" s="8"/>
      <c r="C1912" s="19"/>
      <c r="D1912" s="5"/>
      <c r="E1912" s="5"/>
      <c r="F1912" s="19"/>
      <c r="G1912" s="5"/>
      <c r="H1912" s="5"/>
      <c r="I1912" s="5"/>
      <c r="J1912" s="5"/>
      <c r="K1912" s="5"/>
    </row>
    <row r="1913" spans="1:11">
      <c r="A1913" s="17"/>
      <c r="B1913" s="8"/>
      <c r="C1913" s="19"/>
      <c r="D1913" s="5"/>
      <c r="E1913" s="5"/>
      <c r="F1913" s="19"/>
      <c r="G1913" s="5"/>
      <c r="H1913" s="5"/>
      <c r="I1913" s="5"/>
      <c r="J1913" s="5"/>
      <c r="K1913" s="5"/>
    </row>
    <row r="1914" spans="1:11">
      <c r="A1914" s="17"/>
      <c r="B1914" s="8"/>
      <c r="C1914" s="19"/>
      <c r="D1914" s="5"/>
      <c r="E1914" s="5"/>
      <c r="F1914" s="19"/>
      <c r="G1914" s="5"/>
      <c r="H1914" s="5"/>
      <c r="I1914" s="5"/>
      <c r="J1914" s="5"/>
      <c r="K1914" s="5"/>
    </row>
    <row r="1915" spans="1:11">
      <c r="A1915" s="17"/>
      <c r="B1915" s="8"/>
      <c r="C1915" s="19"/>
      <c r="D1915" s="5"/>
      <c r="E1915" s="5"/>
      <c r="F1915" s="19"/>
      <c r="G1915" s="5"/>
      <c r="H1915" s="5"/>
      <c r="I1915" s="5"/>
      <c r="J1915" s="5"/>
      <c r="K1915" s="5"/>
    </row>
    <row r="1916" spans="1:11">
      <c r="A1916" s="17"/>
      <c r="B1916" s="8"/>
      <c r="C1916" s="19"/>
      <c r="D1916" s="5"/>
      <c r="E1916" s="5"/>
      <c r="F1916" s="19"/>
      <c r="G1916" s="5"/>
      <c r="H1916" s="5"/>
      <c r="I1916" s="5"/>
      <c r="J1916" s="5"/>
      <c r="K1916" s="5"/>
    </row>
    <row r="1917" spans="1:11">
      <c r="A1917" s="17"/>
      <c r="B1917" s="8"/>
      <c r="C1917" s="19"/>
      <c r="D1917" s="5"/>
      <c r="E1917" s="5"/>
      <c r="F1917" s="19"/>
      <c r="G1917" s="5"/>
      <c r="H1917" s="5"/>
      <c r="I1917" s="5"/>
      <c r="J1917" s="5"/>
      <c r="K1917" s="5"/>
    </row>
    <row r="1918" spans="1:11">
      <c r="A1918" s="17"/>
      <c r="B1918" s="8"/>
      <c r="C1918" s="19"/>
      <c r="D1918" s="5"/>
      <c r="E1918" s="5"/>
      <c r="F1918" s="19"/>
      <c r="G1918" s="5"/>
      <c r="H1918" s="5"/>
      <c r="I1918" s="5"/>
      <c r="J1918" s="5"/>
      <c r="K1918" s="5"/>
    </row>
    <row r="1919" spans="1:11">
      <c r="A1919" s="17"/>
      <c r="B1919" s="8"/>
      <c r="C1919" s="19"/>
      <c r="D1919" s="5"/>
      <c r="E1919" s="5"/>
      <c r="F1919" s="19"/>
      <c r="G1919" s="5"/>
      <c r="H1919" s="5"/>
      <c r="I1919" s="5"/>
      <c r="J1919" s="5"/>
      <c r="K1919" s="5"/>
    </row>
    <row r="1920" spans="1:11">
      <c r="A1920" s="17"/>
      <c r="B1920" s="8"/>
      <c r="C1920" s="19"/>
      <c r="D1920" s="5"/>
      <c r="E1920" s="5"/>
      <c r="F1920" s="19"/>
      <c r="G1920" s="5"/>
      <c r="H1920" s="5"/>
      <c r="I1920" s="5"/>
      <c r="J1920" s="5"/>
      <c r="K1920" s="5"/>
    </row>
    <row r="1921" spans="1:11">
      <c r="A1921" s="17"/>
      <c r="B1921" s="8"/>
      <c r="C1921" s="19"/>
      <c r="D1921" s="5"/>
      <c r="E1921" s="5"/>
      <c r="F1921" s="19"/>
      <c r="G1921" s="5"/>
      <c r="H1921" s="5"/>
      <c r="I1921" s="5"/>
      <c r="J1921" s="5"/>
      <c r="K1921" s="5"/>
    </row>
    <row r="1922" spans="1:11">
      <c r="A1922" s="17"/>
      <c r="B1922" s="8"/>
      <c r="C1922" s="19"/>
      <c r="D1922" s="5"/>
      <c r="E1922" s="5"/>
      <c r="F1922" s="19"/>
      <c r="G1922" s="5"/>
      <c r="H1922" s="5"/>
      <c r="I1922" s="5"/>
      <c r="J1922" s="5"/>
      <c r="K1922" s="5"/>
    </row>
    <row r="1923" spans="1:11">
      <c r="A1923" s="17"/>
      <c r="B1923" s="8"/>
      <c r="C1923" s="19"/>
      <c r="D1923" s="5"/>
      <c r="E1923" s="5"/>
      <c r="F1923" s="19"/>
      <c r="G1923" s="5"/>
      <c r="H1923" s="5"/>
      <c r="I1923" s="5"/>
      <c r="J1923" s="5"/>
      <c r="K1923" s="5"/>
    </row>
    <row r="1924" spans="1:11">
      <c r="A1924" s="17"/>
      <c r="B1924" s="8"/>
      <c r="C1924" s="19"/>
      <c r="D1924" s="5"/>
      <c r="E1924" s="5"/>
      <c r="F1924" s="19"/>
      <c r="G1924" s="5"/>
      <c r="H1924" s="5"/>
      <c r="I1924" s="5"/>
      <c r="J1924" s="5"/>
      <c r="K1924" s="5"/>
    </row>
    <row r="1925" spans="1:11">
      <c r="A1925" s="17"/>
      <c r="B1925" s="8"/>
      <c r="C1925" s="19"/>
      <c r="D1925" s="5"/>
      <c r="E1925" s="5"/>
      <c r="F1925" s="19"/>
      <c r="G1925" s="5"/>
      <c r="H1925" s="5"/>
      <c r="I1925" s="5"/>
      <c r="J1925" s="5"/>
      <c r="K1925" s="5"/>
    </row>
    <row r="1926" spans="1:11">
      <c r="A1926" s="17"/>
      <c r="B1926" s="8"/>
      <c r="C1926" s="19"/>
      <c r="D1926" s="5"/>
      <c r="E1926" s="5"/>
      <c r="F1926" s="19"/>
      <c r="G1926" s="5"/>
      <c r="H1926" s="5"/>
      <c r="I1926" s="5"/>
      <c r="J1926" s="5"/>
      <c r="K1926" s="5"/>
    </row>
    <row r="1927" spans="1:11">
      <c r="A1927" s="17"/>
      <c r="B1927" s="8"/>
      <c r="C1927" s="19"/>
      <c r="D1927" s="5"/>
      <c r="E1927" s="5"/>
      <c r="F1927" s="19"/>
      <c r="G1927" s="5"/>
      <c r="H1927" s="5"/>
      <c r="I1927" s="5"/>
      <c r="J1927" s="5"/>
      <c r="K1927" s="5"/>
    </row>
    <row r="1928" spans="1:11">
      <c r="A1928" s="17"/>
      <c r="B1928" s="8"/>
      <c r="C1928" s="19"/>
      <c r="D1928" s="5"/>
      <c r="E1928" s="5"/>
      <c r="F1928" s="19"/>
      <c r="G1928" s="5"/>
      <c r="H1928" s="5"/>
      <c r="I1928" s="5"/>
      <c r="J1928" s="5"/>
      <c r="K1928" s="5"/>
    </row>
    <row r="1929" spans="1:11">
      <c r="A1929" s="17"/>
      <c r="B1929" s="8"/>
      <c r="C1929" s="19"/>
      <c r="D1929" s="5"/>
      <c r="E1929" s="5"/>
      <c r="F1929" s="19"/>
      <c r="G1929" s="5"/>
      <c r="H1929" s="5"/>
      <c r="I1929" s="5"/>
      <c r="J1929" s="5"/>
      <c r="K1929" s="5"/>
    </row>
    <row r="1930" spans="1:11">
      <c r="A1930" s="17"/>
      <c r="B1930" s="8"/>
      <c r="C1930" s="19"/>
      <c r="D1930" s="5"/>
      <c r="E1930" s="5"/>
      <c r="F1930" s="19"/>
      <c r="G1930" s="5"/>
      <c r="H1930" s="5"/>
      <c r="I1930" s="5"/>
      <c r="J1930" s="5"/>
      <c r="K1930" s="5"/>
    </row>
    <row r="1931" spans="1:11">
      <c r="A1931" s="17"/>
      <c r="B1931" s="8"/>
      <c r="C1931" s="19"/>
      <c r="D1931" s="5"/>
      <c r="E1931" s="5"/>
      <c r="F1931" s="19"/>
      <c r="G1931" s="5"/>
      <c r="H1931" s="5"/>
      <c r="I1931" s="5"/>
      <c r="J1931" s="5"/>
      <c r="K1931" s="5"/>
    </row>
    <row r="1932" spans="1:11">
      <c r="A1932" s="17"/>
      <c r="B1932" s="8"/>
      <c r="C1932" s="19"/>
      <c r="D1932" s="5"/>
      <c r="E1932" s="5"/>
      <c r="F1932" s="19"/>
      <c r="G1932" s="5"/>
      <c r="H1932" s="5"/>
      <c r="I1932" s="5"/>
      <c r="J1932" s="5"/>
      <c r="K1932" s="5"/>
    </row>
    <row r="1933" spans="1:11">
      <c r="A1933" s="17"/>
      <c r="B1933" s="8"/>
      <c r="C1933" s="19"/>
      <c r="D1933" s="5"/>
      <c r="E1933" s="5"/>
      <c r="F1933" s="19"/>
      <c r="G1933" s="5"/>
      <c r="H1933" s="5"/>
      <c r="I1933" s="5"/>
      <c r="J1933" s="5"/>
      <c r="K1933" s="5"/>
    </row>
    <row r="1934" spans="1:11">
      <c r="A1934" s="17"/>
      <c r="B1934" s="8"/>
      <c r="C1934" s="19"/>
      <c r="D1934" s="5"/>
      <c r="E1934" s="5"/>
      <c r="F1934" s="19"/>
      <c r="G1934" s="5"/>
      <c r="H1934" s="5"/>
      <c r="I1934" s="5"/>
      <c r="J1934" s="5"/>
      <c r="K1934" s="5"/>
    </row>
    <row r="1935" spans="1:11">
      <c r="A1935" s="17"/>
      <c r="B1935" s="8"/>
      <c r="C1935" s="19"/>
      <c r="D1935" s="5"/>
      <c r="E1935" s="5"/>
      <c r="F1935" s="19"/>
      <c r="G1935" s="5"/>
      <c r="H1935" s="5"/>
      <c r="I1935" s="5"/>
      <c r="J1935" s="5"/>
      <c r="K1935" s="5"/>
    </row>
    <row r="1936" spans="1:11">
      <c r="A1936" s="17"/>
      <c r="B1936" s="8"/>
      <c r="C1936" s="19"/>
      <c r="D1936" s="5"/>
      <c r="E1936" s="5"/>
      <c r="F1936" s="19"/>
      <c r="G1936" s="5"/>
      <c r="H1936" s="5"/>
      <c r="I1936" s="5"/>
      <c r="J1936" s="5"/>
      <c r="K1936" s="5"/>
    </row>
    <row r="1937" spans="1:11">
      <c r="A1937" s="17"/>
      <c r="B1937" s="8"/>
      <c r="C1937" s="19"/>
      <c r="D1937" s="5"/>
      <c r="E1937" s="5"/>
      <c r="F1937" s="19"/>
      <c r="G1937" s="5"/>
      <c r="H1937" s="5"/>
      <c r="I1937" s="5"/>
      <c r="J1937" s="5"/>
      <c r="K1937" s="5"/>
    </row>
    <row r="1938" spans="1:11">
      <c r="A1938" s="17"/>
      <c r="B1938" s="8"/>
      <c r="C1938" s="19"/>
      <c r="D1938" s="5"/>
      <c r="E1938" s="5"/>
      <c r="F1938" s="19"/>
      <c r="G1938" s="5"/>
      <c r="H1938" s="5"/>
      <c r="I1938" s="5"/>
      <c r="J1938" s="5"/>
      <c r="K1938" s="5"/>
    </row>
    <row r="1939" spans="1:11">
      <c r="A1939" s="17"/>
      <c r="B1939" s="8"/>
      <c r="C1939" s="19"/>
      <c r="D1939" s="5"/>
      <c r="E1939" s="5"/>
      <c r="F1939" s="19"/>
      <c r="G1939" s="5"/>
      <c r="H1939" s="5"/>
      <c r="I1939" s="5"/>
      <c r="J1939" s="5"/>
      <c r="K1939" s="5"/>
    </row>
    <row r="1940" spans="1:11">
      <c r="A1940" s="17"/>
      <c r="B1940" s="8"/>
      <c r="C1940" s="19"/>
      <c r="D1940" s="5"/>
      <c r="E1940" s="5"/>
      <c r="F1940" s="19"/>
      <c r="G1940" s="5"/>
      <c r="H1940" s="5"/>
      <c r="I1940" s="5"/>
      <c r="J1940" s="5"/>
      <c r="K1940" s="5"/>
    </row>
    <row r="1941" spans="1:11">
      <c r="A1941" s="17"/>
      <c r="B1941" s="8"/>
      <c r="C1941" s="19"/>
      <c r="D1941" s="5"/>
      <c r="E1941" s="5"/>
      <c r="F1941" s="19"/>
      <c r="G1941" s="5"/>
      <c r="H1941" s="5"/>
      <c r="I1941" s="5"/>
      <c r="J1941" s="5"/>
      <c r="K1941" s="5"/>
    </row>
    <row r="1942" spans="1:11">
      <c r="A1942" s="17"/>
      <c r="B1942" s="8"/>
      <c r="C1942" s="19"/>
      <c r="D1942" s="5"/>
      <c r="E1942" s="5"/>
      <c r="F1942" s="19"/>
      <c r="G1942" s="5"/>
      <c r="H1942" s="5"/>
      <c r="I1942" s="5"/>
      <c r="J1942" s="5"/>
      <c r="K1942" s="5"/>
    </row>
    <row r="1943" spans="1:11">
      <c r="A1943" s="17"/>
      <c r="B1943" s="8"/>
      <c r="C1943" s="19"/>
      <c r="D1943" s="5"/>
      <c r="E1943" s="5"/>
      <c r="F1943" s="19"/>
      <c r="G1943" s="5"/>
      <c r="H1943" s="5"/>
      <c r="I1943" s="5"/>
      <c r="J1943" s="5"/>
      <c r="K1943" s="5"/>
    </row>
    <row r="1944" spans="1:11">
      <c r="A1944" s="17"/>
      <c r="B1944" s="8"/>
      <c r="C1944" s="19"/>
      <c r="D1944" s="5"/>
      <c r="E1944" s="5"/>
      <c r="F1944" s="19"/>
      <c r="G1944" s="5"/>
      <c r="H1944" s="5"/>
      <c r="I1944" s="5"/>
      <c r="J1944" s="5"/>
      <c r="K1944" s="5"/>
    </row>
    <row r="1945" spans="1:11">
      <c r="A1945" s="17"/>
      <c r="B1945" s="8"/>
      <c r="C1945" s="19"/>
      <c r="D1945" s="5"/>
      <c r="E1945" s="5"/>
      <c r="F1945" s="19"/>
      <c r="G1945" s="5"/>
      <c r="H1945" s="5"/>
      <c r="I1945" s="5"/>
      <c r="J1945" s="5"/>
      <c r="K1945" s="5"/>
    </row>
    <row r="1946" spans="1:11">
      <c r="A1946" s="17"/>
      <c r="B1946" s="8"/>
      <c r="C1946" s="19"/>
      <c r="D1946" s="5"/>
      <c r="E1946" s="5"/>
      <c r="F1946" s="19"/>
      <c r="G1946" s="5"/>
      <c r="H1946" s="5"/>
      <c r="I1946" s="5"/>
      <c r="J1946" s="5"/>
      <c r="K1946" s="5"/>
    </row>
    <row r="1947" spans="1:11">
      <c r="A1947" s="17"/>
      <c r="B1947" s="8"/>
      <c r="C1947" s="19"/>
      <c r="D1947" s="5"/>
      <c r="E1947" s="5"/>
      <c r="F1947" s="19"/>
      <c r="G1947" s="5"/>
      <c r="H1947" s="5"/>
      <c r="I1947" s="5"/>
      <c r="J1947" s="5"/>
      <c r="K1947" s="5"/>
    </row>
    <row r="1948" spans="1:11">
      <c r="A1948" s="17"/>
      <c r="B1948" s="8"/>
      <c r="C1948" s="19"/>
      <c r="D1948" s="5"/>
      <c r="E1948" s="5"/>
      <c r="F1948" s="19"/>
      <c r="G1948" s="5"/>
      <c r="H1948" s="5"/>
      <c r="I1948" s="5"/>
      <c r="J1948" s="5"/>
      <c r="K1948" s="5"/>
    </row>
    <row r="1949" spans="1:11">
      <c r="A1949" s="17"/>
      <c r="B1949" s="8"/>
      <c r="C1949" s="19"/>
      <c r="D1949" s="5"/>
      <c r="E1949" s="5"/>
      <c r="F1949" s="19"/>
      <c r="G1949" s="5"/>
      <c r="H1949" s="5"/>
      <c r="I1949" s="5"/>
      <c r="J1949" s="5"/>
      <c r="K1949" s="5"/>
    </row>
    <row r="1950" spans="1:11">
      <c r="A1950" s="17"/>
      <c r="B1950" s="8"/>
      <c r="C1950" s="19"/>
      <c r="D1950" s="5"/>
      <c r="E1950" s="5"/>
      <c r="F1950" s="19"/>
      <c r="G1950" s="5"/>
      <c r="H1950" s="5"/>
      <c r="I1950" s="5"/>
      <c r="J1950" s="5"/>
      <c r="K1950" s="5"/>
    </row>
    <row r="1951" spans="1:11">
      <c r="A1951" s="17"/>
      <c r="B1951" s="8"/>
      <c r="C1951" s="19"/>
      <c r="D1951" s="5"/>
      <c r="E1951" s="5"/>
      <c r="F1951" s="19"/>
      <c r="G1951" s="5"/>
      <c r="H1951" s="5"/>
      <c r="I1951" s="5"/>
      <c r="J1951" s="5"/>
      <c r="K1951" s="5"/>
    </row>
    <row r="1952" spans="1:11">
      <c r="A1952" s="17"/>
      <c r="B1952" s="8"/>
      <c r="C1952" s="19"/>
      <c r="D1952" s="5"/>
      <c r="E1952" s="5"/>
      <c r="F1952" s="19"/>
      <c r="G1952" s="5"/>
      <c r="H1952" s="5"/>
      <c r="I1952" s="5"/>
      <c r="J1952" s="5"/>
      <c r="K1952" s="5"/>
    </row>
    <row r="1953" spans="1:11">
      <c r="A1953" s="17"/>
      <c r="B1953" s="8"/>
      <c r="C1953" s="19"/>
      <c r="D1953" s="5"/>
      <c r="E1953" s="5"/>
      <c r="F1953" s="19"/>
      <c r="G1953" s="5"/>
      <c r="H1953" s="5"/>
      <c r="I1953" s="5"/>
      <c r="J1953" s="5"/>
      <c r="K1953" s="5"/>
    </row>
    <row r="1954" spans="1:11">
      <c r="A1954" s="17"/>
      <c r="B1954" s="8"/>
      <c r="C1954" s="19"/>
      <c r="D1954" s="5"/>
      <c r="E1954" s="5"/>
      <c r="F1954" s="19"/>
      <c r="G1954" s="5"/>
      <c r="H1954" s="5"/>
      <c r="I1954" s="5"/>
      <c r="J1954" s="5"/>
      <c r="K1954" s="5"/>
    </row>
    <row r="1955" spans="1:11">
      <c r="A1955" s="17"/>
      <c r="B1955" s="8"/>
      <c r="C1955" s="19"/>
      <c r="D1955" s="5"/>
      <c r="E1955" s="5"/>
      <c r="F1955" s="19"/>
      <c r="G1955" s="5"/>
      <c r="H1955" s="5"/>
      <c r="I1955" s="5"/>
      <c r="J1955" s="5"/>
      <c r="K1955" s="5"/>
    </row>
    <row r="1956" spans="1:11">
      <c r="A1956" s="17"/>
      <c r="B1956" s="8"/>
      <c r="C1956" s="19"/>
      <c r="D1956" s="5"/>
      <c r="E1956" s="5"/>
      <c r="F1956" s="19"/>
      <c r="G1956" s="5"/>
      <c r="H1956" s="5"/>
      <c r="I1956" s="5"/>
      <c r="J1956" s="5"/>
      <c r="K1956" s="5"/>
    </row>
    <row r="1957" spans="1:11">
      <c r="A1957" s="17"/>
      <c r="B1957" s="8"/>
      <c r="C1957" s="19"/>
      <c r="D1957" s="5"/>
      <c r="E1957" s="5"/>
      <c r="F1957" s="19"/>
      <c r="G1957" s="5"/>
      <c r="H1957" s="5"/>
      <c r="I1957" s="5"/>
      <c r="J1957" s="5"/>
      <c r="K1957" s="5"/>
    </row>
    <row r="1958" spans="1:11">
      <c r="A1958" s="17"/>
      <c r="B1958" s="8"/>
      <c r="C1958" s="19"/>
      <c r="D1958" s="5"/>
      <c r="E1958" s="5"/>
      <c r="F1958" s="19"/>
      <c r="G1958" s="5"/>
      <c r="H1958" s="5"/>
      <c r="I1958" s="5"/>
      <c r="J1958" s="5"/>
      <c r="K1958" s="5"/>
    </row>
    <row r="1959" spans="1:11">
      <c r="A1959" s="17"/>
      <c r="B1959" s="8"/>
      <c r="C1959" s="19"/>
      <c r="D1959" s="5"/>
      <c r="E1959" s="5"/>
      <c r="F1959" s="19"/>
      <c r="G1959" s="5"/>
      <c r="H1959" s="5"/>
      <c r="I1959" s="5"/>
      <c r="J1959" s="5"/>
      <c r="K1959" s="5"/>
    </row>
    <row r="1960" spans="1:11">
      <c r="A1960" s="17"/>
      <c r="B1960" s="8"/>
      <c r="C1960" s="19"/>
      <c r="D1960" s="5"/>
      <c r="E1960" s="5"/>
      <c r="F1960" s="19"/>
      <c r="G1960" s="5"/>
      <c r="H1960" s="5"/>
      <c r="I1960" s="5"/>
      <c r="J1960" s="5"/>
      <c r="K1960" s="5"/>
    </row>
    <row r="1961" spans="1:11">
      <c r="A1961" s="17"/>
      <c r="B1961" s="8"/>
      <c r="C1961" s="19"/>
      <c r="D1961" s="5"/>
      <c r="E1961" s="5"/>
      <c r="F1961" s="19"/>
      <c r="G1961" s="5"/>
      <c r="H1961" s="5"/>
      <c r="I1961" s="5"/>
      <c r="J1961" s="5"/>
      <c r="K1961" s="5"/>
    </row>
    <row r="1962" spans="1:11">
      <c r="A1962" s="17"/>
      <c r="B1962" s="8"/>
      <c r="C1962" s="19"/>
      <c r="D1962" s="5"/>
      <c r="E1962" s="5"/>
      <c r="F1962" s="19"/>
      <c r="G1962" s="5"/>
      <c r="H1962" s="5"/>
      <c r="I1962" s="5"/>
      <c r="J1962" s="5"/>
      <c r="K1962" s="5"/>
    </row>
    <row r="1963" spans="1:11">
      <c r="A1963" s="17"/>
      <c r="B1963" s="8"/>
      <c r="C1963" s="19"/>
      <c r="D1963" s="5"/>
      <c r="E1963" s="5"/>
      <c r="F1963" s="19"/>
      <c r="G1963" s="5"/>
      <c r="H1963" s="5"/>
      <c r="I1963" s="5"/>
      <c r="J1963" s="5"/>
      <c r="K1963" s="5"/>
    </row>
    <row r="1964" spans="1:11">
      <c r="A1964" s="17"/>
      <c r="B1964" s="8"/>
      <c r="C1964" s="19"/>
      <c r="D1964" s="5"/>
      <c r="E1964" s="5"/>
      <c r="F1964" s="19"/>
      <c r="G1964" s="5"/>
      <c r="H1964" s="5"/>
      <c r="I1964" s="5"/>
      <c r="J1964" s="5"/>
      <c r="K1964" s="5"/>
    </row>
    <row r="1965" spans="1:11">
      <c r="A1965" s="17"/>
      <c r="B1965" s="8"/>
      <c r="C1965" s="19"/>
      <c r="D1965" s="5"/>
      <c r="E1965" s="5"/>
      <c r="F1965" s="19"/>
      <c r="G1965" s="5"/>
      <c r="H1965" s="5"/>
      <c r="I1965" s="5"/>
      <c r="J1965" s="5"/>
      <c r="K1965" s="5"/>
    </row>
    <row r="1966" spans="1:11">
      <c r="A1966" s="17"/>
      <c r="B1966" s="8"/>
      <c r="C1966" s="19"/>
      <c r="D1966" s="5"/>
      <c r="E1966" s="5"/>
      <c r="F1966" s="19"/>
      <c r="G1966" s="5"/>
      <c r="H1966" s="5"/>
      <c r="I1966" s="5"/>
      <c r="J1966" s="5"/>
      <c r="K1966" s="5"/>
    </row>
    <row r="1967" spans="1:11">
      <c r="A1967" s="17"/>
      <c r="B1967" s="8"/>
      <c r="C1967" s="19"/>
      <c r="D1967" s="5"/>
      <c r="E1967" s="5"/>
      <c r="F1967" s="19"/>
      <c r="G1967" s="5"/>
      <c r="H1967" s="5"/>
      <c r="I1967" s="5"/>
      <c r="J1967" s="5"/>
      <c r="K1967" s="5"/>
    </row>
    <row r="1968" spans="1:11">
      <c r="A1968" s="17"/>
      <c r="B1968" s="8"/>
      <c r="C1968" s="19"/>
      <c r="D1968" s="5"/>
      <c r="E1968" s="5"/>
      <c r="F1968" s="19"/>
      <c r="G1968" s="5"/>
      <c r="H1968" s="5"/>
      <c r="I1968" s="5"/>
      <c r="J1968" s="5"/>
      <c r="K1968" s="5"/>
    </row>
    <row r="1969" spans="1:11">
      <c r="A1969" s="17"/>
      <c r="B1969" s="8"/>
      <c r="C1969" s="19"/>
      <c r="D1969" s="5"/>
      <c r="E1969" s="5"/>
      <c r="F1969" s="19"/>
      <c r="G1969" s="5"/>
      <c r="H1969" s="5"/>
      <c r="I1969" s="5"/>
      <c r="J1969" s="5"/>
      <c r="K1969" s="5"/>
    </row>
    <row r="1970" spans="1:11">
      <c r="A1970" s="17"/>
      <c r="B1970" s="8"/>
      <c r="C1970" s="19"/>
      <c r="D1970" s="5"/>
      <c r="E1970" s="5"/>
      <c r="F1970" s="19"/>
      <c r="G1970" s="5"/>
      <c r="H1970" s="5"/>
      <c r="I1970" s="5"/>
      <c r="J1970" s="5"/>
      <c r="K1970" s="5"/>
    </row>
    <row r="1971" spans="1:11">
      <c r="A1971" s="17"/>
      <c r="B1971" s="8"/>
      <c r="C1971" s="19"/>
      <c r="D1971" s="5"/>
      <c r="E1971" s="5"/>
      <c r="F1971" s="19"/>
      <c r="G1971" s="5"/>
      <c r="H1971" s="5"/>
      <c r="I1971" s="5"/>
      <c r="J1971" s="5"/>
      <c r="K1971" s="5"/>
    </row>
    <row r="1972" spans="1:11">
      <c r="A1972" s="17"/>
      <c r="B1972" s="8"/>
      <c r="C1972" s="19"/>
      <c r="D1972" s="5"/>
      <c r="E1972" s="5"/>
      <c r="F1972" s="19"/>
      <c r="G1972" s="5"/>
      <c r="H1972" s="5"/>
      <c r="I1972" s="5"/>
      <c r="J1972" s="5"/>
      <c r="K1972" s="5"/>
    </row>
    <row r="1973" spans="1:11">
      <c r="A1973" s="17"/>
      <c r="B1973" s="8"/>
      <c r="C1973" s="19"/>
      <c r="D1973" s="5"/>
      <c r="E1973" s="5"/>
      <c r="F1973" s="19"/>
      <c r="G1973" s="5"/>
      <c r="H1973" s="5"/>
      <c r="I1973" s="5"/>
      <c r="J1973" s="5"/>
      <c r="K1973" s="5"/>
    </row>
    <row r="1974" spans="1:11">
      <c r="A1974" s="17"/>
      <c r="B1974" s="8"/>
      <c r="C1974" s="19"/>
      <c r="D1974" s="5"/>
      <c r="E1974" s="5"/>
      <c r="F1974" s="19"/>
      <c r="G1974" s="5"/>
      <c r="H1974" s="5"/>
      <c r="I1974" s="5"/>
      <c r="J1974" s="5"/>
      <c r="K1974" s="5"/>
    </row>
    <row r="1975" spans="1:11">
      <c r="A1975" s="17"/>
      <c r="B1975" s="8"/>
      <c r="C1975" s="19"/>
      <c r="D1975" s="5"/>
      <c r="E1975" s="5"/>
      <c r="F1975" s="19"/>
      <c r="G1975" s="5"/>
      <c r="H1975" s="5"/>
      <c r="I1975" s="5"/>
      <c r="J1975" s="5"/>
      <c r="K1975" s="5"/>
    </row>
    <row r="1976" spans="1:11">
      <c r="A1976" s="17"/>
      <c r="B1976" s="8"/>
      <c r="C1976" s="19"/>
      <c r="D1976" s="5"/>
      <c r="E1976" s="5"/>
      <c r="F1976" s="19"/>
      <c r="G1976" s="5"/>
      <c r="H1976" s="5"/>
      <c r="I1976" s="5"/>
      <c r="J1976" s="5"/>
      <c r="K1976" s="5"/>
    </row>
    <row r="1977" spans="1:11">
      <c r="A1977" s="17"/>
      <c r="B1977" s="8"/>
      <c r="C1977" s="20"/>
      <c r="D1977" s="5"/>
      <c r="E1977" s="5"/>
      <c r="F1977" s="19"/>
      <c r="G1977" s="5"/>
      <c r="H1977" s="5"/>
      <c r="I1977" s="5"/>
      <c r="J1977" s="5"/>
      <c r="K1977" s="5"/>
    </row>
    <row r="1978" spans="1:11">
      <c r="A1978" s="17"/>
      <c r="B1978" s="8"/>
      <c r="C1978" s="20"/>
      <c r="D1978" s="5"/>
      <c r="E1978" s="5"/>
      <c r="F1978" s="19"/>
      <c r="G1978" s="5"/>
      <c r="H1978" s="5"/>
      <c r="I1978" s="5"/>
      <c r="J1978" s="5"/>
      <c r="K1978" s="5"/>
    </row>
    <row r="1979" spans="1:11">
      <c r="A1979" s="17"/>
      <c r="B1979" s="8"/>
      <c r="C1979" s="20"/>
      <c r="D1979" s="5"/>
      <c r="E1979" s="5"/>
      <c r="F1979" s="19"/>
      <c r="G1979" s="5"/>
      <c r="H1979" s="5"/>
      <c r="I1979" s="5"/>
      <c r="J1979" s="5"/>
      <c r="K1979" s="5"/>
    </row>
    <row r="1980" spans="1:11">
      <c r="A1980" s="17"/>
      <c r="B1980" s="8"/>
      <c r="C1980" s="19"/>
      <c r="D1980" s="5"/>
      <c r="E1980" s="5"/>
      <c r="F1980" s="19"/>
      <c r="G1980" s="5"/>
      <c r="H1980" s="5"/>
      <c r="I1980" s="5"/>
      <c r="J1980" s="5"/>
      <c r="K1980" s="5"/>
    </row>
    <row r="1981" spans="1:11">
      <c r="A1981" s="17"/>
      <c r="B1981" s="8"/>
      <c r="C1981" s="19"/>
      <c r="D1981" s="5"/>
      <c r="E1981" s="5"/>
      <c r="F1981" s="19"/>
      <c r="G1981" s="5"/>
      <c r="H1981" s="5"/>
      <c r="I1981" s="5"/>
      <c r="J1981" s="5"/>
      <c r="K1981" s="5"/>
    </row>
    <row r="1982" spans="1:11">
      <c r="A1982" s="17"/>
      <c r="B1982" s="8"/>
      <c r="C1982" s="19"/>
      <c r="D1982" s="5"/>
      <c r="E1982" s="5"/>
      <c r="F1982" s="19"/>
      <c r="G1982" s="5"/>
      <c r="H1982" s="5"/>
      <c r="I1982" s="5"/>
      <c r="J1982" s="5"/>
      <c r="K1982" s="5"/>
    </row>
    <row r="1983" spans="1:11">
      <c r="A1983" s="17"/>
      <c r="B1983" s="8"/>
      <c r="C1983" s="19"/>
      <c r="D1983" s="5"/>
      <c r="E1983" s="5"/>
      <c r="F1983" s="19"/>
      <c r="G1983" s="5"/>
      <c r="H1983" s="5"/>
      <c r="I1983" s="5"/>
      <c r="J1983" s="5"/>
      <c r="K1983" s="5"/>
    </row>
    <row r="1984" spans="1:11">
      <c r="A1984" s="17"/>
      <c r="B1984" s="8"/>
      <c r="C1984" s="19"/>
      <c r="D1984" s="5"/>
      <c r="E1984" s="5"/>
      <c r="F1984" s="19"/>
      <c r="G1984" s="5"/>
      <c r="H1984" s="5"/>
      <c r="I1984" s="5"/>
      <c r="J1984" s="5"/>
      <c r="K1984" s="5"/>
    </row>
    <row r="1985" spans="1:11">
      <c r="A1985" s="17"/>
      <c r="B1985" s="8"/>
      <c r="C1985" s="19"/>
      <c r="D1985" s="5"/>
      <c r="E1985" s="5"/>
      <c r="F1985" s="19"/>
      <c r="G1985" s="5"/>
      <c r="H1985" s="5"/>
      <c r="I1985" s="5"/>
      <c r="J1985" s="5"/>
      <c r="K1985" s="5"/>
    </row>
    <row r="1986" spans="1:11">
      <c r="A1986" s="17"/>
      <c r="B1986" s="8"/>
      <c r="C1986" s="19"/>
      <c r="D1986" s="5"/>
      <c r="E1986" s="5"/>
      <c r="F1986" s="19"/>
      <c r="G1986" s="5"/>
      <c r="H1986" s="5"/>
      <c r="I1986" s="5"/>
      <c r="J1986" s="5"/>
      <c r="K1986" s="5"/>
    </row>
    <row r="1987" spans="1:11">
      <c r="A1987" s="17"/>
      <c r="B1987" s="8"/>
      <c r="C1987" s="19"/>
      <c r="D1987" s="5"/>
      <c r="E1987" s="5"/>
      <c r="F1987" s="19"/>
      <c r="G1987" s="5"/>
      <c r="H1987" s="5"/>
      <c r="I1987" s="5"/>
      <c r="J1987" s="5"/>
      <c r="K1987" s="5"/>
    </row>
    <row r="1988" spans="1:11">
      <c r="A1988" s="17"/>
      <c r="B1988" s="8"/>
      <c r="C1988" s="19"/>
      <c r="D1988" s="5"/>
      <c r="E1988" s="5"/>
      <c r="F1988" s="19"/>
      <c r="G1988" s="5"/>
      <c r="H1988" s="5"/>
      <c r="I1988" s="5"/>
      <c r="J1988" s="5"/>
      <c r="K1988" s="5"/>
    </row>
    <row r="1989" spans="1:11">
      <c r="A1989" s="17"/>
      <c r="B1989" s="8"/>
      <c r="C1989" s="19"/>
      <c r="D1989" s="5"/>
      <c r="E1989" s="5"/>
      <c r="F1989" s="19"/>
      <c r="G1989" s="5"/>
      <c r="H1989" s="5"/>
      <c r="I1989" s="5"/>
      <c r="J1989" s="5"/>
      <c r="K1989" s="5"/>
    </row>
    <row r="1990" spans="1:11">
      <c r="A1990" s="17"/>
      <c r="B1990" s="8"/>
      <c r="C1990" s="19"/>
      <c r="D1990" s="5"/>
      <c r="E1990" s="5"/>
      <c r="F1990" s="19"/>
      <c r="G1990" s="5"/>
      <c r="H1990" s="5"/>
      <c r="I1990" s="5"/>
      <c r="J1990" s="5"/>
      <c r="K1990" s="5"/>
    </row>
    <row r="1991" spans="1:11">
      <c r="A1991" s="17"/>
      <c r="B1991" s="8"/>
      <c r="C1991" s="19"/>
      <c r="D1991" s="5"/>
      <c r="E1991" s="5"/>
      <c r="F1991" s="19"/>
      <c r="G1991" s="5"/>
      <c r="H1991" s="5"/>
      <c r="I1991" s="5"/>
      <c r="J1991" s="5"/>
      <c r="K1991" s="5"/>
    </row>
    <row r="1992" spans="1:11">
      <c r="A1992" s="17"/>
      <c r="B1992" s="8"/>
      <c r="C1992" s="19"/>
      <c r="D1992" s="5"/>
      <c r="E1992" s="5"/>
      <c r="F1992" s="19"/>
      <c r="G1992" s="5"/>
      <c r="H1992" s="5"/>
      <c r="I1992" s="5"/>
      <c r="J1992" s="5"/>
      <c r="K1992" s="5"/>
    </row>
    <row r="1993" spans="1:11">
      <c r="A1993" s="17"/>
      <c r="B1993" s="8"/>
      <c r="C1993" s="19"/>
      <c r="D1993" s="5"/>
      <c r="E1993" s="5"/>
      <c r="F1993" s="19"/>
      <c r="G1993" s="5"/>
      <c r="H1993" s="5"/>
      <c r="I1993" s="5"/>
      <c r="J1993" s="5"/>
      <c r="K1993" s="5"/>
    </row>
    <row r="1994" spans="1:11">
      <c r="A1994" s="17"/>
      <c r="B1994" s="8"/>
      <c r="C1994" s="19"/>
      <c r="D1994" s="5"/>
      <c r="E1994" s="5"/>
      <c r="F1994" s="19"/>
      <c r="G1994" s="5"/>
      <c r="H1994" s="5"/>
      <c r="I1994" s="5"/>
      <c r="J1994" s="5"/>
      <c r="K1994" s="5"/>
    </row>
    <row r="1995" spans="1:11">
      <c r="A1995" s="17"/>
      <c r="B1995" s="8"/>
      <c r="C1995" s="19"/>
      <c r="D1995" s="5"/>
      <c r="E1995" s="5"/>
      <c r="F1995" s="19"/>
      <c r="G1995" s="5"/>
      <c r="H1995" s="5"/>
      <c r="I1995" s="5"/>
      <c r="J1995" s="5"/>
      <c r="K1995" s="5"/>
    </row>
    <row r="1996" spans="1:11">
      <c r="A1996" s="17"/>
      <c r="B1996" s="8"/>
      <c r="C1996" s="19"/>
      <c r="D1996" s="5"/>
      <c r="E1996" s="5"/>
      <c r="F1996" s="19"/>
      <c r="G1996" s="5"/>
      <c r="H1996" s="5"/>
      <c r="I1996" s="5"/>
      <c r="J1996" s="5"/>
      <c r="K1996" s="5"/>
    </row>
    <row r="1997" spans="1:11">
      <c r="A1997" s="17"/>
      <c r="B1997" s="8"/>
      <c r="C1997" s="19"/>
      <c r="D1997" s="5"/>
      <c r="E1997" s="5"/>
      <c r="F1997" s="19"/>
      <c r="G1997" s="5"/>
      <c r="H1997" s="5"/>
      <c r="I1997" s="5"/>
      <c r="J1997" s="5"/>
      <c r="K1997" s="5"/>
    </row>
    <row r="1998" spans="1:11">
      <c r="A1998" s="17"/>
      <c r="B1998" s="8"/>
      <c r="C1998" s="19"/>
      <c r="D1998" s="5"/>
      <c r="E1998" s="5"/>
      <c r="F1998" s="19"/>
      <c r="G1998" s="5"/>
      <c r="H1998" s="5"/>
      <c r="I1998" s="5"/>
      <c r="J1998" s="5"/>
      <c r="K1998" s="5"/>
    </row>
    <row r="1999" spans="1:11">
      <c r="A1999" s="17"/>
      <c r="B1999" s="16"/>
      <c r="C1999" s="19"/>
      <c r="D1999" s="5"/>
      <c r="E1999" s="5"/>
      <c r="F1999" s="19"/>
      <c r="G1999" s="5"/>
      <c r="H1999" s="5"/>
      <c r="I1999" s="5"/>
      <c r="J1999" s="5"/>
      <c r="K1999" s="5"/>
    </row>
    <row r="2000" spans="1:11">
      <c r="A2000" s="17"/>
      <c r="B2000" s="16"/>
      <c r="C2000" s="19"/>
      <c r="D2000" s="5"/>
      <c r="E2000" s="5"/>
      <c r="F2000" s="19"/>
      <c r="G2000" s="5"/>
      <c r="H2000" s="5"/>
      <c r="I2000" s="5"/>
      <c r="J2000" s="5"/>
      <c r="K2000" s="5"/>
    </row>
    <row r="2001" spans="1:11">
      <c r="A2001" s="17"/>
      <c r="B2001" s="16"/>
      <c r="C2001" s="19"/>
      <c r="D2001" s="5"/>
      <c r="E2001" s="5"/>
      <c r="F2001" s="19"/>
      <c r="G2001" s="5"/>
      <c r="H2001" s="5"/>
      <c r="I2001" s="5"/>
      <c r="J2001" s="5"/>
      <c r="K2001" s="5"/>
    </row>
    <row r="2002" spans="1:11">
      <c r="A2002" s="17"/>
      <c r="B2002" s="16"/>
      <c r="C2002" s="19"/>
      <c r="D2002" s="5"/>
      <c r="E2002" s="5"/>
      <c r="F2002" s="19"/>
      <c r="G2002" s="5"/>
      <c r="H2002" s="5"/>
      <c r="I2002" s="5"/>
      <c r="J2002" s="5"/>
      <c r="K2002" s="5"/>
    </row>
    <row r="2003" spans="1:11">
      <c r="A2003" s="17"/>
      <c r="B2003" s="16"/>
      <c r="C2003" s="19"/>
      <c r="D2003" s="5"/>
      <c r="E2003" s="5"/>
      <c r="F2003" s="19"/>
      <c r="G2003" s="5"/>
      <c r="H2003" s="5"/>
      <c r="I2003" s="5"/>
      <c r="J2003" s="5"/>
      <c r="K2003" s="5"/>
    </row>
    <row r="2004" spans="1:11">
      <c r="A2004" s="17"/>
      <c r="B2004" s="16"/>
      <c r="C2004" s="19"/>
      <c r="D2004" s="5"/>
      <c r="E2004" s="5"/>
      <c r="F2004" s="19"/>
      <c r="G2004" s="5"/>
      <c r="H2004" s="5"/>
      <c r="I2004" s="5"/>
      <c r="J2004" s="5"/>
      <c r="K2004" s="5"/>
    </row>
    <row r="2005" spans="1:11">
      <c r="A2005" s="17"/>
      <c r="B2005" s="16"/>
      <c r="C2005" s="19"/>
      <c r="D2005" s="5"/>
      <c r="E2005" s="5"/>
      <c r="F2005" s="19"/>
      <c r="G2005" s="5"/>
      <c r="H2005" s="5"/>
      <c r="I2005" s="5"/>
      <c r="J2005" s="5"/>
      <c r="K2005" s="5"/>
    </row>
    <row r="2006" spans="1:11">
      <c r="A2006" s="17"/>
      <c r="B2006" s="16"/>
      <c r="C2006" s="19"/>
      <c r="D2006" s="5"/>
      <c r="E2006" s="5"/>
      <c r="F2006" s="19"/>
      <c r="G2006" s="5"/>
      <c r="H2006" s="5"/>
      <c r="I2006" s="5"/>
      <c r="J2006" s="5"/>
      <c r="K2006" s="5"/>
    </row>
    <row r="2007" spans="1:11">
      <c r="A2007" s="17"/>
      <c r="B2007" s="16"/>
      <c r="C2007" s="19"/>
      <c r="D2007" s="5"/>
      <c r="E2007" s="5"/>
      <c r="F2007" s="19"/>
      <c r="G2007" s="5"/>
      <c r="H2007" s="5"/>
      <c r="I2007" s="5"/>
      <c r="J2007" s="5"/>
      <c r="K2007" s="5"/>
    </row>
    <row r="2008" spans="1:11">
      <c r="A2008" s="17"/>
      <c r="B2008" s="16"/>
      <c r="C2008" s="19"/>
      <c r="D2008" s="5"/>
      <c r="E2008" s="5"/>
      <c r="F2008" s="19"/>
      <c r="G2008" s="5"/>
      <c r="H2008" s="5"/>
      <c r="I2008" s="5"/>
      <c r="J2008" s="5"/>
      <c r="K2008" s="5"/>
    </row>
    <row r="2009" spans="1:11">
      <c r="A2009" s="17"/>
      <c r="B2009" s="16"/>
      <c r="C2009" s="19"/>
      <c r="D2009" s="5"/>
      <c r="E2009" s="5"/>
      <c r="F2009" s="19"/>
      <c r="G2009" s="5"/>
      <c r="H2009" s="5"/>
      <c r="I2009" s="5"/>
      <c r="J2009" s="5"/>
      <c r="K2009" s="5"/>
    </row>
    <row r="2010" spans="1:11">
      <c r="A2010" s="17"/>
      <c r="B2010" s="16"/>
      <c r="C2010" s="19"/>
      <c r="D2010" s="5"/>
      <c r="E2010" s="5"/>
      <c r="F2010" s="19"/>
      <c r="G2010" s="5"/>
      <c r="H2010" s="5"/>
      <c r="I2010" s="5"/>
      <c r="J2010" s="5"/>
      <c r="K2010" s="5"/>
    </row>
    <row r="2011" spans="1:11">
      <c r="A2011" s="17"/>
      <c r="B2011" s="16"/>
      <c r="C2011" s="19"/>
      <c r="D2011" s="5"/>
      <c r="E2011" s="5"/>
      <c r="F2011" s="19"/>
      <c r="G2011" s="5"/>
      <c r="H2011" s="5"/>
      <c r="I2011" s="5"/>
      <c r="J2011" s="5"/>
      <c r="K2011" s="5"/>
    </row>
    <row r="2012" spans="1:11">
      <c r="A2012" s="17"/>
      <c r="B2012" s="16"/>
      <c r="C2012" s="19"/>
      <c r="D2012" s="5"/>
      <c r="E2012" s="5"/>
      <c r="F2012" s="19"/>
      <c r="G2012" s="5"/>
      <c r="H2012" s="5"/>
      <c r="I2012" s="5"/>
      <c r="J2012" s="5"/>
      <c r="K2012" s="5"/>
    </row>
    <row r="2013" spans="1:11">
      <c r="A2013" s="17"/>
      <c r="B2013" s="16"/>
      <c r="C2013" s="19"/>
      <c r="D2013" s="5"/>
      <c r="E2013" s="5"/>
      <c r="F2013" s="19"/>
      <c r="G2013" s="5"/>
      <c r="H2013" s="5"/>
      <c r="I2013" s="5"/>
      <c r="J2013" s="5"/>
      <c r="K2013" s="5"/>
    </row>
    <row r="2014" spans="1:11">
      <c r="A2014" s="17"/>
      <c r="B2014" s="16"/>
      <c r="C2014" s="19"/>
      <c r="D2014" s="5"/>
      <c r="E2014" s="5"/>
      <c r="F2014" s="19"/>
      <c r="G2014" s="5"/>
      <c r="H2014" s="5"/>
      <c r="I2014" s="5"/>
      <c r="J2014" s="5"/>
      <c r="K2014" s="5"/>
    </row>
    <row r="2015" spans="1:11">
      <c r="A2015" s="17"/>
      <c r="B2015" s="16"/>
      <c r="C2015" s="19"/>
      <c r="D2015" s="5"/>
      <c r="E2015" s="5"/>
      <c r="F2015" s="19"/>
      <c r="G2015" s="5"/>
      <c r="H2015" s="5"/>
      <c r="I2015" s="5"/>
      <c r="J2015" s="5"/>
      <c r="K2015" s="5"/>
    </row>
    <row r="2016" spans="1:11">
      <c r="A2016" s="17"/>
      <c r="B2016" s="16"/>
      <c r="C2016" s="19"/>
      <c r="D2016" s="5"/>
      <c r="E2016" s="5"/>
      <c r="F2016" s="19"/>
      <c r="G2016" s="5"/>
      <c r="H2016" s="5"/>
      <c r="I2016" s="5"/>
      <c r="J2016" s="5"/>
      <c r="K2016" s="5"/>
    </row>
    <row r="2017" spans="1:11">
      <c r="A2017" s="17"/>
      <c r="B2017" s="16"/>
      <c r="C2017" s="19"/>
      <c r="D2017" s="5"/>
      <c r="E2017" s="5"/>
      <c r="F2017" s="19"/>
      <c r="G2017" s="5"/>
      <c r="H2017" s="5"/>
      <c r="I2017" s="5"/>
      <c r="J2017" s="5"/>
      <c r="K2017" s="5"/>
    </row>
    <row r="2018" spans="1:11">
      <c r="A2018" s="17"/>
      <c r="B2018" s="16"/>
      <c r="C2018" s="19"/>
      <c r="D2018" s="5"/>
      <c r="E2018" s="5"/>
      <c r="F2018" s="19"/>
      <c r="G2018" s="5"/>
      <c r="H2018" s="5"/>
      <c r="I2018" s="5"/>
      <c r="J2018" s="5"/>
      <c r="K2018" s="5"/>
    </row>
    <row r="2019" spans="1:11">
      <c r="A2019" s="17"/>
      <c r="B2019" s="16"/>
      <c r="C2019" s="19"/>
      <c r="D2019" s="5"/>
      <c r="E2019" s="5"/>
      <c r="F2019" s="19"/>
      <c r="G2019" s="5"/>
      <c r="H2019" s="5"/>
      <c r="I2019" s="5"/>
      <c r="J2019" s="5"/>
      <c r="K2019" s="5"/>
    </row>
    <row r="2020" spans="1:11">
      <c r="A2020" s="17"/>
      <c r="B2020" s="16"/>
      <c r="C2020" s="19"/>
      <c r="D2020" s="5"/>
      <c r="E2020" s="5"/>
      <c r="F2020" s="19"/>
      <c r="G2020" s="5"/>
      <c r="H2020" s="5"/>
      <c r="I2020" s="5"/>
      <c r="J2020" s="5"/>
      <c r="K2020" s="5"/>
    </row>
    <row r="2021" spans="1:11">
      <c r="A2021" s="17"/>
      <c r="B2021" s="16"/>
      <c r="C2021" s="19"/>
      <c r="D2021" s="5"/>
      <c r="E2021" s="5"/>
      <c r="F2021" s="19"/>
      <c r="G2021" s="5"/>
      <c r="H2021" s="5"/>
      <c r="I2021" s="5"/>
      <c r="J2021" s="5"/>
      <c r="K2021" s="5"/>
    </row>
    <row r="2022" spans="1:11">
      <c r="A2022" s="17"/>
      <c r="B2022" s="16"/>
      <c r="C2022" s="19"/>
      <c r="D2022" s="5"/>
      <c r="E2022" s="5"/>
      <c r="F2022" s="19"/>
      <c r="G2022" s="5"/>
      <c r="H2022" s="5"/>
      <c r="I2022" s="5"/>
      <c r="J2022" s="5"/>
      <c r="K2022" s="5"/>
    </row>
    <row r="2023" spans="1:11">
      <c r="A2023" s="17"/>
      <c r="B2023" s="16"/>
      <c r="C2023" s="19"/>
      <c r="D2023" s="5"/>
      <c r="E2023" s="5"/>
      <c r="F2023" s="19"/>
      <c r="G2023" s="5"/>
      <c r="H2023" s="5"/>
      <c r="I2023" s="5"/>
      <c r="J2023" s="5"/>
      <c r="K2023" s="5"/>
    </row>
    <row r="2024" spans="1:11">
      <c r="A2024" s="17"/>
      <c r="B2024" s="16"/>
      <c r="C2024" s="19"/>
      <c r="D2024" s="5"/>
      <c r="E2024" s="5"/>
      <c r="F2024" s="19"/>
      <c r="G2024" s="5"/>
      <c r="H2024" s="5"/>
      <c r="I2024" s="5"/>
      <c r="J2024" s="5"/>
      <c r="K2024" s="5"/>
    </row>
    <row r="2025" spans="1:11">
      <c r="A2025" s="17"/>
      <c r="B2025" s="16"/>
      <c r="C2025" s="19"/>
      <c r="D2025" s="5"/>
      <c r="E2025" s="5"/>
      <c r="F2025" s="19"/>
      <c r="G2025" s="5"/>
      <c r="H2025" s="5"/>
      <c r="I2025" s="5"/>
      <c r="J2025" s="5"/>
      <c r="K2025" s="5"/>
    </row>
    <row r="2026" spans="1:11">
      <c r="A2026" s="17"/>
      <c r="B2026" s="8"/>
      <c r="C2026" s="7"/>
      <c r="D2026" s="7"/>
      <c r="E2026" s="7"/>
      <c r="F2026" s="7"/>
      <c r="G2026" s="5"/>
      <c r="H2026" s="7"/>
      <c r="I2026" s="7"/>
      <c r="J2026" s="7"/>
      <c r="K2026" s="7"/>
    </row>
    <row r="2027" spans="1:11">
      <c r="A2027" s="17"/>
      <c r="B2027" s="17"/>
      <c r="C2027" s="5"/>
      <c r="D2027" s="5"/>
      <c r="E2027" s="5"/>
      <c r="F2027" s="5"/>
      <c r="G2027" s="5"/>
      <c r="H2027" s="5"/>
      <c r="I2027" s="5"/>
      <c r="J2027" s="5"/>
      <c r="K2027" s="5"/>
    </row>
    <row r="2028" spans="1:11">
      <c r="A2028" s="17"/>
      <c r="B2028" s="21"/>
      <c r="C2028" s="5"/>
      <c r="D2028" s="22"/>
      <c r="E2028" s="23"/>
      <c r="F2028" s="24"/>
      <c r="G2028" s="5"/>
      <c r="H2028" s="5"/>
      <c r="I2028" s="5"/>
      <c r="J2028" s="5"/>
      <c r="K2028" s="5"/>
    </row>
    <row r="2029" spans="1:11">
      <c r="A2029" s="17"/>
      <c r="B2029" s="21"/>
      <c r="C2029" s="5"/>
      <c r="D2029" s="5"/>
      <c r="E2029" s="5"/>
      <c r="F2029" s="5"/>
      <c r="G2029" s="5"/>
      <c r="H2029" s="5"/>
      <c r="I2029" s="5"/>
      <c r="J2029" s="5"/>
      <c r="K2029" s="5"/>
    </row>
    <row r="2030" spans="1:11">
      <c r="A2030" s="17"/>
      <c r="B2030" s="21"/>
      <c r="C2030" s="5"/>
      <c r="D2030" s="5"/>
      <c r="E2030" s="5"/>
      <c r="F2030" s="5"/>
      <c r="G2030" s="5"/>
      <c r="H2030" s="5"/>
      <c r="I2030" s="5"/>
      <c r="J2030" s="5"/>
      <c r="K2030" s="5"/>
    </row>
    <row r="2031" spans="1:11">
      <c r="A2031" s="17"/>
      <c r="B2031" s="21"/>
      <c r="C2031" s="5"/>
      <c r="D2031" s="5"/>
      <c r="E2031" s="5"/>
      <c r="F2031" s="5"/>
      <c r="G2031" s="5"/>
      <c r="H2031" s="5"/>
      <c r="I2031" s="5"/>
      <c r="J2031" s="5"/>
      <c r="K2031" s="5"/>
    </row>
    <row r="2032" spans="1:11">
      <c r="A2032" s="14"/>
      <c r="B2032" s="17"/>
      <c r="C2032" s="6"/>
      <c r="D2032" s="6"/>
      <c r="E2032" s="6"/>
      <c r="F2032" s="6"/>
      <c r="G2032" s="6"/>
      <c r="H2032" s="6"/>
      <c r="I2032" s="6"/>
      <c r="J2032" s="6"/>
      <c r="K2032" s="6"/>
    </row>
    <row r="2033" spans="1:11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</row>
    <row r="2034" spans="1:11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  <c r="K2034" s="12"/>
    </row>
    <row r="2035" spans="1:11">
      <c r="A2035" s="1577"/>
      <c r="B2035" s="1577"/>
      <c r="C2035" s="1577"/>
      <c r="D2035" s="1577"/>
      <c r="E2035" s="1577"/>
      <c r="F2035" s="1577"/>
      <c r="G2035" s="1577"/>
      <c r="H2035" s="1577"/>
      <c r="I2035" s="1577"/>
      <c r="J2035" s="1577"/>
      <c r="K2035" s="1577"/>
    </row>
    <row r="2036" spans="1:11">
      <c r="A2036" s="1578"/>
      <c r="B2036" s="1578"/>
      <c r="C2036" s="1578"/>
      <c r="D2036" s="1578"/>
      <c r="E2036" s="1578"/>
      <c r="F2036" s="1578"/>
      <c r="G2036" s="1578"/>
      <c r="H2036" s="1578"/>
      <c r="I2036" s="1578"/>
      <c r="J2036" s="1578"/>
      <c r="K2036" s="1578"/>
    </row>
    <row r="2037" spans="1:11">
      <c r="A2037" s="1578"/>
      <c r="B2037" s="1576"/>
      <c r="C2037" s="1576"/>
      <c r="D2037" s="1576"/>
      <c r="E2037" s="1576"/>
      <c r="F2037" s="1576"/>
      <c r="G2037" s="1576"/>
      <c r="H2037" s="1576"/>
      <c r="I2037" s="1576"/>
      <c r="J2037" s="1576"/>
      <c r="K2037" s="1576"/>
    </row>
    <row r="2038" spans="1:11">
      <c r="A2038" s="1576"/>
      <c r="B2038" s="1576"/>
      <c r="C2038" s="1576"/>
      <c r="D2038" s="1576"/>
      <c r="E2038" s="1576"/>
      <c r="F2038" s="1576"/>
      <c r="G2038" s="1576"/>
      <c r="H2038" s="1576"/>
      <c r="I2038" s="1576"/>
      <c r="J2038" s="1576"/>
      <c r="K2038" s="1576"/>
    </row>
    <row r="2039" spans="1:11">
      <c r="A2039" s="13"/>
      <c r="B2039" s="13"/>
      <c r="C2039" s="13"/>
      <c r="D2039" s="13"/>
      <c r="E2039" s="13"/>
      <c r="F2039" s="13"/>
      <c r="G2039" s="13"/>
      <c r="H2039" s="13"/>
      <c r="I2039" s="13"/>
      <c r="J2039" s="13"/>
      <c r="K2039" s="15"/>
    </row>
    <row r="2040" spans="1:11">
      <c r="A2040" s="16"/>
      <c r="B2040" s="17"/>
      <c r="C2040" s="17"/>
      <c r="D2040" s="17"/>
      <c r="E2040" s="17"/>
      <c r="F2040" s="17"/>
      <c r="G2040" s="17"/>
      <c r="H2040" s="17"/>
      <c r="I2040" s="17"/>
      <c r="J2040" s="17"/>
      <c r="K2040" s="18"/>
    </row>
    <row r="2041" spans="1:11">
      <c r="A2041" s="17"/>
      <c r="B2041" s="8"/>
      <c r="C2041" s="19"/>
      <c r="D2041" s="5"/>
      <c r="E2041" s="5"/>
      <c r="F2041" s="19"/>
      <c r="G2041" s="5"/>
      <c r="H2041" s="5"/>
      <c r="I2041" s="5"/>
      <c r="J2041" s="5"/>
      <c r="K2041" s="5"/>
    </row>
    <row r="2042" spans="1:11">
      <c r="A2042" s="17"/>
      <c r="B2042" s="8"/>
      <c r="C2042" s="19"/>
      <c r="D2042" s="5"/>
      <c r="E2042" s="5"/>
      <c r="F2042" s="19"/>
      <c r="G2042" s="5"/>
      <c r="H2042" s="5"/>
      <c r="I2042" s="5"/>
      <c r="J2042" s="5"/>
      <c r="K2042" s="5"/>
    </row>
    <row r="2043" spans="1:11">
      <c r="A2043" s="17"/>
      <c r="B2043" s="8"/>
      <c r="C2043" s="19"/>
      <c r="D2043" s="5"/>
      <c r="E2043" s="5"/>
      <c r="F2043" s="19"/>
      <c r="G2043" s="5"/>
      <c r="H2043" s="5"/>
      <c r="I2043" s="5"/>
      <c r="J2043" s="5"/>
      <c r="K2043" s="5"/>
    </row>
    <row r="2044" spans="1:11">
      <c r="A2044" s="17"/>
      <c r="B2044" s="8"/>
      <c r="C2044" s="19"/>
      <c r="D2044" s="5"/>
      <c r="E2044" s="5"/>
      <c r="F2044" s="19"/>
      <c r="G2044" s="5"/>
      <c r="H2044" s="5"/>
      <c r="I2044" s="5"/>
      <c r="J2044" s="5"/>
      <c r="K2044" s="5"/>
    </row>
    <row r="2045" spans="1:11">
      <c r="A2045" s="17"/>
      <c r="B2045" s="8"/>
      <c r="C2045" s="19"/>
      <c r="D2045" s="5"/>
      <c r="E2045" s="5"/>
      <c r="F2045" s="19"/>
      <c r="G2045" s="5"/>
      <c r="H2045" s="5"/>
      <c r="I2045" s="5"/>
      <c r="J2045" s="5"/>
      <c r="K2045" s="5"/>
    </row>
    <row r="2046" spans="1:11">
      <c r="A2046" s="17"/>
      <c r="B2046" s="8"/>
      <c r="C2046" s="19"/>
      <c r="D2046" s="5"/>
      <c r="E2046" s="5"/>
      <c r="F2046" s="19"/>
      <c r="G2046" s="5"/>
      <c r="H2046" s="5"/>
      <c r="I2046" s="5"/>
      <c r="J2046" s="5"/>
      <c r="K2046" s="5"/>
    </row>
    <row r="2047" spans="1:11">
      <c r="A2047" s="17"/>
      <c r="B2047" s="8"/>
      <c r="C2047" s="19"/>
      <c r="D2047" s="5"/>
      <c r="E2047" s="5"/>
      <c r="F2047" s="19"/>
      <c r="G2047" s="5"/>
      <c r="H2047" s="5"/>
      <c r="I2047" s="5"/>
      <c r="J2047" s="5"/>
      <c r="K2047" s="5"/>
    </row>
    <row r="2048" spans="1:11">
      <c r="A2048" s="17"/>
      <c r="B2048" s="8"/>
      <c r="C2048" s="19"/>
      <c r="D2048" s="5"/>
      <c r="E2048" s="5"/>
      <c r="F2048" s="19"/>
      <c r="G2048" s="5"/>
      <c r="H2048" s="5"/>
      <c r="I2048" s="5"/>
      <c r="J2048" s="5"/>
      <c r="K2048" s="5"/>
    </row>
    <row r="2049" spans="1:11">
      <c r="A2049" s="17"/>
      <c r="B2049" s="8"/>
      <c r="C2049" s="19"/>
      <c r="D2049" s="5"/>
      <c r="E2049" s="5"/>
      <c r="F2049" s="19"/>
      <c r="G2049" s="5"/>
      <c r="H2049" s="5"/>
      <c r="I2049" s="5"/>
      <c r="J2049" s="5"/>
      <c r="K2049" s="5"/>
    </row>
    <row r="2050" spans="1:11">
      <c r="A2050" s="17"/>
      <c r="B2050" s="8"/>
      <c r="C2050" s="19"/>
      <c r="D2050" s="5"/>
      <c r="E2050" s="5"/>
      <c r="F2050" s="19"/>
      <c r="G2050" s="5"/>
      <c r="H2050" s="5"/>
      <c r="I2050" s="5"/>
      <c r="J2050" s="5"/>
      <c r="K2050" s="5"/>
    </row>
    <row r="2051" spans="1:11">
      <c r="A2051" s="17"/>
      <c r="B2051" s="8"/>
      <c r="C2051" s="19"/>
      <c r="D2051" s="5"/>
      <c r="E2051" s="5"/>
      <c r="F2051" s="19"/>
      <c r="G2051" s="5"/>
      <c r="H2051" s="5"/>
      <c r="I2051" s="5"/>
      <c r="J2051" s="5"/>
      <c r="K2051" s="5"/>
    </row>
    <row r="2052" spans="1:11">
      <c r="A2052" s="17"/>
      <c r="B2052" s="8"/>
      <c r="C2052" s="19"/>
      <c r="D2052" s="5"/>
      <c r="E2052" s="5"/>
      <c r="F2052" s="19"/>
      <c r="G2052" s="5"/>
      <c r="H2052" s="5"/>
      <c r="I2052" s="5"/>
      <c r="J2052" s="5"/>
      <c r="K2052" s="5"/>
    </row>
    <row r="2053" spans="1:11">
      <c r="A2053" s="17"/>
      <c r="B2053" s="8"/>
      <c r="C2053" s="19"/>
      <c r="D2053" s="5"/>
      <c r="E2053" s="5"/>
      <c r="F2053" s="19"/>
      <c r="G2053" s="5"/>
      <c r="H2053" s="5"/>
      <c r="I2053" s="5"/>
      <c r="J2053" s="5"/>
      <c r="K2053" s="5"/>
    </row>
    <row r="2054" spans="1:11">
      <c r="A2054" s="17"/>
      <c r="B2054" s="8"/>
      <c r="C2054" s="19"/>
      <c r="D2054" s="5"/>
      <c r="E2054" s="5"/>
      <c r="F2054" s="19"/>
      <c r="G2054" s="5"/>
      <c r="H2054" s="5"/>
      <c r="I2054" s="5"/>
      <c r="J2054" s="5"/>
      <c r="K2054" s="5"/>
    </row>
    <row r="2055" spans="1:11">
      <c r="A2055" s="17"/>
      <c r="B2055" s="8"/>
      <c r="C2055" s="19"/>
      <c r="D2055" s="5"/>
      <c r="E2055" s="5"/>
      <c r="F2055" s="19"/>
      <c r="G2055" s="5"/>
      <c r="H2055" s="5"/>
      <c r="I2055" s="5"/>
      <c r="J2055" s="5"/>
      <c r="K2055" s="5"/>
    </row>
    <row r="2056" spans="1:11">
      <c r="A2056" s="17"/>
      <c r="B2056" s="8"/>
      <c r="C2056" s="19"/>
      <c r="D2056" s="5"/>
      <c r="E2056" s="5"/>
      <c r="F2056" s="19"/>
      <c r="G2056" s="5"/>
      <c r="H2056" s="5"/>
      <c r="I2056" s="5"/>
      <c r="J2056" s="5"/>
      <c r="K2056" s="5"/>
    </row>
    <row r="2057" spans="1:11">
      <c r="A2057" s="17"/>
      <c r="B2057" s="8"/>
      <c r="C2057" s="19"/>
      <c r="D2057" s="5"/>
      <c r="E2057" s="5"/>
      <c r="F2057" s="19"/>
      <c r="G2057" s="5"/>
      <c r="H2057" s="5"/>
      <c r="I2057" s="5"/>
      <c r="J2057" s="5"/>
      <c r="K2057" s="5"/>
    </row>
    <row r="2058" spans="1:11">
      <c r="A2058" s="17"/>
      <c r="B2058" s="8"/>
      <c r="C2058" s="19"/>
      <c r="D2058" s="5"/>
      <c r="E2058" s="5"/>
      <c r="F2058" s="19"/>
      <c r="G2058" s="5"/>
      <c r="H2058" s="5"/>
      <c r="I2058" s="5"/>
      <c r="J2058" s="5"/>
      <c r="K2058" s="5"/>
    </row>
    <row r="2059" spans="1:11">
      <c r="A2059" s="17"/>
      <c r="B2059" s="8"/>
      <c r="C2059" s="19"/>
      <c r="D2059" s="5"/>
      <c r="E2059" s="5"/>
      <c r="F2059" s="19"/>
      <c r="G2059" s="5"/>
      <c r="H2059" s="5"/>
      <c r="I2059" s="5"/>
      <c r="J2059" s="5"/>
      <c r="K2059" s="5"/>
    </row>
    <row r="2060" spans="1:11">
      <c r="A2060" s="17"/>
      <c r="B2060" s="8"/>
      <c r="C2060" s="19"/>
      <c r="D2060" s="5"/>
      <c r="E2060" s="5"/>
      <c r="F2060" s="19"/>
      <c r="G2060" s="5"/>
      <c r="H2060" s="5"/>
      <c r="I2060" s="5"/>
      <c r="J2060" s="5"/>
      <c r="K2060" s="5"/>
    </row>
    <row r="2061" spans="1:11">
      <c r="A2061" s="17"/>
      <c r="B2061" s="8"/>
      <c r="C2061" s="19"/>
      <c r="D2061" s="5"/>
      <c r="E2061" s="5"/>
      <c r="F2061" s="19"/>
      <c r="G2061" s="5"/>
      <c r="H2061" s="5"/>
      <c r="I2061" s="5"/>
      <c r="J2061" s="5"/>
      <c r="K2061" s="5"/>
    </row>
    <row r="2062" spans="1:11">
      <c r="A2062" s="17"/>
      <c r="B2062" s="8"/>
      <c r="C2062" s="19"/>
      <c r="D2062" s="5"/>
      <c r="E2062" s="5"/>
      <c r="F2062" s="19"/>
      <c r="G2062" s="5"/>
      <c r="H2062" s="5"/>
      <c r="I2062" s="5"/>
      <c r="J2062" s="5"/>
      <c r="K2062" s="5"/>
    </row>
    <row r="2063" spans="1:11">
      <c r="A2063" s="17"/>
      <c r="B2063" s="8"/>
      <c r="C2063" s="19"/>
      <c r="D2063" s="5"/>
      <c r="E2063" s="5"/>
      <c r="F2063" s="19"/>
      <c r="G2063" s="5"/>
      <c r="H2063" s="5"/>
      <c r="I2063" s="5"/>
      <c r="J2063" s="5"/>
      <c r="K2063" s="5"/>
    </row>
    <row r="2064" spans="1:11">
      <c r="A2064" s="17"/>
      <c r="B2064" s="8"/>
      <c r="C2064" s="19"/>
      <c r="D2064" s="5"/>
      <c r="E2064" s="5"/>
      <c r="F2064" s="19"/>
      <c r="G2064" s="5"/>
      <c r="H2064" s="5"/>
      <c r="I2064" s="5"/>
      <c r="J2064" s="5"/>
      <c r="K2064" s="5"/>
    </row>
    <row r="2065" spans="1:11">
      <c r="A2065" s="17"/>
      <c r="B2065" s="8"/>
      <c r="C2065" s="19"/>
      <c r="D2065" s="5"/>
      <c r="E2065" s="5"/>
      <c r="F2065" s="19"/>
      <c r="G2065" s="5"/>
      <c r="H2065" s="5"/>
      <c r="I2065" s="5"/>
      <c r="J2065" s="5"/>
      <c r="K2065" s="5"/>
    </row>
    <row r="2066" spans="1:11">
      <c r="A2066" s="17"/>
      <c r="B2066" s="8"/>
      <c r="C2066" s="19"/>
      <c r="D2066" s="5"/>
      <c r="E2066" s="5"/>
      <c r="F2066" s="19"/>
      <c r="G2066" s="5"/>
      <c r="H2066" s="5"/>
      <c r="I2066" s="5"/>
      <c r="J2066" s="5"/>
      <c r="K2066" s="5"/>
    </row>
    <row r="2067" spans="1:11">
      <c r="A2067" s="17"/>
      <c r="B2067" s="8"/>
      <c r="C2067" s="19"/>
      <c r="D2067" s="5"/>
      <c r="E2067" s="5"/>
      <c r="F2067" s="19"/>
      <c r="G2067" s="5"/>
      <c r="H2067" s="5"/>
      <c r="I2067" s="5"/>
      <c r="J2067" s="5"/>
      <c r="K2067" s="5"/>
    </row>
    <row r="2068" spans="1:11">
      <c r="A2068" s="17"/>
      <c r="B2068" s="8"/>
      <c r="C2068" s="19"/>
      <c r="D2068" s="5"/>
      <c r="E2068" s="5"/>
      <c r="F2068" s="19"/>
      <c r="G2068" s="5"/>
      <c r="H2068" s="5"/>
      <c r="I2068" s="5"/>
      <c r="J2068" s="5"/>
      <c r="K2068" s="5"/>
    </row>
    <row r="2069" spans="1:11">
      <c r="A2069" s="17"/>
      <c r="B2069" s="8"/>
      <c r="C2069" s="19"/>
      <c r="D2069" s="5"/>
      <c r="E2069" s="5"/>
      <c r="F2069" s="19"/>
      <c r="G2069" s="5"/>
      <c r="H2069" s="5"/>
      <c r="I2069" s="5"/>
      <c r="J2069" s="5"/>
      <c r="K2069" s="5"/>
    </row>
    <row r="2070" spans="1:11">
      <c r="A2070" s="17"/>
      <c r="B2070" s="8"/>
      <c r="C2070" s="19"/>
      <c r="D2070" s="5"/>
      <c r="E2070" s="5"/>
      <c r="F2070" s="19"/>
      <c r="G2070" s="5"/>
      <c r="H2070" s="5"/>
      <c r="I2070" s="5"/>
      <c r="J2070" s="5"/>
      <c r="K2070" s="5"/>
    </row>
    <row r="2071" spans="1:11">
      <c r="A2071" s="17"/>
      <c r="B2071" s="8"/>
      <c r="C2071" s="19"/>
      <c r="D2071" s="5"/>
      <c r="E2071" s="5"/>
      <c r="F2071" s="19"/>
      <c r="G2071" s="5"/>
      <c r="H2071" s="5"/>
      <c r="I2071" s="5"/>
      <c r="J2071" s="5"/>
      <c r="K2071" s="5"/>
    </row>
    <row r="2072" spans="1:11">
      <c r="A2072" s="17"/>
      <c r="B2072" s="8"/>
      <c r="C2072" s="19"/>
      <c r="D2072" s="5"/>
      <c r="E2072" s="5"/>
      <c r="F2072" s="19"/>
      <c r="G2072" s="5"/>
      <c r="H2072" s="5"/>
      <c r="I2072" s="5"/>
      <c r="J2072" s="5"/>
      <c r="K2072" s="5"/>
    </row>
    <row r="2073" spans="1:11">
      <c r="A2073" s="17"/>
      <c r="B2073" s="8"/>
      <c r="C2073" s="19"/>
      <c r="D2073" s="5"/>
      <c r="E2073" s="5"/>
      <c r="F2073" s="19"/>
      <c r="G2073" s="5"/>
      <c r="H2073" s="5"/>
      <c r="I2073" s="5"/>
      <c r="J2073" s="5"/>
      <c r="K2073" s="5"/>
    </row>
    <row r="2074" spans="1:11">
      <c r="A2074" s="17"/>
      <c r="B2074" s="8"/>
      <c r="C2074" s="19"/>
      <c r="D2074" s="5"/>
      <c r="E2074" s="5"/>
      <c r="F2074" s="19"/>
      <c r="G2074" s="5"/>
      <c r="H2074" s="5"/>
      <c r="I2074" s="5"/>
      <c r="J2074" s="5"/>
      <c r="K2074" s="5"/>
    </row>
    <row r="2075" spans="1:11">
      <c r="A2075" s="17"/>
      <c r="B2075" s="8"/>
      <c r="C2075" s="19"/>
      <c r="D2075" s="5"/>
      <c r="E2075" s="5"/>
      <c r="F2075" s="19"/>
      <c r="G2075" s="5"/>
      <c r="H2075" s="5"/>
      <c r="I2075" s="5"/>
      <c r="J2075" s="5"/>
      <c r="K2075" s="5"/>
    </row>
    <row r="2076" spans="1:11">
      <c r="A2076" s="17"/>
      <c r="B2076" s="8"/>
      <c r="C2076" s="19"/>
      <c r="D2076" s="5"/>
      <c r="E2076" s="5"/>
      <c r="F2076" s="19"/>
      <c r="G2076" s="5"/>
      <c r="H2076" s="5"/>
      <c r="I2076" s="5"/>
      <c r="J2076" s="5"/>
      <c r="K2076" s="5"/>
    </row>
    <row r="2077" spans="1:11">
      <c r="A2077" s="17"/>
      <c r="B2077" s="8"/>
      <c r="C2077" s="19"/>
      <c r="D2077" s="5"/>
      <c r="E2077" s="5"/>
      <c r="F2077" s="19"/>
      <c r="G2077" s="5"/>
      <c r="H2077" s="5"/>
      <c r="I2077" s="5"/>
      <c r="J2077" s="5"/>
      <c r="K2077" s="5"/>
    </row>
    <row r="2078" spans="1:11">
      <c r="A2078" s="17"/>
      <c r="B2078" s="8"/>
      <c r="C2078" s="19"/>
      <c r="D2078" s="5"/>
      <c r="E2078" s="5"/>
      <c r="F2078" s="19"/>
      <c r="G2078" s="5"/>
      <c r="H2078" s="5"/>
      <c r="I2078" s="5"/>
      <c r="J2078" s="5"/>
      <c r="K2078" s="5"/>
    </row>
    <row r="2079" spans="1:11">
      <c r="A2079" s="17"/>
      <c r="B2079" s="8"/>
      <c r="C2079" s="19"/>
      <c r="D2079" s="5"/>
      <c r="E2079" s="5"/>
      <c r="F2079" s="19"/>
      <c r="G2079" s="5"/>
      <c r="H2079" s="5"/>
      <c r="I2079" s="5"/>
      <c r="J2079" s="5"/>
      <c r="K2079" s="5"/>
    </row>
    <row r="2080" spans="1:11">
      <c r="A2080" s="17"/>
      <c r="B2080" s="8"/>
      <c r="C2080" s="19"/>
      <c r="D2080" s="5"/>
      <c r="E2080" s="5"/>
      <c r="F2080" s="19"/>
      <c r="G2080" s="5"/>
      <c r="H2080" s="5"/>
      <c r="I2080" s="5"/>
      <c r="J2080" s="5"/>
      <c r="K2080" s="5"/>
    </row>
    <row r="2081" spans="1:11">
      <c r="A2081" s="17"/>
      <c r="B2081" s="8"/>
      <c r="C2081" s="19"/>
      <c r="D2081" s="5"/>
      <c r="E2081" s="5"/>
      <c r="F2081" s="19"/>
      <c r="G2081" s="5"/>
      <c r="H2081" s="5"/>
      <c r="I2081" s="5"/>
      <c r="J2081" s="5"/>
      <c r="K2081" s="5"/>
    </row>
    <row r="2082" spans="1:11">
      <c r="A2082" s="17"/>
      <c r="B2082" s="8"/>
      <c r="C2082" s="19"/>
      <c r="D2082" s="5"/>
      <c r="E2082" s="5"/>
      <c r="F2082" s="19"/>
      <c r="G2082" s="5"/>
      <c r="H2082" s="5"/>
      <c r="I2082" s="5"/>
      <c r="J2082" s="5"/>
      <c r="K2082" s="5"/>
    </row>
    <row r="2083" spans="1:11">
      <c r="A2083" s="17"/>
      <c r="B2083" s="8"/>
      <c r="C2083" s="19"/>
      <c r="D2083" s="5"/>
      <c r="E2083" s="5"/>
      <c r="F2083" s="19"/>
      <c r="G2083" s="5"/>
      <c r="H2083" s="5"/>
      <c r="I2083" s="5"/>
      <c r="J2083" s="5"/>
      <c r="K2083" s="5"/>
    </row>
    <row r="2084" spans="1:11">
      <c r="A2084" s="17"/>
      <c r="B2084" s="8"/>
      <c r="C2084" s="19"/>
      <c r="D2084" s="5"/>
      <c r="E2084" s="5"/>
      <c r="F2084" s="19"/>
      <c r="G2084" s="5"/>
      <c r="H2084" s="5"/>
      <c r="I2084" s="5"/>
      <c r="J2084" s="5"/>
      <c r="K2084" s="5"/>
    </row>
    <row r="2085" spans="1:11">
      <c r="A2085" s="17"/>
      <c r="B2085" s="8"/>
      <c r="C2085" s="19"/>
      <c r="D2085" s="5"/>
      <c r="E2085" s="5"/>
      <c r="F2085" s="19"/>
      <c r="G2085" s="5"/>
      <c r="H2085" s="5"/>
      <c r="I2085" s="5"/>
      <c r="J2085" s="5"/>
      <c r="K2085" s="5"/>
    </row>
    <row r="2086" spans="1:11">
      <c r="A2086" s="17"/>
      <c r="B2086" s="8"/>
      <c r="C2086" s="19"/>
      <c r="D2086" s="5"/>
      <c r="E2086" s="5"/>
      <c r="F2086" s="19"/>
      <c r="G2086" s="5"/>
      <c r="H2086" s="5"/>
      <c r="I2086" s="5"/>
      <c r="J2086" s="5"/>
      <c r="K2086" s="5"/>
    </row>
    <row r="2087" spans="1:11">
      <c r="A2087" s="17"/>
      <c r="B2087" s="8"/>
      <c r="C2087" s="19"/>
      <c r="D2087" s="5"/>
      <c r="E2087" s="5"/>
      <c r="F2087" s="19"/>
      <c r="G2087" s="5"/>
      <c r="H2087" s="5"/>
      <c r="I2087" s="5"/>
      <c r="J2087" s="5"/>
      <c r="K2087" s="5"/>
    </row>
    <row r="2088" spans="1:11">
      <c r="A2088" s="17"/>
      <c r="B2088" s="8"/>
      <c r="C2088" s="19"/>
      <c r="D2088" s="5"/>
      <c r="E2088" s="5"/>
      <c r="F2088" s="19"/>
      <c r="G2088" s="5"/>
      <c r="H2088" s="5"/>
      <c r="I2088" s="5"/>
      <c r="J2088" s="5"/>
      <c r="K2088" s="5"/>
    </row>
    <row r="2089" spans="1:11">
      <c r="A2089" s="17"/>
      <c r="B2089" s="8"/>
      <c r="C2089" s="19"/>
      <c r="D2089" s="5"/>
      <c r="E2089" s="5"/>
      <c r="F2089" s="19"/>
      <c r="G2089" s="5"/>
      <c r="H2089" s="5"/>
      <c r="I2089" s="5"/>
      <c r="J2089" s="5"/>
      <c r="K2089" s="5"/>
    </row>
    <row r="2090" spans="1:11">
      <c r="A2090" s="17"/>
      <c r="B2090" s="8"/>
      <c r="C2090" s="19"/>
      <c r="D2090" s="5"/>
      <c r="E2090" s="5"/>
      <c r="F2090" s="19"/>
      <c r="G2090" s="5"/>
      <c r="H2090" s="5"/>
      <c r="I2090" s="5"/>
      <c r="J2090" s="5"/>
      <c r="K2090" s="5"/>
    </row>
    <row r="2091" spans="1:11">
      <c r="A2091" s="17"/>
      <c r="B2091" s="8"/>
      <c r="C2091" s="19"/>
      <c r="D2091" s="5"/>
      <c r="E2091" s="5"/>
      <c r="F2091" s="19"/>
      <c r="G2091" s="5"/>
      <c r="H2091" s="5"/>
      <c r="I2091" s="5"/>
      <c r="J2091" s="5"/>
      <c r="K2091" s="5"/>
    </row>
    <row r="2092" spans="1:11">
      <c r="A2092" s="17"/>
      <c r="B2092" s="8"/>
      <c r="C2092" s="19"/>
      <c r="D2092" s="5"/>
      <c r="E2092" s="5"/>
      <c r="F2092" s="19"/>
      <c r="G2092" s="5"/>
      <c r="H2092" s="5"/>
      <c r="I2092" s="5"/>
      <c r="J2092" s="5"/>
      <c r="K2092" s="5"/>
    </row>
    <row r="2093" spans="1:11">
      <c r="A2093" s="17"/>
      <c r="B2093" s="8"/>
      <c r="C2093" s="19"/>
      <c r="D2093" s="5"/>
      <c r="E2093" s="5"/>
      <c r="F2093" s="19"/>
      <c r="G2093" s="5"/>
      <c r="H2093" s="5"/>
      <c r="I2093" s="5"/>
      <c r="J2093" s="5"/>
      <c r="K2093" s="5"/>
    </row>
    <row r="2094" spans="1:11">
      <c r="A2094" s="17"/>
      <c r="B2094" s="8"/>
      <c r="C2094" s="19"/>
      <c r="D2094" s="5"/>
      <c r="E2094" s="5"/>
      <c r="F2094" s="19"/>
      <c r="G2094" s="5"/>
      <c r="H2094" s="5"/>
      <c r="I2094" s="5"/>
      <c r="J2094" s="5"/>
      <c r="K2094" s="5"/>
    </row>
    <row r="2095" spans="1:11">
      <c r="A2095" s="17"/>
      <c r="B2095" s="8"/>
      <c r="C2095" s="19"/>
      <c r="D2095" s="5"/>
      <c r="E2095" s="5"/>
      <c r="F2095" s="19"/>
      <c r="G2095" s="5"/>
      <c r="H2095" s="5"/>
      <c r="I2095" s="5"/>
      <c r="J2095" s="5"/>
      <c r="K2095" s="5"/>
    </row>
    <row r="2096" spans="1:11">
      <c r="A2096" s="17"/>
      <c r="B2096" s="8"/>
      <c r="C2096" s="19"/>
      <c r="D2096" s="5"/>
      <c r="E2096" s="5"/>
      <c r="F2096" s="19"/>
      <c r="G2096" s="5"/>
      <c r="H2096" s="5"/>
      <c r="I2096" s="5"/>
      <c r="J2096" s="5"/>
      <c r="K2096" s="5"/>
    </row>
    <row r="2097" spans="1:11">
      <c r="A2097" s="17"/>
      <c r="B2097" s="8"/>
      <c r="C2097" s="19"/>
      <c r="D2097" s="5"/>
      <c r="E2097" s="5"/>
      <c r="F2097" s="19"/>
      <c r="G2097" s="5"/>
      <c r="H2097" s="5"/>
      <c r="I2097" s="5"/>
      <c r="J2097" s="5"/>
      <c r="K2097" s="5"/>
    </row>
    <row r="2098" spans="1:11">
      <c r="A2098" s="17"/>
      <c r="B2098" s="8"/>
      <c r="C2098" s="19"/>
      <c r="D2098" s="5"/>
      <c r="E2098" s="5"/>
      <c r="F2098" s="19"/>
      <c r="G2098" s="5"/>
      <c r="H2098" s="5"/>
      <c r="I2098" s="5"/>
      <c r="J2098" s="5"/>
      <c r="K2098" s="5"/>
    </row>
    <row r="2099" spans="1:11">
      <c r="A2099" s="17"/>
      <c r="B2099" s="8"/>
      <c r="C2099" s="19"/>
      <c r="D2099" s="5"/>
      <c r="E2099" s="5"/>
      <c r="F2099" s="19"/>
      <c r="G2099" s="5"/>
      <c r="H2099" s="5"/>
      <c r="I2099" s="5"/>
      <c r="J2099" s="5"/>
      <c r="K2099" s="5"/>
    </row>
    <row r="2100" spans="1:11">
      <c r="A2100" s="17"/>
      <c r="B2100" s="8"/>
      <c r="C2100" s="19"/>
      <c r="D2100" s="5"/>
      <c r="E2100" s="5"/>
      <c r="F2100" s="19"/>
      <c r="G2100" s="5"/>
      <c r="H2100" s="5"/>
      <c r="I2100" s="5"/>
      <c r="J2100" s="5"/>
      <c r="K2100" s="5"/>
    </row>
    <row r="2101" spans="1:11">
      <c r="A2101" s="17"/>
      <c r="B2101" s="8"/>
      <c r="C2101" s="19"/>
      <c r="D2101" s="5"/>
      <c r="E2101" s="5"/>
      <c r="F2101" s="19"/>
      <c r="G2101" s="5"/>
      <c r="H2101" s="5"/>
      <c r="I2101" s="5"/>
      <c r="J2101" s="5"/>
      <c r="K2101" s="5"/>
    </row>
    <row r="2102" spans="1:11">
      <c r="A2102" s="17"/>
      <c r="B2102" s="8"/>
      <c r="C2102" s="19"/>
      <c r="D2102" s="5"/>
      <c r="E2102" s="5"/>
      <c r="F2102" s="19"/>
      <c r="G2102" s="5"/>
      <c r="H2102" s="5"/>
      <c r="I2102" s="5"/>
      <c r="J2102" s="5"/>
      <c r="K2102" s="5"/>
    </row>
    <row r="2103" spans="1:11">
      <c r="A2103" s="17"/>
      <c r="B2103" s="8"/>
      <c r="C2103" s="19"/>
      <c r="D2103" s="5"/>
      <c r="E2103" s="5"/>
      <c r="F2103" s="19"/>
      <c r="G2103" s="5"/>
      <c r="H2103" s="5"/>
      <c r="I2103" s="5"/>
      <c r="J2103" s="5"/>
      <c r="K2103" s="5"/>
    </row>
    <row r="2104" spans="1:11">
      <c r="A2104" s="17"/>
      <c r="B2104" s="8"/>
      <c r="C2104" s="19"/>
      <c r="D2104" s="5"/>
      <c r="E2104" s="5"/>
      <c r="F2104" s="19"/>
      <c r="G2104" s="5"/>
      <c r="H2104" s="5"/>
      <c r="I2104" s="5"/>
      <c r="J2104" s="5"/>
      <c r="K2104" s="5"/>
    </row>
    <row r="2105" spans="1:11">
      <c r="A2105" s="17"/>
      <c r="B2105" s="8"/>
      <c r="C2105" s="19"/>
      <c r="D2105" s="5"/>
      <c r="E2105" s="5"/>
      <c r="F2105" s="19"/>
      <c r="G2105" s="5"/>
      <c r="H2105" s="5"/>
      <c r="I2105" s="5"/>
      <c r="J2105" s="5"/>
      <c r="K2105" s="5"/>
    </row>
    <row r="2106" spans="1:11">
      <c r="A2106" s="17"/>
      <c r="B2106" s="8"/>
      <c r="C2106" s="19"/>
      <c r="D2106" s="5"/>
      <c r="E2106" s="5"/>
      <c r="F2106" s="19"/>
      <c r="G2106" s="5"/>
      <c r="H2106" s="5"/>
      <c r="I2106" s="5"/>
      <c r="J2106" s="5"/>
      <c r="K2106" s="5"/>
    </row>
    <row r="2107" spans="1:11">
      <c r="A2107" s="17"/>
      <c r="B2107" s="8"/>
      <c r="C2107" s="19"/>
      <c r="D2107" s="5"/>
      <c r="E2107" s="5"/>
      <c r="F2107" s="19"/>
      <c r="G2107" s="5"/>
      <c r="H2107" s="5"/>
      <c r="I2107" s="5"/>
      <c r="J2107" s="5"/>
      <c r="K2107" s="5"/>
    </row>
    <row r="2108" spans="1:11">
      <c r="A2108" s="17"/>
      <c r="B2108" s="8"/>
      <c r="C2108" s="19"/>
      <c r="D2108" s="5"/>
      <c r="E2108" s="5"/>
      <c r="F2108" s="19"/>
      <c r="G2108" s="5"/>
      <c r="H2108" s="5"/>
      <c r="I2108" s="5"/>
      <c r="J2108" s="5"/>
      <c r="K2108" s="5"/>
    </row>
    <row r="2109" spans="1:11">
      <c r="A2109" s="17"/>
      <c r="B2109" s="8"/>
      <c r="C2109" s="19"/>
      <c r="D2109" s="5"/>
      <c r="E2109" s="5"/>
      <c r="F2109" s="19"/>
      <c r="G2109" s="5"/>
      <c r="H2109" s="5"/>
      <c r="I2109" s="5"/>
      <c r="J2109" s="5"/>
      <c r="K2109" s="5"/>
    </row>
    <row r="2110" spans="1:11">
      <c r="A2110" s="17"/>
      <c r="B2110" s="8"/>
      <c r="C2110" s="19"/>
      <c r="D2110" s="5"/>
      <c r="E2110" s="5"/>
      <c r="F2110" s="19"/>
      <c r="G2110" s="5"/>
      <c r="H2110" s="5"/>
      <c r="I2110" s="5"/>
      <c r="J2110" s="5"/>
      <c r="K2110" s="5"/>
    </row>
    <row r="2111" spans="1:11">
      <c r="A2111" s="17"/>
      <c r="B2111" s="8"/>
      <c r="C2111" s="19"/>
      <c r="D2111" s="5"/>
      <c r="E2111" s="5"/>
      <c r="F2111" s="19"/>
      <c r="G2111" s="5"/>
      <c r="H2111" s="5"/>
      <c r="I2111" s="5"/>
      <c r="J2111" s="5"/>
      <c r="K2111" s="5"/>
    </row>
    <row r="2112" spans="1:11">
      <c r="A2112" s="17"/>
      <c r="B2112" s="8"/>
      <c r="C2112" s="19"/>
      <c r="D2112" s="5"/>
      <c r="E2112" s="5"/>
      <c r="F2112" s="19"/>
      <c r="G2112" s="5"/>
      <c r="H2112" s="5"/>
      <c r="I2112" s="5"/>
      <c r="J2112" s="5"/>
      <c r="K2112" s="5"/>
    </row>
    <row r="2113" spans="1:11">
      <c r="A2113" s="17"/>
      <c r="B2113" s="8"/>
      <c r="C2113" s="19"/>
      <c r="D2113" s="5"/>
      <c r="E2113" s="5"/>
      <c r="F2113" s="19"/>
      <c r="G2113" s="5"/>
      <c r="H2113" s="5"/>
      <c r="I2113" s="5"/>
      <c r="J2113" s="5"/>
      <c r="K2113" s="5"/>
    </row>
    <row r="2114" spans="1:11">
      <c r="A2114" s="17"/>
      <c r="B2114" s="8"/>
      <c r="C2114" s="19"/>
      <c r="D2114" s="5"/>
      <c r="E2114" s="5"/>
      <c r="F2114" s="19"/>
      <c r="G2114" s="5"/>
      <c r="H2114" s="5"/>
      <c r="I2114" s="5"/>
      <c r="J2114" s="5"/>
      <c r="K2114" s="5"/>
    </row>
    <row r="2115" spans="1:11">
      <c r="A2115" s="17"/>
      <c r="B2115" s="8"/>
      <c r="C2115" s="19"/>
      <c r="D2115" s="5"/>
      <c r="E2115" s="5"/>
      <c r="F2115" s="19"/>
      <c r="G2115" s="5"/>
      <c r="H2115" s="5"/>
      <c r="I2115" s="5"/>
      <c r="J2115" s="5"/>
      <c r="K2115" s="5"/>
    </row>
    <row r="2116" spans="1:11">
      <c r="A2116" s="17"/>
      <c r="B2116" s="8"/>
      <c r="C2116" s="19"/>
      <c r="D2116" s="5"/>
      <c r="E2116" s="5"/>
      <c r="F2116" s="19"/>
      <c r="G2116" s="5"/>
      <c r="H2116" s="5"/>
      <c r="I2116" s="5"/>
      <c r="J2116" s="5"/>
      <c r="K2116" s="5"/>
    </row>
    <row r="2117" spans="1:11">
      <c r="A2117" s="17"/>
      <c r="B2117" s="8"/>
      <c r="C2117" s="19"/>
      <c r="D2117" s="5"/>
      <c r="E2117" s="5"/>
      <c r="F2117" s="19"/>
      <c r="G2117" s="5"/>
      <c r="H2117" s="5"/>
      <c r="I2117" s="5"/>
      <c r="J2117" s="5"/>
      <c r="K2117" s="5"/>
    </row>
    <row r="2118" spans="1:11">
      <c r="A2118" s="17"/>
      <c r="B2118" s="8"/>
      <c r="C2118" s="19"/>
      <c r="D2118" s="5"/>
      <c r="E2118" s="5"/>
      <c r="F2118" s="19"/>
      <c r="G2118" s="5"/>
      <c r="H2118" s="5"/>
      <c r="I2118" s="5"/>
      <c r="J2118" s="5"/>
      <c r="K2118" s="5"/>
    </row>
    <row r="2119" spans="1:11">
      <c r="A2119" s="17"/>
      <c r="B2119" s="8"/>
      <c r="C2119" s="19"/>
      <c r="D2119" s="5"/>
      <c r="E2119" s="5"/>
      <c r="F2119" s="19"/>
      <c r="G2119" s="5"/>
      <c r="H2119" s="5"/>
      <c r="I2119" s="5"/>
      <c r="J2119" s="5"/>
      <c r="K2119" s="5"/>
    </row>
    <row r="2120" spans="1:11">
      <c r="A2120" s="17"/>
      <c r="B2120" s="8"/>
      <c r="C2120" s="19"/>
      <c r="D2120" s="5"/>
      <c r="E2120" s="5"/>
      <c r="F2120" s="19"/>
      <c r="G2120" s="5"/>
      <c r="H2120" s="5"/>
      <c r="I2120" s="5"/>
      <c r="J2120" s="5"/>
      <c r="K2120" s="5"/>
    </row>
    <row r="2121" spans="1:11">
      <c r="A2121" s="17"/>
      <c r="B2121" s="8"/>
      <c r="C2121" s="19"/>
      <c r="D2121" s="5"/>
      <c r="E2121" s="5"/>
      <c r="F2121" s="19"/>
      <c r="G2121" s="5"/>
      <c r="H2121" s="5"/>
      <c r="I2121" s="5"/>
      <c r="J2121" s="5"/>
      <c r="K2121" s="5"/>
    </row>
    <row r="2122" spans="1:11">
      <c r="A2122" s="17"/>
      <c r="B2122" s="8"/>
      <c r="C2122" s="19"/>
      <c r="D2122" s="5"/>
      <c r="E2122" s="5"/>
      <c r="F2122" s="19"/>
      <c r="G2122" s="5"/>
      <c r="H2122" s="5"/>
      <c r="I2122" s="5"/>
      <c r="J2122" s="5"/>
      <c r="K2122" s="5"/>
    </row>
    <row r="2123" spans="1:11">
      <c r="A2123" s="17"/>
      <c r="B2123" s="8"/>
      <c r="C2123" s="19"/>
      <c r="D2123" s="5"/>
      <c r="E2123" s="5"/>
      <c r="F2123" s="19"/>
      <c r="G2123" s="5"/>
      <c r="H2123" s="5"/>
      <c r="I2123" s="5"/>
      <c r="J2123" s="5"/>
      <c r="K2123" s="5"/>
    </row>
    <row r="2124" spans="1:11">
      <c r="A2124" s="17"/>
      <c r="B2124" s="8"/>
      <c r="C2124" s="19"/>
      <c r="D2124" s="5"/>
      <c r="E2124" s="5"/>
      <c r="F2124" s="19"/>
      <c r="G2124" s="5"/>
      <c r="H2124" s="5"/>
      <c r="I2124" s="5"/>
      <c r="J2124" s="5"/>
      <c r="K2124" s="5"/>
    </row>
    <row r="2125" spans="1:11">
      <c r="A2125" s="17"/>
      <c r="B2125" s="8"/>
      <c r="C2125" s="19"/>
      <c r="D2125" s="5"/>
      <c r="E2125" s="5"/>
      <c r="F2125" s="19"/>
      <c r="G2125" s="5"/>
      <c r="H2125" s="5"/>
      <c r="I2125" s="5"/>
      <c r="J2125" s="5"/>
      <c r="K2125" s="5"/>
    </row>
    <row r="2126" spans="1:11">
      <c r="A2126" s="17"/>
      <c r="B2126" s="8"/>
      <c r="C2126" s="19"/>
      <c r="D2126" s="5"/>
      <c r="E2126" s="5"/>
      <c r="F2126" s="19"/>
      <c r="G2126" s="5"/>
      <c r="H2126" s="5"/>
      <c r="I2126" s="5"/>
      <c r="J2126" s="5"/>
      <c r="K2126" s="5"/>
    </row>
    <row r="2127" spans="1:11">
      <c r="A2127" s="17"/>
      <c r="B2127" s="8"/>
      <c r="C2127" s="19"/>
      <c r="D2127" s="5"/>
      <c r="E2127" s="5"/>
      <c r="F2127" s="19"/>
      <c r="G2127" s="5"/>
      <c r="H2127" s="5"/>
      <c r="I2127" s="5"/>
      <c r="J2127" s="5"/>
      <c r="K2127" s="5"/>
    </row>
    <row r="2128" spans="1:11">
      <c r="A2128" s="17"/>
      <c r="B2128" s="8"/>
      <c r="C2128" s="19"/>
      <c r="D2128" s="5"/>
      <c r="E2128" s="5"/>
      <c r="F2128" s="19"/>
      <c r="G2128" s="5"/>
      <c r="H2128" s="5"/>
      <c r="I2128" s="5"/>
      <c r="J2128" s="5"/>
      <c r="K2128" s="5"/>
    </row>
    <row r="2129" spans="1:11">
      <c r="A2129" s="17"/>
      <c r="B2129" s="8"/>
      <c r="C2129" s="19"/>
      <c r="D2129" s="5"/>
      <c r="E2129" s="5"/>
      <c r="F2129" s="19"/>
      <c r="G2129" s="5"/>
      <c r="H2129" s="5"/>
      <c r="I2129" s="5"/>
      <c r="J2129" s="5"/>
      <c r="K2129" s="5"/>
    </row>
    <row r="2130" spans="1:11">
      <c r="A2130" s="17"/>
      <c r="B2130" s="8"/>
      <c r="C2130" s="19"/>
      <c r="D2130" s="5"/>
      <c r="E2130" s="5"/>
      <c r="F2130" s="19"/>
      <c r="G2130" s="5"/>
      <c r="H2130" s="5"/>
      <c r="I2130" s="5"/>
      <c r="J2130" s="5"/>
      <c r="K2130" s="5"/>
    </row>
    <row r="2131" spans="1:11">
      <c r="A2131" s="17"/>
      <c r="B2131" s="8"/>
      <c r="C2131" s="19"/>
      <c r="D2131" s="5"/>
      <c r="E2131" s="5"/>
      <c r="F2131" s="19"/>
      <c r="G2131" s="5"/>
      <c r="H2131" s="5"/>
      <c r="I2131" s="5"/>
      <c r="J2131" s="5"/>
      <c r="K2131" s="5"/>
    </row>
    <row r="2132" spans="1:11">
      <c r="A2132" s="17"/>
      <c r="B2132" s="8"/>
      <c r="C2132" s="19"/>
      <c r="D2132" s="5"/>
      <c r="E2132" s="5"/>
      <c r="F2132" s="19"/>
      <c r="G2132" s="5"/>
      <c r="H2132" s="5"/>
      <c r="I2132" s="5"/>
      <c r="J2132" s="5"/>
      <c r="K2132" s="5"/>
    </row>
    <row r="2133" spans="1:11">
      <c r="A2133" s="17"/>
      <c r="B2133" s="8"/>
      <c r="C2133" s="19"/>
      <c r="D2133" s="5"/>
      <c r="E2133" s="5"/>
      <c r="F2133" s="19"/>
      <c r="G2133" s="5"/>
      <c r="H2133" s="5"/>
      <c r="I2133" s="5"/>
      <c r="J2133" s="5"/>
      <c r="K2133" s="5"/>
    </row>
    <row r="2134" spans="1:11">
      <c r="A2134" s="17"/>
      <c r="B2134" s="8"/>
      <c r="C2134" s="19"/>
      <c r="D2134" s="5"/>
      <c r="E2134" s="5"/>
      <c r="F2134" s="19"/>
      <c r="G2134" s="5"/>
      <c r="H2134" s="5"/>
      <c r="I2134" s="5"/>
      <c r="J2134" s="5"/>
      <c r="K2134" s="5"/>
    </row>
    <row r="2135" spans="1:11">
      <c r="A2135" s="17"/>
      <c r="B2135" s="8"/>
      <c r="C2135" s="19"/>
      <c r="D2135" s="5"/>
      <c r="E2135" s="5"/>
      <c r="F2135" s="19"/>
      <c r="G2135" s="5"/>
      <c r="H2135" s="5"/>
      <c r="I2135" s="5"/>
      <c r="J2135" s="5"/>
      <c r="K2135" s="5"/>
    </row>
    <row r="2136" spans="1:11">
      <c r="A2136" s="17"/>
      <c r="B2136" s="8"/>
      <c r="C2136" s="19"/>
      <c r="D2136" s="5"/>
      <c r="E2136" s="5"/>
      <c r="F2136" s="19"/>
      <c r="G2136" s="5"/>
      <c r="H2136" s="5"/>
      <c r="I2136" s="5"/>
      <c r="J2136" s="5"/>
      <c r="K2136" s="5"/>
    </row>
    <row r="2137" spans="1:11">
      <c r="A2137" s="17"/>
      <c r="B2137" s="8"/>
      <c r="C2137" s="19"/>
      <c r="D2137" s="5"/>
      <c r="E2137" s="5"/>
      <c r="F2137" s="19"/>
      <c r="G2137" s="5"/>
      <c r="H2137" s="5"/>
      <c r="I2137" s="5"/>
      <c r="J2137" s="5"/>
      <c r="K2137" s="5"/>
    </row>
    <row r="2138" spans="1:11">
      <c r="A2138" s="17"/>
      <c r="B2138" s="8"/>
      <c r="C2138" s="19"/>
      <c r="D2138" s="5"/>
      <c r="E2138" s="5"/>
      <c r="F2138" s="19"/>
      <c r="G2138" s="5"/>
      <c r="H2138" s="5"/>
      <c r="I2138" s="5"/>
      <c r="J2138" s="5"/>
      <c r="K2138" s="5"/>
    </row>
    <row r="2139" spans="1:11">
      <c r="A2139" s="17"/>
      <c r="B2139" s="8"/>
      <c r="C2139" s="19"/>
      <c r="D2139" s="5"/>
      <c r="E2139" s="5"/>
      <c r="F2139" s="19"/>
      <c r="G2139" s="5"/>
      <c r="H2139" s="5"/>
      <c r="I2139" s="5"/>
      <c r="J2139" s="5"/>
      <c r="K2139" s="5"/>
    </row>
    <row r="2140" spans="1:11">
      <c r="A2140" s="17"/>
      <c r="B2140" s="8"/>
      <c r="C2140" s="19"/>
      <c r="D2140" s="5"/>
      <c r="E2140" s="5"/>
      <c r="F2140" s="19"/>
      <c r="G2140" s="5"/>
      <c r="H2140" s="5"/>
      <c r="I2140" s="5"/>
      <c r="J2140" s="5"/>
      <c r="K2140" s="5"/>
    </row>
    <row r="2141" spans="1:11">
      <c r="A2141" s="17"/>
      <c r="B2141" s="8"/>
      <c r="C2141" s="19"/>
      <c r="D2141" s="5"/>
      <c r="E2141" s="5"/>
      <c r="F2141" s="19"/>
      <c r="G2141" s="5"/>
      <c r="H2141" s="5"/>
      <c r="I2141" s="5"/>
      <c r="J2141" s="5"/>
      <c r="K2141" s="5"/>
    </row>
    <row r="2142" spans="1:11">
      <c r="A2142" s="17"/>
      <c r="B2142" s="8"/>
      <c r="C2142" s="19"/>
      <c r="D2142" s="5"/>
      <c r="E2142" s="5"/>
      <c r="F2142" s="19"/>
      <c r="G2142" s="5"/>
      <c r="H2142" s="5"/>
      <c r="I2142" s="5"/>
      <c r="J2142" s="5"/>
      <c r="K2142" s="5"/>
    </row>
    <row r="2143" spans="1:11">
      <c r="A2143" s="17"/>
      <c r="B2143" s="8"/>
      <c r="C2143" s="19"/>
      <c r="D2143" s="5"/>
      <c r="E2143" s="5"/>
      <c r="F2143" s="19"/>
      <c r="G2143" s="5"/>
      <c r="H2143" s="5"/>
      <c r="I2143" s="5"/>
      <c r="J2143" s="5"/>
      <c r="K2143" s="5"/>
    </row>
    <row r="2144" spans="1:11">
      <c r="A2144" s="17"/>
      <c r="B2144" s="8"/>
      <c r="C2144" s="19"/>
      <c r="D2144" s="5"/>
      <c r="E2144" s="5"/>
      <c r="F2144" s="19"/>
      <c r="G2144" s="5"/>
      <c r="H2144" s="5"/>
      <c r="I2144" s="5"/>
      <c r="J2144" s="5"/>
      <c r="K2144" s="5"/>
    </row>
    <row r="2145" spans="1:11">
      <c r="A2145" s="17"/>
      <c r="B2145" s="8"/>
      <c r="C2145" s="19"/>
      <c r="D2145" s="5"/>
      <c r="E2145" s="5"/>
      <c r="F2145" s="19"/>
      <c r="G2145" s="5"/>
      <c r="H2145" s="5"/>
      <c r="I2145" s="5"/>
      <c r="J2145" s="5"/>
      <c r="K2145" s="5"/>
    </row>
    <row r="2146" spans="1:11">
      <c r="A2146" s="17"/>
      <c r="B2146" s="8"/>
      <c r="C2146" s="19"/>
      <c r="D2146" s="5"/>
      <c r="E2146" s="5"/>
      <c r="F2146" s="19"/>
      <c r="G2146" s="5"/>
      <c r="H2146" s="5"/>
      <c r="I2146" s="5"/>
      <c r="J2146" s="5"/>
      <c r="K2146" s="5"/>
    </row>
    <row r="2147" spans="1:11">
      <c r="A2147" s="17"/>
      <c r="B2147" s="8"/>
      <c r="C2147" s="19"/>
      <c r="D2147" s="5"/>
      <c r="E2147" s="5"/>
      <c r="F2147" s="19"/>
      <c r="G2147" s="5"/>
      <c r="H2147" s="5"/>
      <c r="I2147" s="5"/>
      <c r="J2147" s="5"/>
      <c r="K2147" s="5"/>
    </row>
    <row r="2148" spans="1:11">
      <c r="A2148" s="17"/>
      <c r="B2148" s="8"/>
      <c r="C2148" s="19"/>
      <c r="D2148" s="5"/>
      <c r="E2148" s="5"/>
      <c r="F2148" s="19"/>
      <c r="G2148" s="5"/>
      <c r="H2148" s="5"/>
      <c r="I2148" s="5"/>
      <c r="J2148" s="5"/>
      <c r="K2148" s="5"/>
    </row>
    <row r="2149" spans="1:11">
      <c r="A2149" s="17"/>
      <c r="B2149" s="8"/>
      <c r="C2149" s="19"/>
      <c r="D2149" s="5"/>
      <c r="E2149" s="5"/>
      <c r="F2149" s="19"/>
      <c r="G2149" s="5"/>
      <c r="H2149" s="5"/>
      <c r="I2149" s="5"/>
      <c r="J2149" s="5"/>
      <c r="K2149" s="5"/>
    </row>
    <row r="2150" spans="1:11">
      <c r="A2150" s="17"/>
      <c r="B2150" s="8"/>
      <c r="C2150" s="19"/>
      <c r="D2150" s="5"/>
      <c r="E2150" s="5"/>
      <c r="F2150" s="19"/>
      <c r="G2150" s="5"/>
      <c r="H2150" s="5"/>
      <c r="I2150" s="5"/>
      <c r="J2150" s="5"/>
      <c r="K2150" s="5"/>
    </row>
    <row r="2151" spans="1:11">
      <c r="A2151" s="17"/>
      <c r="B2151" s="8"/>
      <c r="C2151" s="19"/>
      <c r="D2151" s="5"/>
      <c r="E2151" s="5"/>
      <c r="F2151" s="19"/>
      <c r="G2151" s="5"/>
      <c r="H2151" s="5"/>
      <c r="I2151" s="5"/>
      <c r="J2151" s="5"/>
      <c r="K2151" s="5"/>
    </row>
    <row r="2152" spans="1:11">
      <c r="A2152" s="17"/>
      <c r="B2152" s="8"/>
      <c r="C2152" s="19"/>
      <c r="D2152" s="5"/>
      <c r="E2152" s="5"/>
      <c r="F2152" s="19"/>
      <c r="G2152" s="5"/>
      <c r="H2152" s="5"/>
      <c r="I2152" s="5"/>
      <c r="J2152" s="5"/>
      <c r="K2152" s="5"/>
    </row>
    <row r="2153" spans="1:11">
      <c r="A2153" s="17"/>
      <c r="B2153" s="8"/>
      <c r="C2153" s="19"/>
      <c r="D2153" s="5"/>
      <c r="E2153" s="5"/>
      <c r="F2153" s="19"/>
      <c r="G2153" s="5"/>
      <c r="H2153" s="5"/>
      <c r="I2153" s="5"/>
      <c r="J2153" s="5"/>
      <c r="K2153" s="5"/>
    </row>
    <row r="2154" spans="1:11">
      <c r="A2154" s="17"/>
      <c r="B2154" s="8"/>
      <c r="C2154" s="19"/>
      <c r="D2154" s="5"/>
      <c r="E2154" s="5"/>
      <c r="F2154" s="19"/>
      <c r="G2154" s="5"/>
      <c r="H2154" s="5"/>
      <c r="I2154" s="5"/>
      <c r="J2154" s="5"/>
      <c r="K2154" s="5"/>
    </row>
    <row r="2155" spans="1:11">
      <c r="A2155" s="17"/>
      <c r="B2155" s="8"/>
      <c r="C2155" s="19"/>
      <c r="D2155" s="5"/>
      <c r="E2155" s="5"/>
      <c r="F2155" s="19"/>
      <c r="G2155" s="5"/>
      <c r="H2155" s="5"/>
      <c r="I2155" s="5"/>
      <c r="J2155" s="5"/>
      <c r="K2155" s="5"/>
    </row>
    <row r="2156" spans="1:11">
      <c r="A2156" s="17"/>
      <c r="B2156" s="8"/>
      <c r="C2156" s="19"/>
      <c r="D2156" s="5"/>
      <c r="E2156" s="5"/>
      <c r="F2156" s="19"/>
      <c r="G2156" s="5"/>
      <c r="H2156" s="5"/>
      <c r="I2156" s="5"/>
      <c r="J2156" s="5"/>
      <c r="K2156" s="5"/>
    </row>
    <row r="2157" spans="1:11">
      <c r="A2157" s="17"/>
      <c r="B2157" s="8"/>
      <c r="C2157" s="19"/>
      <c r="D2157" s="5"/>
      <c r="E2157" s="5"/>
      <c r="F2157" s="19"/>
      <c r="G2157" s="5"/>
      <c r="H2157" s="5"/>
      <c r="I2157" s="5"/>
      <c r="J2157" s="5"/>
      <c r="K2157" s="5"/>
    </row>
    <row r="2158" spans="1:11">
      <c r="A2158" s="17"/>
      <c r="B2158" s="8"/>
      <c r="C2158" s="19"/>
      <c r="D2158" s="5"/>
      <c r="E2158" s="5"/>
      <c r="F2158" s="19"/>
      <c r="G2158" s="5"/>
      <c r="H2158" s="5"/>
      <c r="I2158" s="5"/>
      <c r="J2158" s="5"/>
      <c r="K2158" s="5"/>
    </row>
    <row r="2159" spans="1:11">
      <c r="A2159" s="17"/>
      <c r="B2159" s="8"/>
      <c r="C2159" s="19"/>
      <c r="D2159" s="5"/>
      <c r="E2159" s="5"/>
      <c r="F2159" s="19"/>
      <c r="G2159" s="5"/>
      <c r="H2159" s="5"/>
      <c r="I2159" s="5"/>
      <c r="J2159" s="5"/>
      <c r="K2159" s="5"/>
    </row>
    <row r="2160" spans="1:11">
      <c r="A2160" s="17"/>
      <c r="B2160" s="8"/>
      <c r="C2160" s="19"/>
      <c r="D2160" s="5"/>
      <c r="E2160" s="5"/>
      <c r="F2160" s="19"/>
      <c r="G2160" s="5"/>
      <c r="H2160" s="5"/>
      <c r="I2160" s="5"/>
      <c r="J2160" s="5"/>
      <c r="K2160" s="5"/>
    </row>
    <row r="2161" spans="1:11">
      <c r="A2161" s="17"/>
      <c r="B2161" s="8"/>
      <c r="C2161" s="19"/>
      <c r="D2161" s="5"/>
      <c r="E2161" s="5"/>
      <c r="F2161" s="19"/>
      <c r="G2161" s="5"/>
      <c r="H2161" s="5"/>
      <c r="I2161" s="5"/>
      <c r="J2161" s="5"/>
      <c r="K2161" s="5"/>
    </row>
    <row r="2162" spans="1:11">
      <c r="A2162" s="17"/>
      <c r="B2162" s="8"/>
      <c r="C2162" s="19"/>
      <c r="D2162" s="5"/>
      <c r="E2162" s="5"/>
      <c r="F2162" s="19"/>
      <c r="G2162" s="5"/>
      <c r="H2162" s="5"/>
      <c r="I2162" s="5"/>
      <c r="J2162" s="5"/>
      <c r="K2162" s="5"/>
    </row>
    <row r="2163" spans="1:11">
      <c r="A2163" s="17"/>
      <c r="B2163" s="8"/>
      <c r="C2163" s="19"/>
      <c r="D2163" s="5"/>
      <c r="E2163" s="5"/>
      <c r="F2163" s="19"/>
      <c r="G2163" s="5"/>
      <c r="H2163" s="5"/>
      <c r="I2163" s="5"/>
      <c r="J2163" s="5"/>
      <c r="K2163" s="5"/>
    </row>
    <row r="2164" spans="1:11">
      <c r="A2164" s="17"/>
      <c r="B2164" s="8"/>
      <c r="C2164" s="19"/>
      <c r="D2164" s="5"/>
      <c r="E2164" s="5"/>
      <c r="F2164" s="19"/>
      <c r="G2164" s="5"/>
      <c r="H2164" s="5"/>
      <c r="I2164" s="5"/>
      <c r="J2164" s="5"/>
      <c r="K2164" s="5"/>
    </row>
    <row r="2165" spans="1:11">
      <c r="A2165" s="17"/>
      <c r="B2165" s="8"/>
      <c r="C2165" s="19"/>
      <c r="D2165" s="5"/>
      <c r="E2165" s="5"/>
      <c r="F2165" s="19"/>
      <c r="G2165" s="5"/>
      <c r="H2165" s="5"/>
      <c r="I2165" s="5"/>
      <c r="J2165" s="5"/>
      <c r="K2165" s="5"/>
    </row>
    <row r="2166" spans="1:11">
      <c r="A2166" s="17"/>
      <c r="B2166" s="8"/>
      <c r="C2166" s="19"/>
      <c r="D2166" s="5"/>
      <c r="E2166" s="5"/>
      <c r="F2166" s="19"/>
      <c r="G2166" s="5"/>
      <c r="H2166" s="5"/>
      <c r="I2166" s="5"/>
      <c r="J2166" s="5"/>
      <c r="K2166" s="5"/>
    </row>
    <row r="2167" spans="1:11">
      <c r="A2167" s="17"/>
      <c r="B2167" s="8"/>
      <c r="C2167" s="19"/>
      <c r="D2167" s="5"/>
      <c r="E2167" s="5"/>
      <c r="F2167" s="19"/>
      <c r="G2167" s="5"/>
      <c r="H2167" s="5"/>
      <c r="I2167" s="5"/>
      <c r="J2167" s="5"/>
      <c r="K2167" s="5"/>
    </row>
    <row r="2168" spans="1:11">
      <c r="A2168" s="17"/>
      <c r="B2168" s="8"/>
      <c r="C2168" s="19"/>
      <c r="D2168" s="5"/>
      <c r="E2168" s="5"/>
      <c r="F2168" s="19"/>
      <c r="G2168" s="5"/>
      <c r="H2168" s="5"/>
      <c r="I2168" s="5"/>
      <c r="J2168" s="5"/>
      <c r="K2168" s="5"/>
    </row>
    <row r="2169" spans="1:11">
      <c r="A2169" s="17"/>
      <c r="B2169" s="8"/>
      <c r="C2169" s="19"/>
      <c r="D2169" s="5"/>
      <c r="E2169" s="5"/>
      <c r="F2169" s="19"/>
      <c r="G2169" s="5"/>
      <c r="H2169" s="5"/>
      <c r="I2169" s="5"/>
      <c r="J2169" s="5"/>
      <c r="K2169" s="5"/>
    </row>
    <row r="2170" spans="1:11">
      <c r="A2170" s="17"/>
      <c r="B2170" s="8"/>
      <c r="C2170" s="19"/>
      <c r="D2170" s="5"/>
      <c r="E2170" s="5"/>
      <c r="F2170" s="19"/>
      <c r="G2170" s="5"/>
      <c r="H2170" s="5"/>
      <c r="I2170" s="5"/>
      <c r="J2170" s="5"/>
      <c r="K2170" s="5"/>
    </row>
    <row r="2171" spans="1:11">
      <c r="A2171" s="17"/>
      <c r="B2171" s="8"/>
      <c r="C2171" s="19"/>
      <c r="D2171" s="5"/>
      <c r="E2171" s="5"/>
      <c r="F2171" s="19"/>
      <c r="G2171" s="5"/>
      <c r="H2171" s="5"/>
      <c r="I2171" s="5"/>
      <c r="J2171" s="5"/>
      <c r="K2171" s="5"/>
    </row>
    <row r="2172" spans="1:11">
      <c r="A2172" s="17"/>
      <c r="B2172" s="8"/>
      <c r="C2172" s="19"/>
      <c r="D2172" s="5"/>
      <c r="E2172" s="5"/>
      <c r="F2172" s="19"/>
      <c r="G2172" s="5"/>
      <c r="H2172" s="5"/>
      <c r="I2172" s="5"/>
      <c r="J2172" s="5"/>
      <c r="K2172" s="5"/>
    </row>
    <row r="2173" spans="1:11">
      <c r="A2173" s="17"/>
      <c r="B2173" s="8"/>
      <c r="C2173" s="19"/>
      <c r="D2173" s="5"/>
      <c r="E2173" s="5"/>
      <c r="F2173" s="19"/>
      <c r="G2173" s="5"/>
      <c r="H2173" s="5"/>
      <c r="I2173" s="5"/>
      <c r="J2173" s="5"/>
      <c r="K2173" s="5"/>
    </row>
    <row r="2174" spans="1:11">
      <c r="A2174" s="17"/>
      <c r="B2174" s="8"/>
      <c r="C2174" s="19"/>
      <c r="D2174" s="5"/>
      <c r="E2174" s="5"/>
      <c r="F2174" s="19"/>
      <c r="G2174" s="5"/>
      <c r="H2174" s="5"/>
      <c r="I2174" s="5"/>
      <c r="J2174" s="5"/>
      <c r="K2174" s="5"/>
    </row>
    <row r="2175" spans="1:11">
      <c r="A2175" s="17"/>
      <c r="B2175" s="8"/>
      <c r="C2175" s="19"/>
      <c r="D2175" s="5"/>
      <c r="E2175" s="5"/>
      <c r="F2175" s="19"/>
      <c r="G2175" s="5"/>
      <c r="H2175" s="5"/>
      <c r="I2175" s="5"/>
      <c r="J2175" s="5"/>
      <c r="K2175" s="5"/>
    </row>
    <row r="2176" spans="1:11">
      <c r="A2176" s="17"/>
      <c r="B2176" s="8"/>
      <c r="C2176" s="19"/>
      <c r="D2176" s="5"/>
      <c r="E2176" s="5"/>
      <c r="F2176" s="19"/>
      <c r="G2176" s="5"/>
      <c r="H2176" s="5"/>
      <c r="I2176" s="5"/>
      <c r="J2176" s="5"/>
      <c r="K2176" s="5"/>
    </row>
    <row r="2177" spans="1:11">
      <c r="A2177" s="17"/>
      <c r="B2177" s="8"/>
      <c r="C2177" s="19"/>
      <c r="D2177" s="5"/>
      <c r="E2177" s="5"/>
      <c r="F2177" s="19"/>
      <c r="G2177" s="5"/>
      <c r="H2177" s="5"/>
      <c r="I2177" s="5"/>
      <c r="J2177" s="5"/>
      <c r="K2177" s="5"/>
    </row>
    <row r="2178" spans="1:11">
      <c r="A2178" s="17"/>
      <c r="B2178" s="8"/>
      <c r="C2178" s="19"/>
      <c r="D2178" s="5"/>
      <c r="E2178" s="5"/>
      <c r="F2178" s="19"/>
      <c r="G2178" s="5"/>
      <c r="H2178" s="5"/>
      <c r="I2178" s="5"/>
      <c r="J2178" s="5"/>
      <c r="K2178" s="5"/>
    </row>
    <row r="2179" spans="1:11">
      <c r="A2179" s="17"/>
      <c r="B2179" s="8"/>
      <c r="C2179" s="19"/>
      <c r="D2179" s="5"/>
      <c r="E2179" s="5"/>
      <c r="F2179" s="19"/>
      <c r="G2179" s="5"/>
      <c r="H2179" s="5"/>
      <c r="I2179" s="5"/>
      <c r="J2179" s="5"/>
      <c r="K2179" s="5"/>
    </row>
    <row r="2180" spans="1:11">
      <c r="A2180" s="17"/>
      <c r="B2180" s="8"/>
      <c r="C2180" s="19"/>
      <c r="D2180" s="5"/>
      <c r="E2180" s="5"/>
      <c r="F2180" s="19"/>
      <c r="G2180" s="5"/>
      <c r="H2180" s="5"/>
      <c r="I2180" s="5"/>
      <c r="J2180" s="5"/>
      <c r="K2180" s="5"/>
    </row>
    <row r="2181" spans="1:11">
      <c r="A2181" s="17"/>
      <c r="B2181" s="8"/>
      <c r="C2181" s="19"/>
      <c r="D2181" s="5"/>
      <c r="E2181" s="5"/>
      <c r="F2181" s="19"/>
      <c r="G2181" s="5"/>
      <c r="H2181" s="5"/>
      <c r="I2181" s="5"/>
      <c r="J2181" s="5"/>
      <c r="K2181" s="5"/>
    </row>
    <row r="2182" spans="1:11">
      <c r="A2182" s="17"/>
      <c r="B2182" s="8"/>
      <c r="C2182" s="19"/>
      <c r="D2182" s="5"/>
      <c r="E2182" s="5"/>
      <c r="F2182" s="19"/>
      <c r="G2182" s="5"/>
      <c r="H2182" s="5"/>
      <c r="I2182" s="5"/>
      <c r="J2182" s="5"/>
      <c r="K2182" s="5"/>
    </row>
    <row r="2183" spans="1:11">
      <c r="A2183" s="17"/>
      <c r="B2183" s="8"/>
      <c r="C2183" s="19"/>
      <c r="D2183" s="5"/>
      <c r="E2183" s="5"/>
      <c r="F2183" s="19"/>
      <c r="G2183" s="5"/>
      <c r="H2183" s="5"/>
      <c r="I2183" s="5"/>
      <c r="J2183" s="5"/>
      <c r="K2183" s="5"/>
    </row>
    <row r="2184" spans="1:11">
      <c r="A2184" s="17"/>
      <c r="B2184" s="8"/>
      <c r="C2184" s="19"/>
      <c r="D2184" s="5"/>
      <c r="E2184" s="5"/>
      <c r="F2184" s="19"/>
      <c r="G2184" s="5"/>
      <c r="H2184" s="5"/>
      <c r="I2184" s="5"/>
      <c r="J2184" s="5"/>
      <c r="K2184" s="5"/>
    </row>
    <row r="2185" spans="1:11">
      <c r="A2185" s="17"/>
      <c r="B2185" s="8"/>
      <c r="C2185" s="19"/>
      <c r="D2185" s="5"/>
      <c r="E2185" s="5"/>
      <c r="F2185" s="19"/>
      <c r="G2185" s="5"/>
      <c r="H2185" s="5"/>
      <c r="I2185" s="5"/>
      <c r="J2185" s="5"/>
      <c r="K2185" s="5"/>
    </row>
    <row r="2186" spans="1:11">
      <c r="A2186" s="17"/>
      <c r="B2186" s="8"/>
      <c r="C2186" s="19"/>
      <c r="D2186" s="5"/>
      <c r="E2186" s="5"/>
      <c r="F2186" s="19"/>
      <c r="G2186" s="5"/>
      <c r="H2186" s="5"/>
      <c r="I2186" s="5"/>
      <c r="J2186" s="5"/>
      <c r="K2186" s="5"/>
    </row>
    <row r="2187" spans="1:11">
      <c r="A2187" s="17"/>
      <c r="B2187" s="8"/>
      <c r="C2187" s="19"/>
      <c r="D2187" s="5"/>
      <c r="E2187" s="5"/>
      <c r="F2187" s="19"/>
      <c r="G2187" s="5"/>
      <c r="H2187" s="5"/>
      <c r="I2187" s="5"/>
      <c r="J2187" s="5"/>
      <c r="K2187" s="5"/>
    </row>
    <row r="2188" spans="1:11">
      <c r="A2188" s="17"/>
      <c r="B2188" s="8"/>
      <c r="C2188" s="19"/>
      <c r="D2188" s="5"/>
      <c r="E2188" s="5"/>
      <c r="F2188" s="19"/>
      <c r="G2188" s="5"/>
      <c r="H2188" s="5"/>
      <c r="I2188" s="5"/>
      <c r="J2188" s="5"/>
      <c r="K2188" s="5"/>
    </row>
    <row r="2189" spans="1:11">
      <c r="A2189" s="17"/>
      <c r="B2189" s="8"/>
      <c r="C2189" s="19"/>
      <c r="D2189" s="5"/>
      <c r="E2189" s="5"/>
      <c r="F2189" s="19"/>
      <c r="G2189" s="5"/>
      <c r="H2189" s="5"/>
      <c r="I2189" s="5"/>
      <c r="J2189" s="5"/>
      <c r="K2189" s="5"/>
    </row>
    <row r="2190" spans="1:11">
      <c r="A2190" s="17"/>
      <c r="B2190" s="8"/>
      <c r="C2190" s="19"/>
      <c r="D2190" s="5"/>
      <c r="E2190" s="5"/>
      <c r="F2190" s="19"/>
      <c r="G2190" s="5"/>
      <c r="H2190" s="5"/>
      <c r="I2190" s="5"/>
      <c r="J2190" s="5"/>
      <c r="K2190" s="5"/>
    </row>
    <row r="2191" spans="1:11">
      <c r="A2191" s="17"/>
      <c r="B2191" s="8"/>
      <c r="C2191" s="19"/>
      <c r="D2191" s="5"/>
      <c r="E2191" s="5"/>
      <c r="F2191" s="19"/>
      <c r="G2191" s="5"/>
      <c r="H2191" s="5"/>
      <c r="I2191" s="5"/>
      <c r="J2191" s="5"/>
      <c r="K2191" s="5"/>
    </row>
    <row r="2192" spans="1:11">
      <c r="A2192" s="17"/>
      <c r="B2192" s="8"/>
      <c r="C2192" s="19"/>
      <c r="D2192" s="5"/>
      <c r="E2192" s="5"/>
      <c r="F2192" s="19"/>
      <c r="G2192" s="5"/>
      <c r="H2192" s="5"/>
      <c r="I2192" s="5"/>
      <c r="J2192" s="5"/>
      <c r="K2192" s="5"/>
    </row>
    <row r="2193" spans="1:11">
      <c r="A2193" s="17"/>
      <c r="B2193" s="8"/>
      <c r="C2193" s="19"/>
      <c r="D2193" s="5"/>
      <c r="E2193" s="5"/>
      <c r="F2193" s="19"/>
      <c r="G2193" s="5"/>
      <c r="H2193" s="5"/>
      <c r="I2193" s="5"/>
      <c r="J2193" s="5"/>
      <c r="K2193" s="5"/>
    </row>
    <row r="2194" spans="1:11">
      <c r="A2194" s="17"/>
      <c r="B2194" s="8"/>
      <c r="C2194" s="19"/>
      <c r="D2194" s="5"/>
      <c r="E2194" s="5"/>
      <c r="F2194" s="19"/>
      <c r="G2194" s="5"/>
      <c r="H2194" s="5"/>
      <c r="I2194" s="5"/>
      <c r="J2194" s="5"/>
      <c r="K2194" s="5"/>
    </row>
    <row r="2195" spans="1:11">
      <c r="A2195" s="17"/>
      <c r="B2195" s="8"/>
      <c r="C2195" s="19"/>
      <c r="D2195" s="5"/>
      <c r="E2195" s="5"/>
      <c r="F2195" s="19"/>
      <c r="G2195" s="5"/>
      <c r="H2195" s="5"/>
      <c r="I2195" s="5"/>
      <c r="J2195" s="5"/>
      <c r="K2195" s="5"/>
    </row>
    <row r="2196" spans="1:11">
      <c r="A2196" s="17"/>
      <c r="B2196" s="8"/>
      <c r="C2196" s="19"/>
      <c r="D2196" s="5"/>
      <c r="E2196" s="5"/>
      <c r="F2196" s="19"/>
      <c r="G2196" s="5"/>
      <c r="H2196" s="5"/>
      <c r="I2196" s="5"/>
      <c r="J2196" s="5"/>
      <c r="K2196" s="5"/>
    </row>
    <row r="2197" spans="1:11">
      <c r="A2197" s="17"/>
      <c r="B2197" s="8"/>
      <c r="C2197" s="19"/>
      <c r="D2197" s="5"/>
      <c r="E2197" s="5"/>
      <c r="F2197" s="19"/>
      <c r="G2197" s="5"/>
      <c r="H2197" s="5"/>
      <c r="I2197" s="5"/>
      <c r="J2197" s="5"/>
      <c r="K2197" s="5"/>
    </row>
    <row r="2198" spans="1:11">
      <c r="A2198" s="17"/>
      <c r="B2198" s="8"/>
      <c r="C2198" s="19"/>
      <c r="D2198" s="5"/>
      <c r="E2198" s="5"/>
      <c r="F2198" s="19"/>
      <c r="G2198" s="5"/>
      <c r="H2198" s="5"/>
      <c r="I2198" s="5"/>
      <c r="J2198" s="5"/>
      <c r="K2198" s="5"/>
    </row>
    <row r="2199" spans="1:11">
      <c r="A2199" s="17"/>
      <c r="B2199" s="8"/>
      <c r="C2199" s="19"/>
      <c r="D2199" s="5"/>
      <c r="E2199" s="5"/>
      <c r="F2199" s="19"/>
      <c r="G2199" s="5"/>
      <c r="H2199" s="5"/>
      <c r="I2199" s="5"/>
      <c r="J2199" s="5"/>
      <c r="K2199" s="5"/>
    </row>
    <row r="2200" spans="1:11">
      <c r="A2200" s="17"/>
      <c r="B2200" s="8"/>
      <c r="C2200" s="19"/>
      <c r="D2200" s="5"/>
      <c r="E2200" s="5"/>
      <c r="F2200" s="19"/>
      <c r="G2200" s="5"/>
      <c r="H2200" s="5"/>
      <c r="I2200" s="5"/>
      <c r="J2200" s="5"/>
      <c r="K2200" s="5"/>
    </row>
    <row r="2201" spans="1:11">
      <c r="A2201" s="17"/>
      <c r="B2201" s="8"/>
      <c r="C2201" s="19"/>
      <c r="D2201" s="5"/>
      <c r="E2201" s="5"/>
      <c r="F2201" s="19"/>
      <c r="G2201" s="5"/>
      <c r="H2201" s="5"/>
      <c r="I2201" s="5"/>
      <c r="J2201" s="5"/>
      <c r="K2201" s="5"/>
    </row>
    <row r="2202" spans="1:11">
      <c r="A2202" s="17"/>
      <c r="B2202" s="8"/>
      <c r="C2202" s="20"/>
      <c r="D2202" s="5"/>
      <c r="E2202" s="5"/>
      <c r="F2202" s="19"/>
      <c r="G2202" s="5"/>
      <c r="H2202" s="5"/>
      <c r="I2202" s="5"/>
      <c r="J2202" s="5"/>
      <c r="K2202" s="5"/>
    </row>
    <row r="2203" spans="1:11">
      <c r="A2203" s="17"/>
      <c r="B2203" s="8"/>
      <c r="C2203" s="20"/>
      <c r="D2203" s="5"/>
      <c r="E2203" s="5"/>
      <c r="F2203" s="19"/>
      <c r="G2203" s="5"/>
      <c r="H2203" s="5"/>
      <c r="I2203" s="5"/>
      <c r="J2203" s="5"/>
      <c r="K2203" s="5"/>
    </row>
    <row r="2204" spans="1:11">
      <c r="A2204" s="17"/>
      <c r="B2204" s="8"/>
      <c r="C2204" s="20"/>
      <c r="D2204" s="5"/>
      <c r="E2204" s="5"/>
      <c r="F2204" s="19"/>
      <c r="G2204" s="5"/>
      <c r="H2204" s="5"/>
      <c r="I2204" s="5"/>
      <c r="J2204" s="5"/>
      <c r="K2204" s="5"/>
    </row>
    <row r="2205" spans="1:11">
      <c r="A2205" s="17"/>
      <c r="B2205" s="8"/>
      <c r="C2205" s="19"/>
      <c r="D2205" s="5"/>
      <c r="E2205" s="5"/>
      <c r="F2205" s="19"/>
      <c r="G2205" s="5"/>
      <c r="H2205" s="5"/>
      <c r="I2205" s="5"/>
      <c r="J2205" s="5"/>
      <c r="K2205" s="5"/>
    </row>
    <row r="2206" spans="1:11">
      <c r="A2206" s="17"/>
      <c r="B2206" s="8"/>
      <c r="C2206" s="19"/>
      <c r="D2206" s="5"/>
      <c r="E2206" s="5"/>
      <c r="F2206" s="19"/>
      <c r="G2206" s="5"/>
      <c r="H2206" s="5"/>
      <c r="I2206" s="5"/>
      <c r="J2206" s="5"/>
      <c r="K2206" s="5"/>
    </row>
    <row r="2207" spans="1:11">
      <c r="A2207" s="17"/>
      <c r="B2207" s="8"/>
      <c r="C2207" s="19"/>
      <c r="D2207" s="5"/>
      <c r="E2207" s="5"/>
      <c r="F2207" s="19"/>
      <c r="G2207" s="5"/>
      <c r="H2207" s="5"/>
      <c r="I2207" s="5"/>
      <c r="J2207" s="5"/>
      <c r="K2207" s="5"/>
    </row>
    <row r="2208" spans="1:11">
      <c r="A2208" s="17"/>
      <c r="B2208" s="8"/>
      <c r="C2208" s="19"/>
      <c r="D2208" s="5"/>
      <c r="E2208" s="5"/>
      <c r="F2208" s="19"/>
      <c r="G2208" s="5"/>
      <c r="H2208" s="5"/>
      <c r="I2208" s="5"/>
      <c r="J2208" s="5"/>
      <c r="K2208" s="5"/>
    </row>
    <row r="2209" spans="1:11">
      <c r="A2209" s="17"/>
      <c r="B2209" s="8"/>
      <c r="C2209" s="19"/>
      <c r="D2209" s="5"/>
      <c r="E2209" s="5"/>
      <c r="F2209" s="19"/>
      <c r="G2209" s="5"/>
      <c r="H2209" s="5"/>
      <c r="I2209" s="5"/>
      <c r="J2209" s="5"/>
      <c r="K2209" s="5"/>
    </row>
    <row r="2210" spans="1:11">
      <c r="A2210" s="17"/>
      <c r="B2210" s="8"/>
      <c r="C2210" s="19"/>
      <c r="D2210" s="5"/>
      <c r="E2210" s="5"/>
      <c r="F2210" s="19"/>
      <c r="G2210" s="5"/>
      <c r="H2210" s="5"/>
      <c r="I2210" s="5"/>
      <c r="J2210" s="5"/>
      <c r="K2210" s="5"/>
    </row>
    <row r="2211" spans="1:11">
      <c r="A2211" s="17"/>
      <c r="B2211" s="8"/>
      <c r="C2211" s="19"/>
      <c r="D2211" s="5"/>
      <c r="E2211" s="5"/>
      <c r="F2211" s="19"/>
      <c r="G2211" s="5"/>
      <c r="H2211" s="5"/>
      <c r="I2211" s="5"/>
      <c r="J2211" s="5"/>
      <c r="K2211" s="5"/>
    </row>
    <row r="2212" spans="1:11">
      <c r="A2212" s="17"/>
      <c r="B2212" s="8"/>
      <c r="C2212" s="19"/>
      <c r="D2212" s="5"/>
      <c r="E2212" s="5"/>
      <c r="F2212" s="19"/>
      <c r="G2212" s="5"/>
      <c r="H2212" s="5"/>
      <c r="I2212" s="5"/>
      <c r="J2212" s="5"/>
      <c r="K2212" s="5"/>
    </row>
    <row r="2213" spans="1:11">
      <c r="A2213" s="17"/>
      <c r="B2213" s="8"/>
      <c r="C2213" s="19"/>
      <c r="D2213" s="5"/>
      <c r="E2213" s="5"/>
      <c r="F2213" s="19"/>
      <c r="G2213" s="5"/>
      <c r="H2213" s="5"/>
      <c r="I2213" s="5"/>
      <c r="J2213" s="5"/>
      <c r="K2213" s="5"/>
    </row>
    <row r="2214" spans="1:11">
      <c r="A2214" s="17"/>
      <c r="B2214" s="8"/>
      <c r="C2214" s="19"/>
      <c r="D2214" s="5"/>
      <c r="E2214" s="5"/>
      <c r="F2214" s="19"/>
      <c r="G2214" s="5"/>
      <c r="H2214" s="5"/>
      <c r="I2214" s="5"/>
      <c r="J2214" s="5"/>
      <c r="K2214" s="5"/>
    </row>
    <row r="2215" spans="1:11">
      <c r="A2215" s="17"/>
      <c r="B2215" s="8"/>
      <c r="C2215" s="19"/>
      <c r="D2215" s="5"/>
      <c r="E2215" s="5"/>
      <c r="F2215" s="19"/>
      <c r="G2215" s="5"/>
      <c r="H2215" s="5"/>
      <c r="I2215" s="5"/>
      <c r="J2215" s="5"/>
      <c r="K2215" s="5"/>
    </row>
    <row r="2216" spans="1:11">
      <c r="A2216" s="17"/>
      <c r="B2216" s="8"/>
      <c r="C2216" s="19"/>
      <c r="D2216" s="5"/>
      <c r="E2216" s="5"/>
      <c r="F2216" s="19"/>
      <c r="G2216" s="5"/>
      <c r="H2216" s="5"/>
      <c r="I2216" s="5"/>
      <c r="J2216" s="5"/>
      <c r="K2216" s="5"/>
    </row>
    <row r="2217" spans="1:11">
      <c r="A2217" s="17"/>
      <c r="B2217" s="8"/>
      <c r="C2217" s="19"/>
      <c r="D2217" s="5"/>
      <c r="E2217" s="5"/>
      <c r="F2217" s="19"/>
      <c r="G2217" s="5"/>
      <c r="H2217" s="5"/>
      <c r="I2217" s="5"/>
      <c r="J2217" s="5"/>
      <c r="K2217" s="5"/>
    </row>
    <row r="2218" spans="1:11">
      <c r="A2218" s="17"/>
      <c r="B2218" s="8"/>
      <c r="C2218" s="19"/>
      <c r="D2218" s="5"/>
      <c r="E2218" s="5"/>
      <c r="F2218" s="19"/>
      <c r="G2218" s="5"/>
      <c r="H2218" s="5"/>
      <c r="I2218" s="5"/>
      <c r="J2218" s="5"/>
      <c r="K2218" s="5"/>
    </row>
    <row r="2219" spans="1:11">
      <c r="A2219" s="17"/>
      <c r="B2219" s="8"/>
      <c r="C2219" s="19"/>
      <c r="D2219" s="5"/>
      <c r="E2219" s="5"/>
      <c r="F2219" s="19"/>
      <c r="G2219" s="5"/>
      <c r="H2219" s="5"/>
      <c r="I2219" s="5"/>
      <c r="J2219" s="5"/>
      <c r="K2219" s="5"/>
    </row>
    <row r="2220" spans="1:11">
      <c r="A2220" s="17"/>
      <c r="B2220" s="8"/>
      <c r="C2220" s="19"/>
      <c r="D2220" s="5"/>
      <c r="E2220" s="5"/>
      <c r="F2220" s="19"/>
      <c r="G2220" s="5"/>
      <c r="H2220" s="5"/>
      <c r="I2220" s="5"/>
      <c r="J2220" s="5"/>
      <c r="K2220" s="5"/>
    </row>
    <row r="2221" spans="1:11">
      <c r="A2221" s="17"/>
      <c r="B2221" s="8"/>
      <c r="C2221" s="19"/>
      <c r="D2221" s="5"/>
      <c r="E2221" s="5"/>
      <c r="F2221" s="19"/>
      <c r="G2221" s="5"/>
      <c r="H2221" s="5"/>
      <c r="I2221" s="5"/>
      <c r="J2221" s="5"/>
      <c r="K2221" s="5"/>
    </row>
    <row r="2222" spans="1:11">
      <c r="A2222" s="17"/>
      <c r="B2222" s="8"/>
      <c r="C2222" s="19"/>
      <c r="D2222" s="5"/>
      <c r="E2222" s="5"/>
      <c r="F2222" s="19"/>
      <c r="G2222" s="5"/>
      <c r="H2222" s="5"/>
      <c r="I2222" s="5"/>
      <c r="J2222" s="5"/>
      <c r="K2222" s="5"/>
    </row>
    <row r="2223" spans="1:11">
      <c r="A2223" s="17"/>
      <c r="B2223" s="8"/>
      <c r="C2223" s="19"/>
      <c r="D2223" s="5"/>
      <c r="E2223" s="5"/>
      <c r="F2223" s="19"/>
      <c r="G2223" s="5"/>
      <c r="H2223" s="5"/>
      <c r="I2223" s="5"/>
      <c r="J2223" s="5"/>
      <c r="K2223" s="5"/>
    </row>
    <row r="2224" spans="1:11">
      <c r="A2224" s="17"/>
      <c r="B2224" s="16"/>
      <c r="C2224" s="19"/>
      <c r="D2224" s="5"/>
      <c r="E2224" s="5"/>
      <c r="F2224" s="19"/>
      <c r="G2224" s="5"/>
      <c r="H2224" s="5"/>
      <c r="I2224" s="5"/>
      <c r="J2224" s="5"/>
      <c r="K2224" s="5"/>
    </row>
    <row r="2225" spans="1:11">
      <c r="A2225" s="17"/>
      <c r="B2225" s="16"/>
      <c r="C2225" s="19"/>
      <c r="D2225" s="5"/>
      <c r="E2225" s="5"/>
      <c r="F2225" s="19"/>
      <c r="G2225" s="5"/>
      <c r="H2225" s="5"/>
      <c r="I2225" s="5"/>
      <c r="J2225" s="5"/>
      <c r="K2225" s="5"/>
    </row>
    <row r="2226" spans="1:11">
      <c r="A2226" s="17"/>
      <c r="B2226" s="16"/>
      <c r="C2226" s="19"/>
      <c r="D2226" s="5"/>
      <c r="E2226" s="5"/>
      <c r="F2226" s="19"/>
      <c r="G2226" s="5"/>
      <c r="H2226" s="5"/>
      <c r="I2226" s="5"/>
      <c r="J2226" s="5"/>
      <c r="K2226" s="5"/>
    </row>
    <row r="2227" spans="1:11">
      <c r="A2227" s="17"/>
      <c r="B2227" s="16"/>
      <c r="C2227" s="19"/>
      <c r="D2227" s="5"/>
      <c r="E2227" s="5"/>
      <c r="F2227" s="19"/>
      <c r="G2227" s="5"/>
      <c r="H2227" s="5"/>
      <c r="I2227" s="5"/>
      <c r="J2227" s="5"/>
      <c r="K2227" s="5"/>
    </row>
    <row r="2228" spans="1:11">
      <c r="A2228" s="17"/>
      <c r="B2228" s="16"/>
      <c r="C2228" s="19"/>
      <c r="D2228" s="5"/>
      <c r="E2228" s="5"/>
      <c r="F2228" s="19"/>
      <c r="G2228" s="5"/>
      <c r="H2228" s="5"/>
      <c r="I2228" s="5"/>
      <c r="J2228" s="5"/>
      <c r="K2228" s="5"/>
    </row>
    <row r="2229" spans="1:11">
      <c r="A2229" s="17"/>
      <c r="B2229" s="16"/>
      <c r="C2229" s="19"/>
      <c r="D2229" s="5"/>
      <c r="E2229" s="5"/>
      <c r="F2229" s="19"/>
      <c r="G2229" s="5"/>
      <c r="H2229" s="5"/>
      <c r="I2229" s="5"/>
      <c r="J2229" s="5"/>
      <c r="K2229" s="5"/>
    </row>
    <row r="2230" spans="1:11">
      <c r="A2230" s="17"/>
      <c r="B2230" s="16"/>
      <c r="C2230" s="19"/>
      <c r="D2230" s="5"/>
      <c r="E2230" s="5"/>
      <c r="F2230" s="19"/>
      <c r="G2230" s="5"/>
      <c r="H2230" s="5"/>
      <c r="I2230" s="5"/>
      <c r="J2230" s="5"/>
      <c r="K2230" s="5"/>
    </row>
    <row r="2231" spans="1:11">
      <c r="A2231" s="17"/>
      <c r="B2231" s="16"/>
      <c r="C2231" s="19"/>
      <c r="D2231" s="5"/>
      <c r="E2231" s="5"/>
      <c r="F2231" s="19"/>
      <c r="G2231" s="5"/>
      <c r="H2231" s="5"/>
      <c r="I2231" s="5"/>
      <c r="J2231" s="5"/>
      <c r="K2231" s="5"/>
    </row>
    <row r="2232" spans="1:11">
      <c r="A2232" s="17"/>
      <c r="B2232" s="16"/>
      <c r="C2232" s="19"/>
      <c r="D2232" s="5"/>
      <c r="E2232" s="5"/>
      <c r="F2232" s="19"/>
      <c r="G2232" s="5"/>
      <c r="H2232" s="5"/>
      <c r="I2232" s="5"/>
      <c r="J2232" s="5"/>
      <c r="K2232" s="5"/>
    </row>
    <row r="2233" spans="1:11">
      <c r="A2233" s="17"/>
      <c r="B2233" s="16"/>
      <c r="C2233" s="19"/>
      <c r="D2233" s="5"/>
      <c r="E2233" s="5"/>
      <c r="F2233" s="19"/>
      <c r="G2233" s="5"/>
      <c r="H2233" s="5"/>
      <c r="I2233" s="5"/>
      <c r="J2233" s="5"/>
      <c r="K2233" s="5"/>
    </row>
    <row r="2234" spans="1:11">
      <c r="A2234" s="17"/>
      <c r="B2234" s="16"/>
      <c r="C2234" s="19"/>
      <c r="D2234" s="5"/>
      <c r="E2234" s="5"/>
      <c r="F2234" s="19"/>
      <c r="G2234" s="5"/>
      <c r="H2234" s="5"/>
      <c r="I2234" s="5"/>
      <c r="J2234" s="5"/>
      <c r="K2234" s="5"/>
    </row>
    <row r="2235" spans="1:11">
      <c r="A2235" s="17"/>
      <c r="B2235" s="16"/>
      <c r="C2235" s="19"/>
      <c r="D2235" s="5"/>
      <c r="E2235" s="5"/>
      <c r="F2235" s="19"/>
      <c r="G2235" s="5"/>
      <c r="H2235" s="5"/>
      <c r="I2235" s="5"/>
      <c r="J2235" s="5"/>
      <c r="K2235" s="5"/>
    </row>
    <row r="2236" spans="1:11">
      <c r="A2236" s="17"/>
      <c r="B2236" s="16"/>
      <c r="C2236" s="19"/>
      <c r="D2236" s="5"/>
      <c r="E2236" s="5"/>
      <c r="F2236" s="19"/>
      <c r="G2236" s="5"/>
      <c r="H2236" s="5"/>
      <c r="I2236" s="5"/>
      <c r="J2236" s="5"/>
      <c r="K2236" s="5"/>
    </row>
    <row r="2237" spans="1:11">
      <c r="A2237" s="17"/>
      <c r="B2237" s="16"/>
      <c r="C2237" s="19"/>
      <c r="D2237" s="5"/>
      <c r="E2237" s="5"/>
      <c r="F2237" s="19"/>
      <c r="G2237" s="5"/>
      <c r="H2237" s="5"/>
      <c r="I2237" s="5"/>
      <c r="J2237" s="5"/>
      <c r="K2237" s="5"/>
    </row>
    <row r="2238" spans="1:11">
      <c r="A2238" s="17"/>
      <c r="B2238" s="16"/>
      <c r="C2238" s="19"/>
      <c r="D2238" s="5"/>
      <c r="E2238" s="5"/>
      <c r="F2238" s="19"/>
      <c r="G2238" s="5"/>
      <c r="H2238" s="5"/>
      <c r="I2238" s="5"/>
      <c r="J2238" s="5"/>
      <c r="K2238" s="5"/>
    </row>
    <row r="2239" spans="1:11">
      <c r="A2239" s="17"/>
      <c r="B2239" s="16"/>
      <c r="C2239" s="19"/>
      <c r="D2239" s="5"/>
      <c r="E2239" s="5"/>
      <c r="F2239" s="19"/>
      <c r="G2239" s="5"/>
      <c r="H2239" s="5"/>
      <c r="I2239" s="5"/>
      <c r="J2239" s="5"/>
      <c r="K2239" s="5"/>
    </row>
    <row r="2240" spans="1:11">
      <c r="A2240" s="17"/>
      <c r="B2240" s="16"/>
      <c r="C2240" s="19"/>
      <c r="D2240" s="5"/>
      <c r="E2240" s="5"/>
      <c r="F2240" s="19"/>
      <c r="G2240" s="5"/>
      <c r="H2240" s="5"/>
      <c r="I2240" s="5"/>
      <c r="J2240" s="5"/>
      <c r="K2240" s="5"/>
    </row>
    <row r="2241" spans="1:11">
      <c r="A2241" s="17"/>
      <c r="B2241" s="16"/>
      <c r="C2241" s="19"/>
      <c r="D2241" s="5"/>
      <c r="E2241" s="5"/>
      <c r="F2241" s="19"/>
      <c r="G2241" s="5"/>
      <c r="H2241" s="5"/>
      <c r="I2241" s="5"/>
      <c r="J2241" s="5"/>
      <c r="K2241" s="5"/>
    </row>
    <row r="2242" spans="1:11">
      <c r="A2242" s="17"/>
      <c r="B2242" s="16"/>
      <c r="C2242" s="19"/>
      <c r="D2242" s="5"/>
      <c r="E2242" s="5"/>
      <c r="F2242" s="19"/>
      <c r="G2242" s="5"/>
      <c r="H2242" s="5"/>
      <c r="I2242" s="5"/>
      <c r="J2242" s="5"/>
      <c r="K2242" s="5"/>
    </row>
    <row r="2243" spans="1:11">
      <c r="A2243" s="17"/>
      <c r="B2243" s="16"/>
      <c r="C2243" s="19"/>
      <c r="D2243" s="5"/>
      <c r="E2243" s="5"/>
      <c r="F2243" s="19"/>
      <c r="G2243" s="5"/>
      <c r="H2243" s="5"/>
      <c r="I2243" s="5"/>
      <c r="J2243" s="5"/>
      <c r="K2243" s="5"/>
    </row>
    <row r="2244" spans="1:11">
      <c r="A2244" s="17"/>
      <c r="B2244" s="16"/>
      <c r="C2244" s="19"/>
      <c r="D2244" s="5"/>
      <c r="E2244" s="5"/>
      <c r="F2244" s="19"/>
      <c r="G2244" s="5"/>
      <c r="H2244" s="5"/>
      <c r="I2244" s="5"/>
      <c r="J2244" s="5"/>
      <c r="K2244" s="5"/>
    </row>
    <row r="2245" spans="1:11">
      <c r="A2245" s="17"/>
      <c r="B2245" s="16"/>
      <c r="C2245" s="19"/>
      <c r="D2245" s="5"/>
      <c r="E2245" s="5"/>
      <c r="F2245" s="19"/>
      <c r="G2245" s="5"/>
      <c r="H2245" s="5"/>
      <c r="I2245" s="5"/>
      <c r="J2245" s="5"/>
      <c r="K2245" s="5"/>
    </row>
    <row r="2246" spans="1:11">
      <c r="A2246" s="17"/>
      <c r="B2246" s="16"/>
      <c r="C2246" s="19"/>
      <c r="D2246" s="5"/>
      <c r="E2246" s="5"/>
      <c r="F2246" s="19"/>
      <c r="G2246" s="5"/>
      <c r="H2246" s="5"/>
      <c r="I2246" s="5"/>
      <c r="J2246" s="5"/>
      <c r="K2246" s="5"/>
    </row>
    <row r="2247" spans="1:11">
      <c r="A2247" s="17"/>
      <c r="B2247" s="16"/>
      <c r="C2247" s="19"/>
      <c r="D2247" s="5"/>
      <c r="E2247" s="5"/>
      <c r="F2247" s="19"/>
      <c r="G2247" s="5"/>
      <c r="H2247" s="5"/>
      <c r="I2247" s="5"/>
      <c r="J2247" s="5"/>
      <c r="K2247" s="5"/>
    </row>
    <row r="2248" spans="1:11">
      <c r="A2248" s="17"/>
      <c r="B2248" s="16"/>
      <c r="C2248" s="19"/>
      <c r="D2248" s="5"/>
      <c r="E2248" s="5"/>
      <c r="F2248" s="19"/>
      <c r="G2248" s="5"/>
      <c r="H2248" s="5"/>
      <c r="I2248" s="5"/>
      <c r="J2248" s="5"/>
      <c r="K2248" s="5"/>
    </row>
    <row r="2249" spans="1:11">
      <c r="A2249" s="17"/>
      <c r="B2249" s="16"/>
      <c r="C2249" s="19"/>
      <c r="D2249" s="5"/>
      <c r="E2249" s="5"/>
      <c r="F2249" s="19"/>
      <c r="G2249" s="5"/>
      <c r="H2249" s="5"/>
      <c r="I2249" s="5"/>
      <c r="J2249" s="5"/>
      <c r="K2249" s="5"/>
    </row>
    <row r="2250" spans="1:11">
      <c r="A2250" s="17"/>
      <c r="B2250" s="16"/>
      <c r="C2250" s="19"/>
      <c r="D2250" s="5"/>
      <c r="E2250" s="5"/>
      <c r="F2250" s="19"/>
      <c r="G2250" s="5"/>
      <c r="H2250" s="5"/>
      <c r="I2250" s="5"/>
      <c r="J2250" s="5"/>
      <c r="K2250" s="5"/>
    </row>
    <row r="2251" spans="1:11">
      <c r="A2251" s="17"/>
      <c r="B2251" s="8"/>
      <c r="C2251" s="7"/>
      <c r="D2251" s="7"/>
      <c r="E2251" s="7"/>
      <c r="F2251" s="7"/>
      <c r="G2251" s="5"/>
      <c r="H2251" s="7"/>
      <c r="I2251" s="7"/>
      <c r="J2251" s="7"/>
      <c r="K2251" s="7"/>
    </row>
    <row r="2252" spans="1:11">
      <c r="A2252" s="17"/>
      <c r="B2252" s="17"/>
      <c r="C2252" s="5"/>
      <c r="D2252" s="5"/>
      <c r="E2252" s="5"/>
      <c r="F2252" s="5"/>
      <c r="G2252" s="5"/>
      <c r="H2252" s="5"/>
      <c r="I2252" s="5"/>
      <c r="J2252" s="5"/>
      <c r="K2252" s="5"/>
    </row>
    <row r="2253" spans="1:11">
      <c r="A2253" s="17"/>
      <c r="B2253" s="21"/>
      <c r="C2253" s="5"/>
      <c r="D2253" s="22"/>
      <c r="E2253" s="23"/>
      <c r="F2253" s="24"/>
      <c r="G2253" s="5"/>
      <c r="H2253" s="5"/>
      <c r="I2253" s="5"/>
      <c r="J2253" s="5"/>
      <c r="K2253" s="5"/>
    </row>
    <row r="2254" spans="1:11">
      <c r="A2254" s="17"/>
      <c r="B2254" s="21"/>
      <c r="C2254" s="5"/>
      <c r="D2254" s="5"/>
      <c r="E2254" s="5"/>
      <c r="F2254" s="5"/>
      <c r="G2254" s="5"/>
      <c r="H2254" s="5"/>
      <c r="I2254" s="5"/>
      <c r="J2254" s="5"/>
      <c r="K2254" s="5"/>
    </row>
    <row r="2255" spans="1:11">
      <c r="A2255" s="17"/>
      <c r="B2255" s="21"/>
      <c r="C2255" s="5"/>
      <c r="D2255" s="5"/>
      <c r="E2255" s="5"/>
      <c r="F2255" s="5"/>
      <c r="G2255" s="5"/>
      <c r="H2255" s="5"/>
      <c r="I2255" s="5"/>
      <c r="J2255" s="5"/>
      <c r="K2255" s="5"/>
    </row>
    <row r="2256" spans="1:11">
      <c r="A2256" s="17"/>
      <c r="B2256" s="21"/>
      <c r="C2256" s="5"/>
      <c r="D2256" s="5"/>
      <c r="E2256" s="5"/>
      <c r="F2256" s="5"/>
      <c r="G2256" s="5"/>
      <c r="H2256" s="5"/>
      <c r="I2256" s="5"/>
      <c r="J2256" s="5"/>
      <c r="K2256" s="5"/>
    </row>
    <row r="2257" spans="1:11">
      <c r="A2257" s="14"/>
      <c r="B2257" s="17"/>
      <c r="C2257" s="6"/>
      <c r="D2257" s="6"/>
      <c r="E2257" s="6"/>
      <c r="F2257" s="6"/>
      <c r="G2257" s="6"/>
      <c r="H2257" s="6"/>
      <c r="I2257" s="6"/>
      <c r="J2257" s="6"/>
      <c r="K2257" s="6"/>
    </row>
    <row r="2258" spans="1:11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</row>
    <row r="2259" spans="1:11">
      <c r="A2259" s="12"/>
      <c r="B2259" s="12"/>
      <c r="C2259" s="12"/>
      <c r="D2259" s="12"/>
      <c r="E2259" s="12"/>
      <c r="F2259" s="12"/>
      <c r="G2259" s="12"/>
      <c r="H2259" s="12"/>
      <c r="I2259" s="12"/>
      <c r="J2259" s="12"/>
      <c r="K2259" s="12"/>
    </row>
    <row r="2260" spans="1:11">
      <c r="A2260" s="12"/>
      <c r="B2260" s="12"/>
      <c r="C2260" s="12"/>
      <c r="D2260" s="12"/>
      <c r="E2260" s="12"/>
      <c r="F2260" s="12"/>
      <c r="G2260" s="12"/>
      <c r="H2260" s="12"/>
      <c r="I2260" s="12"/>
      <c r="J2260" s="12"/>
      <c r="K2260" s="12"/>
    </row>
    <row r="2261" spans="1:11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</row>
    <row r="2262" spans="1:11">
      <c r="A2262" s="12"/>
      <c r="B2262" s="12"/>
      <c r="C2262" s="12"/>
      <c r="D2262" s="12"/>
      <c r="E2262" s="12"/>
      <c r="F2262" s="12"/>
      <c r="G2262" s="12"/>
      <c r="H2262" s="12"/>
      <c r="I2262" s="12"/>
      <c r="J2262" s="12"/>
      <c r="K2262" s="12"/>
    </row>
    <row r="2263" spans="1:11">
      <c r="A2263" s="12"/>
      <c r="B2263" s="12"/>
      <c r="C2263" s="12"/>
      <c r="D2263" s="12"/>
      <c r="E2263" s="12"/>
      <c r="F2263" s="12"/>
      <c r="G2263" s="12"/>
      <c r="H2263" s="12"/>
      <c r="I2263" s="12"/>
      <c r="J2263" s="12"/>
      <c r="K2263" s="12"/>
    </row>
  </sheetData>
  <mergeCells count="148">
    <mergeCell ref="A1:L1"/>
    <mergeCell ref="A2:L2"/>
    <mergeCell ref="A3:L3"/>
    <mergeCell ref="A4:L4"/>
    <mergeCell ref="A1700:K1700"/>
    <mergeCell ref="A1701:K1701"/>
    <mergeCell ref="A1702:K1702"/>
    <mergeCell ref="A1703:K1703"/>
    <mergeCell ref="A1665:K1665"/>
    <mergeCell ref="A1666:K1666"/>
    <mergeCell ref="A1667:K1667"/>
    <mergeCell ref="A1668:K1668"/>
    <mergeCell ref="A603:K603"/>
    <mergeCell ref="A604:K604"/>
    <mergeCell ref="A605:K605"/>
    <mergeCell ref="A606:K606"/>
    <mergeCell ref="A1620:K1620"/>
    <mergeCell ref="A1529:K1529"/>
    <mergeCell ref="A1530:K1530"/>
    <mergeCell ref="A1531:K1531"/>
    <mergeCell ref="A1532:K1532"/>
    <mergeCell ref="A1568:K1568"/>
    <mergeCell ref="A1569:K1569"/>
    <mergeCell ref="A1570:K1570"/>
    <mergeCell ref="A1571:K1571"/>
    <mergeCell ref="A1617:K1617"/>
    <mergeCell ref="A1618:K1618"/>
    <mergeCell ref="A1619:K1619"/>
    <mergeCell ref="A1315:K1315"/>
    <mergeCell ref="A1316:K1316"/>
    <mergeCell ref="A1268:K1268"/>
    <mergeCell ref="A1269:K1269"/>
    <mergeCell ref="A1270:K1270"/>
    <mergeCell ref="A1271:K1271"/>
    <mergeCell ref="A1483:K1483"/>
    <mergeCell ref="A1353:K1353"/>
    <mergeCell ref="A1354:K1354"/>
    <mergeCell ref="A1355:K1355"/>
    <mergeCell ref="A1356:K1356"/>
    <mergeCell ref="A1414:K1414"/>
    <mergeCell ref="A1415:K1415"/>
    <mergeCell ref="A1416:K1416"/>
    <mergeCell ref="A1417:K1417"/>
    <mergeCell ref="A1480:K1480"/>
    <mergeCell ref="A1481:K1481"/>
    <mergeCell ref="A1482:K1482"/>
    <mergeCell ref="A579:K579"/>
    <mergeCell ref="A580:K580"/>
    <mergeCell ref="A581:K581"/>
    <mergeCell ref="A582:K582"/>
    <mergeCell ref="A1123:K1123"/>
    <mergeCell ref="A793:K793"/>
    <mergeCell ref="A794:K794"/>
    <mergeCell ref="A795:K795"/>
    <mergeCell ref="A796:K796"/>
    <mergeCell ref="A961:K961"/>
    <mergeCell ref="A962:K962"/>
    <mergeCell ref="A963:K963"/>
    <mergeCell ref="A964:K964"/>
    <mergeCell ref="A1120:K1120"/>
    <mergeCell ref="A1121:K1121"/>
    <mergeCell ref="A1122:K1122"/>
    <mergeCell ref="A835:K835"/>
    <mergeCell ref="A836:K836"/>
    <mergeCell ref="A837:K837"/>
    <mergeCell ref="A838:K838"/>
    <mergeCell ref="A918:K918"/>
    <mergeCell ref="A919:K919"/>
    <mergeCell ref="A920:K920"/>
    <mergeCell ref="A176:K176"/>
    <mergeCell ref="A177:K177"/>
    <mergeCell ref="A286:K286"/>
    <mergeCell ref="A205:K205"/>
    <mergeCell ref="A206:K206"/>
    <mergeCell ref="A207:K207"/>
    <mergeCell ref="A208:K208"/>
    <mergeCell ref="A247:K247"/>
    <mergeCell ref="A248:K248"/>
    <mergeCell ref="A249:K249"/>
    <mergeCell ref="A250:K250"/>
    <mergeCell ref="A283:K283"/>
    <mergeCell ref="A284:K284"/>
    <mergeCell ref="A285:K285"/>
    <mergeCell ref="A178:K178"/>
    <mergeCell ref="A134:K134"/>
    <mergeCell ref="A135:K135"/>
    <mergeCell ref="A136:K136"/>
    <mergeCell ref="A137:K137"/>
    <mergeCell ref="A175:K175"/>
    <mergeCell ref="A642:K642"/>
    <mergeCell ref="A395:K395"/>
    <mergeCell ref="A396:K396"/>
    <mergeCell ref="A397:K397"/>
    <mergeCell ref="A398:K398"/>
    <mergeCell ref="A446:K446"/>
    <mergeCell ref="A447:K447"/>
    <mergeCell ref="A448:K448"/>
    <mergeCell ref="A449:K449"/>
    <mergeCell ref="A639:K639"/>
    <mergeCell ref="A640:K640"/>
    <mergeCell ref="A641:K641"/>
    <mergeCell ref="A546:K546"/>
    <mergeCell ref="A547:K547"/>
    <mergeCell ref="A548:K548"/>
    <mergeCell ref="A374:K374"/>
    <mergeCell ref="A375:K375"/>
    <mergeCell ref="A376:K376"/>
    <mergeCell ref="A377:K377"/>
    <mergeCell ref="A521:K521"/>
    <mergeCell ref="A522:K522"/>
    <mergeCell ref="A523:K523"/>
    <mergeCell ref="A524:K524"/>
    <mergeCell ref="A545:K545"/>
    <mergeCell ref="A2038:K2038"/>
    <mergeCell ref="A2035:K2035"/>
    <mergeCell ref="A2036:K2036"/>
    <mergeCell ref="A2037:K2037"/>
    <mergeCell ref="A1760:K1760"/>
    <mergeCell ref="A1761:K1761"/>
    <mergeCell ref="A1762:K1762"/>
    <mergeCell ref="A1759:K1759"/>
    <mergeCell ref="A739:K739"/>
    <mergeCell ref="A921:K921"/>
    <mergeCell ref="A1063:K1063"/>
    <mergeCell ref="A1064:K1064"/>
    <mergeCell ref="A1065:K1065"/>
    <mergeCell ref="A1066:K1066"/>
    <mergeCell ref="A1317:K1317"/>
    <mergeCell ref="A1171:K1171"/>
    <mergeCell ref="A1172:K1172"/>
    <mergeCell ref="A1173:K1173"/>
    <mergeCell ref="A1174:K1174"/>
    <mergeCell ref="A1202:K1202"/>
    <mergeCell ref="A1203:K1203"/>
    <mergeCell ref="A1204:K1204"/>
    <mergeCell ref="A1205:K1205"/>
    <mergeCell ref="A1314:K1314"/>
    <mergeCell ref="A737:K737"/>
    <mergeCell ref="A664:K664"/>
    <mergeCell ref="A665:K665"/>
    <mergeCell ref="A666:K666"/>
    <mergeCell ref="A667:K667"/>
    <mergeCell ref="A692:K692"/>
    <mergeCell ref="A693:K693"/>
    <mergeCell ref="A694:K694"/>
    <mergeCell ref="A695:K695"/>
    <mergeCell ref="A736:K736"/>
    <mergeCell ref="A738:K738"/>
  </mergeCells>
  <pageMargins left="0.7" right="0.7" top="0.75" bottom="0.75" header="0.3" footer="0.3"/>
  <pageSetup scale="8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F743585-FD27-4D2A-BE8D-2F6FB00C9D37}"/>
</file>

<file path=customXml/itemProps2.xml><?xml version="1.0" encoding="utf-8"?>
<ds:datastoreItem xmlns:ds="http://schemas.openxmlformats.org/officeDocument/2006/customXml" ds:itemID="{BF4630CE-F577-4D4C-8A76-F655F95EF825}"/>
</file>

<file path=customXml/itemProps3.xml><?xml version="1.0" encoding="utf-8"?>
<ds:datastoreItem xmlns:ds="http://schemas.openxmlformats.org/officeDocument/2006/customXml" ds:itemID="{D5596951-AA2A-4521-9C21-FB58FC7E60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CONS BUD SUM(1)</vt:lpstr>
      <vt:lpstr>SUMMARY OF ECONOMIC SECTOR</vt:lpstr>
      <vt:lpstr>ECONOMIC SECTOR</vt:lpstr>
      <vt:lpstr>-+</vt:lpstr>
      <vt:lpstr>ECON SEC PERSONNEL COST</vt:lpstr>
      <vt:lpstr>'-+'!Print_Area</vt:lpstr>
      <vt:lpstr>'ECON SEC PERSONNEL COST'!Print_Area</vt:lpstr>
      <vt:lpstr>'ECONOMIC SECTOR'!Print_Area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PREM</cp:lastModifiedBy>
  <cp:lastPrinted>2020-07-08T10:52:24Z</cp:lastPrinted>
  <dcterms:created xsi:type="dcterms:W3CDTF">2013-10-03T10:21:51Z</dcterms:created>
  <dcterms:modified xsi:type="dcterms:W3CDTF">2020-07-15T11:36:10Z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