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4" activeTab="0"/>
  </bookViews>
  <sheets>
    <sheet name="F&amp;N Security" sheetId="1" r:id="rId1"/>
    <sheet name="Research in F&amp;N" sheetId="2" r:id="rId2"/>
    <sheet name="Enhance Care Giving Capacity" sheetId="3" r:id="rId3"/>
    <sheet name="Coordination&amp;Multi Sectoral Par" sheetId="4" r:id="rId4"/>
    <sheet name="Safe water&amp;Improved Sani" sheetId="5" r:id="rId5"/>
    <sheet name="Behavious Change and demand" sheetId="6" r:id="rId6"/>
    <sheet name="Resource Mobilization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<sst xmlns="http://schemas.openxmlformats.org/spreadsheetml/2006/main" count="835" uniqueCount="480">
  <si>
    <t>SN</t>
  </si>
  <si>
    <t xml:space="preserve">ACTITIVITIES </t>
  </si>
  <si>
    <t xml:space="preserve">OBJECTIVES </t>
  </si>
  <si>
    <t>FREQUENCY</t>
  </si>
  <si>
    <t xml:space="preserve"># OF PERSONS </t>
  </si>
  <si>
    <t>TARGET</t>
  </si>
  <si>
    <t xml:space="preserve">PERSONS RESPONSIBLE </t>
  </si>
  <si>
    <t>UNIT COST</t>
  </si>
  <si>
    <t>TOTAL COST</t>
  </si>
  <si>
    <t>INDICATORS</t>
  </si>
  <si>
    <t>MOVS</t>
  </si>
  <si>
    <t>THEMATIC AREAS: Food and Nutrition Security</t>
  </si>
  <si>
    <t>Develop and map small scale enterprises</t>
  </si>
  <si>
    <t>small scale enterprises</t>
  </si>
  <si>
    <t>MOEP</t>
  </si>
  <si>
    <t>x</t>
  </si>
  <si>
    <t xml:space="preserve"># of people mapped </t>
  </si>
  <si>
    <t xml:space="preserve">Reports of the mapping </t>
  </si>
  <si>
    <t xml:space="preserve">2days </t>
  </si>
  <si>
    <t xml:space="preserve">3 batches </t>
  </si>
  <si>
    <t>2 days Capacity Building for Small scale enterprises</t>
  </si>
  <si>
    <t>BOI</t>
  </si>
  <si>
    <t>a</t>
  </si>
  <si>
    <t>b</t>
  </si>
  <si>
    <t>c</t>
  </si>
  <si>
    <t>Provision of implements/equitpment</t>
  </si>
  <si>
    <t>d</t>
  </si>
  <si>
    <t>SCFN</t>
  </si>
  <si>
    <t xml:space="preserve">awareness creation on proper use of agro chemicals in production and storage </t>
  </si>
  <si>
    <t xml:space="preserve">Farmers </t>
  </si>
  <si>
    <t>MOI</t>
  </si>
  <si>
    <t xml:space="preserve">Conduct Capacity Building in Improved farming and preservation technology for women and youth Groups </t>
  </si>
  <si>
    <t xml:space="preserve">Youth and Women Groups </t>
  </si>
  <si>
    <t xml:space="preserve">Conduct sensitization consumers and Household decision makers on the benefits of biofortified drugs and fortified food </t>
  </si>
  <si>
    <t>House hold heads</t>
  </si>
  <si>
    <t>Conduct trainingss for farmers in the use of genetically modified crops for faster harvest</t>
  </si>
  <si>
    <t xml:space="preserve">farmers </t>
  </si>
  <si>
    <t>MOA</t>
  </si>
  <si>
    <t>Conduct  2 days training workshop for farmers to identify markets linkages for their produce</t>
  </si>
  <si>
    <t>Conduct trainings for women and youth Groups on food hygiene and quality food preparation</t>
  </si>
  <si>
    <t>women and youths</t>
  </si>
  <si>
    <t>MOH</t>
  </si>
  <si>
    <t>Dessiminate media messages on food hugiene and quality food preparation</t>
  </si>
  <si>
    <t xml:space="preserve">Facilitate mass purchase of agricultural produce by government at harvest, the storge and subsequent sale at control prices to keep food prices within reasonable limits </t>
  </si>
  <si>
    <t xml:space="preserve">Implement School feeding program in all primary schools to improve nutritional status </t>
  </si>
  <si>
    <t xml:space="preserve">Provide seeds for gentically modifies crops for use by 55 local farmers </t>
  </si>
  <si>
    <t xml:space="preserve">provisions of mini silos solar drier and fish smoking eqitpments to small holder farmers </t>
  </si>
  <si>
    <t>provision of subsidised(fertilizers, ipmroved seeds , insecticides , herbicides ) to farmers group</t>
  </si>
  <si>
    <t xml:space="preserve">re trained teachers in primart and secondary schools on Nutrition education </t>
  </si>
  <si>
    <t xml:space="preserve">Support farmers with irrigation facilities to improve all year crop production </t>
  </si>
  <si>
    <t xml:space="preserve">Support the creation of food and Nutrition clubs in all primary and secondary schools </t>
  </si>
  <si>
    <t>QI          Q2           Q3               Q4</t>
  </si>
  <si>
    <t>Promote improve food processing presevation, packing technology centred on small scale enterpreneurs</t>
  </si>
  <si>
    <t>Mentoring of the trainess</t>
  </si>
  <si>
    <t>Support the estbalishment of school gardening in secondary schools in the state</t>
  </si>
  <si>
    <t xml:space="preserve">Train extension workers on dietry diversification, Nutrition Education, traditional method of food processing and storage </t>
  </si>
  <si>
    <t xml:space="preserve">Train extension workers on improve farming techniques </t>
  </si>
  <si>
    <t xml:space="preserve">train staff of regulatory agencies in newer methodologies for quality assurance </t>
  </si>
  <si>
    <t>NAFDAC, SON, MOH</t>
  </si>
  <si>
    <t xml:space="preserve">Train street food vendors on safe production of street food </t>
  </si>
  <si>
    <t>Food Vendors</t>
  </si>
  <si>
    <t>Training of farmers groups on improved method of poultry production, fisheries and small ruminants</t>
  </si>
  <si>
    <t>MOA,Water Resources ,Husbandry</t>
  </si>
  <si>
    <t xml:space="preserve">training of women on establishment of back yard gardens and provisions of start up funds as capital </t>
  </si>
  <si>
    <t>Women Groups</t>
  </si>
  <si>
    <t>Develop Food and Nutrition Reseach Agenda(Prioity Areas for further Research ) in Gombe State</t>
  </si>
  <si>
    <t xml:space="preserve">Advert and engagement of a Consultant </t>
  </si>
  <si>
    <t xml:space="preserve">Mapping and Selection of Reasech Team </t>
  </si>
  <si>
    <t xml:space="preserve">Training of the Reseach Team </t>
  </si>
  <si>
    <t>GSU,FUK,HOR</t>
  </si>
  <si>
    <t>Capacity of Tertiary Institutions in Condcuting Research in Food and Nutrition in Gombe State</t>
  </si>
  <si>
    <t>Conduct annual disssemination of research result in food and Nutrition in Gombe State</t>
  </si>
  <si>
    <t xml:space="preserve">stakeholders </t>
  </si>
  <si>
    <t xml:space="preserve">Conduct periodic (yearly) Food consumption and Nutrition Survey for policy imapct </t>
  </si>
  <si>
    <t xml:space="preserve">Development of the  Survey </t>
  </si>
  <si>
    <t xml:space="preserve">Enumaerators </t>
  </si>
  <si>
    <t>Conduct Survey in all the LGAs</t>
  </si>
  <si>
    <t>Analysis of the data</t>
  </si>
  <si>
    <t xml:space="preserve">reseachesr </t>
  </si>
  <si>
    <t xml:space="preserve">Production of survey reports </t>
  </si>
  <si>
    <t xml:space="preserve">Dessemination meeting </t>
  </si>
  <si>
    <t>e</t>
  </si>
  <si>
    <t xml:space="preserve">Conduct periodic, yearly semi quaterly assurance utilization coverage and evualuation of food and nutrition Programs </t>
  </si>
  <si>
    <t>Conduct quaterly advocacy visits to lawmakers for increase funding for reseach in food and nutrition in Gombe State</t>
  </si>
  <si>
    <t>GSHA</t>
  </si>
  <si>
    <t>Conduct Research in the Identified areas in Fodd and Nutrition in Gombe State</t>
  </si>
  <si>
    <t>Develop Food and Nutrition Reaseach Agenda(rioirty areas for further Reseach in Gombe State)</t>
  </si>
  <si>
    <t xml:space="preserve">Provide annual grant  for state institutions to carry out research on Food and Nutrition </t>
  </si>
  <si>
    <t>GSU,COE,CON,CHT,State Poly</t>
  </si>
  <si>
    <t>THEMATIC AREAS:</t>
  </si>
  <si>
    <t>Enhance Care Giving Capacity</t>
  </si>
  <si>
    <t>To provide core nutrition services and counselling to Nutrition offcers in the State and LGAs.</t>
  </si>
  <si>
    <t xml:space="preserve">TIME FRAME </t>
  </si>
  <si>
    <t>NOTES</t>
  </si>
  <si>
    <t>Q1</t>
  </si>
  <si>
    <t>Q2</t>
  </si>
  <si>
    <t>Q3</t>
  </si>
  <si>
    <t>Q4</t>
  </si>
  <si>
    <t>A week long  Advocacy visit to Gatekeepers( Traditional,Religious and Primary health care providers in the 11 LGA)</t>
  </si>
  <si>
    <t>Key Gate keepers in the community and service providers</t>
  </si>
  <si>
    <t>GSPHCDA/ SMOH</t>
  </si>
  <si>
    <t>Number of gate keeper / service providers reach</t>
  </si>
  <si>
    <t>Attendace Sheets, Singned Payments Sheets, Pictures and  Activity report.</t>
  </si>
  <si>
    <t xml:space="preserve">Transport allowance to 20 people @ 3000 and 2000 Naira for feeding </t>
  </si>
  <si>
    <t>Facility Sensitization on food and Nutrition  for Women at the PHC</t>
  </si>
  <si>
    <t xml:space="preserve"> 50 Pregnant Women and Lactating Mothers in 661 PHCs</t>
  </si>
  <si>
    <t>Number of women reached in all the selected facilities</t>
  </si>
  <si>
    <t>Registers,pictures,Signed payment sheet,Reports</t>
  </si>
  <si>
    <t xml:space="preserve">1000 for stipend and 1000 for stationaries </t>
  </si>
  <si>
    <t>Advocacy visit to MDAs( MOE,MOH,MLG,MOWA and MOEP)for the formation creches in public and private Inst and Baby friendly hospital initiative</t>
  </si>
  <si>
    <t>Comissioners, Permanent Secretaries and Directors and Deputy Directors.</t>
  </si>
  <si>
    <t>SCI, MNCH Coalition, CSO</t>
  </si>
  <si>
    <t>Number of Advocacy  visits conducted</t>
  </si>
  <si>
    <t>1000 for transportation allowance.</t>
  </si>
  <si>
    <t>Formation of peer Education program for girls in 20 selected communities in 11 LGAs</t>
  </si>
  <si>
    <t>Community Girls</t>
  </si>
  <si>
    <t>MOWA, MOE and CSOs</t>
  </si>
  <si>
    <t>Number of peer groups formed</t>
  </si>
  <si>
    <t>Reports, Payment sheets,Attendance, Pictures</t>
  </si>
  <si>
    <t>Transport allowance for personel to conduct the activity in 3 weeks</t>
  </si>
  <si>
    <t xml:space="preserve">1. To build the capacity of Traditional, Religious Leaders and key service provideders in Gombe State by the end of 2016. </t>
  </si>
  <si>
    <t>Coordination and Multi-Sectoral Partnerships.</t>
  </si>
  <si>
    <t>1.To achieve effective collaboration among various stakeholder and MDAs on issues of holistic nutrition in Gombe State</t>
  </si>
  <si>
    <t>2. To engage partners both local and international for a sustainable development on nutritional issues in Gombe State.</t>
  </si>
  <si>
    <t>A week long Mapping of partners working on Nutrition in Gombe State</t>
  </si>
  <si>
    <t>Governmet and private partners working on Nutrition in the State</t>
  </si>
  <si>
    <t>MOH, MOE, MOI,GSPHCDA,CSOs</t>
  </si>
  <si>
    <t>Number of private sectors visted. 2. Number of days activity was conducted</t>
  </si>
  <si>
    <t>Retirements, pictures and Reports</t>
  </si>
  <si>
    <t>8 People will be paid transport allowance of 2000 flat per day for 7 days</t>
  </si>
  <si>
    <t>2 days Round Table meeting with Private sectors working on Nutrition</t>
  </si>
  <si>
    <t>Private sectors working on nutrition in the State</t>
  </si>
  <si>
    <t>Number of participant in attendance</t>
  </si>
  <si>
    <t>Reports,Attendance sheets, Payments sheets Pictures.</t>
  </si>
  <si>
    <t>2 tea breaks @ 1500, 1 lunch @ 1500 and transport 2000 for each participant for 2 days</t>
  </si>
  <si>
    <t>3  days meeting for development and adaptation of guidelines and standards for stakeholders</t>
  </si>
  <si>
    <t>SCI/ MDAs</t>
  </si>
  <si>
    <t xml:space="preserve">Number of participant in attendance. </t>
  </si>
  <si>
    <t xml:space="preserve"> Draft of document, Pictures, Repoerts, Attendance sheets, Payments sheets.</t>
  </si>
  <si>
    <t>2 tea breaks @ 1500, 1 lunch @ 1500 and transport 2000 for each participant for 3 days</t>
  </si>
  <si>
    <t>Quarterly meeting to review the activities of SCFN in the State</t>
  </si>
  <si>
    <t>SCFN and relevant stake holders</t>
  </si>
  <si>
    <t>Number of Participants</t>
  </si>
  <si>
    <t>Transport allowance @ 2000 for each participant.</t>
  </si>
  <si>
    <t>THEMATIC AREAS:  Research in Food and Nutrition</t>
  </si>
  <si>
    <t xml:space="preserve">OBJECTIVES: TO EXPAND THE PROVISION OF SAFE WATER AND IMPROVED SANITATION FACILITIES AT ALL LEVELS. </t>
  </si>
  <si>
    <t xml:space="preserve">Q2 </t>
  </si>
  <si>
    <t xml:space="preserve">Q3 </t>
  </si>
  <si>
    <t>OBJECTIVE ON WATER SANITATION: EXPAND THE PROVITION OF SAVE WATER AND IMPROVED SANITATION FACILITIES AT ALL LEVELS</t>
  </si>
  <si>
    <t>Conduct Health Education and Community Mobilization on improved hygiene and sanitation.</t>
  </si>
  <si>
    <t>Quarterly in all LGAs</t>
  </si>
  <si>
    <t>Community Leaders/Members, women, Children, Youth, CBOs.</t>
  </si>
  <si>
    <t>WATSAN, Min. of Environment, SPHCDA, Min. of Water Resources.</t>
  </si>
  <si>
    <t>X</t>
  </si>
  <si>
    <t xml:space="preserve">1500 persons reached per LGA. </t>
  </si>
  <si>
    <t>Sensitization /Activity Report, Pictures.</t>
  </si>
  <si>
    <t>Conduct Mapping of existing toilet facilities in the state.</t>
  </si>
  <si>
    <t>once</t>
  </si>
  <si>
    <t>11 LGAs</t>
  </si>
  <si>
    <t>List of toilet facilities mapped.</t>
  </si>
  <si>
    <t>Detailed report of survey.</t>
  </si>
  <si>
    <t>Construction of 22 blocks of 3 component of VIP latrines (per year) in Schools, Health facilities and communities 50 per latrine.</t>
  </si>
  <si>
    <t xml:space="preserve"> Once</t>
  </si>
  <si>
    <t>22 Contractors</t>
  </si>
  <si>
    <t>Min. of Works, Min. of Environment, WATSAN.</t>
  </si>
  <si>
    <t>Project Completion</t>
  </si>
  <si>
    <t>Pictures, Project Completion Report.</t>
  </si>
  <si>
    <t>Construction of Gombe South Regional Water to ensure full coverage of water supply in the state.</t>
  </si>
  <si>
    <t>Construction of non - borehole water sources in 33 communities of 3 LGAs (Dukku, Nafada &amp; Akko)</t>
  </si>
  <si>
    <t>Develop IEC materials on handwashing</t>
  </si>
  <si>
    <t>Once</t>
  </si>
  <si>
    <t>1 Consultant</t>
  </si>
  <si>
    <t>Min. of Works, Min. of Environment, WATSAN, Consultant.</t>
  </si>
  <si>
    <t>500 (Per Pack X 10,000)</t>
  </si>
  <si>
    <t>No of IEC Materials produced.</t>
  </si>
  <si>
    <t>Invoice for IEC materials produced.</t>
  </si>
  <si>
    <t>Establishment of WASHCOM in 110 communities across 11 LGAs</t>
  </si>
  <si>
    <t>110  Communities</t>
  </si>
  <si>
    <t>Operation and Maintenance of Gombe Regional Water/Water purification and treatment solution.</t>
  </si>
  <si>
    <t>Re-activate community wide sanitation program (Duba gari) driven by environmental health workers (including safe handling and disposal of infant feaces and solid waste management).</t>
  </si>
  <si>
    <t>Monthly</t>
  </si>
  <si>
    <t>5 per ward</t>
  </si>
  <si>
    <t>114 Wards</t>
  </si>
  <si>
    <t xml:space="preserve">WATSAN, Min. of Environment, SPHCDA, </t>
  </si>
  <si>
    <t>No of functional committees</t>
  </si>
  <si>
    <t>Pictures, Report</t>
  </si>
  <si>
    <t>Repairs and rehabilitation of hand - fitted boreholes across the state.</t>
  </si>
  <si>
    <t>Twice per year</t>
  </si>
  <si>
    <t>WATSAN Staff</t>
  </si>
  <si>
    <t>WATSAN.</t>
  </si>
  <si>
    <t>20,000 (Per Ward)</t>
  </si>
  <si>
    <t>No of boreholes repaired.</t>
  </si>
  <si>
    <t>Reports, Pictures.</t>
  </si>
  <si>
    <t>OBJECTIVE ON HEALTH: ENHANCE PROVISION OF QUALITY HEALTH SERVICES</t>
  </si>
  <si>
    <t>Conduct orientation on integration of nutrition services into PHC for all health workers and LGA program managers</t>
  </si>
  <si>
    <t>SPHCDA</t>
  </si>
  <si>
    <t>25,268 (Per  PHC In a Ward)</t>
  </si>
  <si>
    <t>No of Health Personnel oriented</t>
  </si>
  <si>
    <t>Activity report, attendance, pictures.</t>
  </si>
  <si>
    <t>Conduct managerial trainings for Nutrition desk officers at LGA level</t>
  </si>
  <si>
    <t>11 Nutrition Desk Officers</t>
  </si>
  <si>
    <t>4358 (Per Person)</t>
  </si>
  <si>
    <t>No of Nutrition Desk Officers trained.</t>
  </si>
  <si>
    <t>Report, Attendance, Pictures</t>
  </si>
  <si>
    <t>Provision of essential maternal and child nutrition supplies - commodities and equipment, to all health centres in the state.</t>
  </si>
  <si>
    <t>Review PHC Treatment guidelines to include Nutrition Counselling and information across all disease areas.</t>
  </si>
  <si>
    <t>25 Nutrition Stakeholders</t>
  </si>
  <si>
    <t>The reviewed PHC Treatment guidelines.</t>
  </si>
  <si>
    <t>Scale up CMAM sites to the remaining 3 LGAs and strengthen referrals to stabilization centres</t>
  </si>
  <si>
    <t>3 LGAs</t>
  </si>
  <si>
    <t>No of CMAM LGAs scaled up</t>
  </si>
  <si>
    <t>Strengthen data management for nutrition at the PHC level to improve identification and tracking of cases.</t>
  </si>
  <si>
    <t>15 PHCs</t>
  </si>
  <si>
    <t xml:space="preserve">Computer &amp; Accessories X 3 - 450,000.      Cabinets X 15 - 750,000.       Printing of M&amp;E Tools - 100,000.      3 Nutrition Focal Officers Data management Training/15 Facilities In-Charge/ LGA M&amp;E Officers - 115,000.    Training of Comm. Volunteers on identification and tracking of cases X 30 - 165,000 </t>
  </si>
  <si>
    <t xml:space="preserve">No of PHCs with Strengthened Data management </t>
  </si>
  <si>
    <t>Invoices, Training attendances, reports and pictures.</t>
  </si>
  <si>
    <t xml:space="preserve">Strengthen supportive supervision for nutrition services at all levels - State &amp; LGA. </t>
  </si>
  <si>
    <t>Quarterly</t>
  </si>
  <si>
    <t>5 Personnels</t>
  </si>
  <si>
    <t>15 PHCs (3 LGAs)</t>
  </si>
  <si>
    <t>No of PHCs visited.</t>
  </si>
  <si>
    <t>Supervision Report, Pictures.</t>
  </si>
  <si>
    <t>Train and mentor health workers and Community Volunteers on  essential nutrition services across the state.</t>
  </si>
  <si>
    <t>570 Health Workers and Community Volunteers</t>
  </si>
  <si>
    <t>No of trained and mentored Health Workers and CVs trained on essential nutrition services.</t>
  </si>
  <si>
    <t>Training Report, Attendance list, Pictures.</t>
  </si>
  <si>
    <t xml:space="preserve">SUB-ACTITIVITIES </t>
  </si>
  <si>
    <t># OF PERSONS /Quantity</t>
  </si>
  <si>
    <t>Conduct special radio and television campaign on adherence to food safety regulations, and mandatory standards for foods including imports</t>
  </si>
  <si>
    <t>Production of  special radio and television jingles  on adherence to food safety regulations, and mandatory standards for foods including imports in Hausa and English Languages</t>
  </si>
  <si>
    <t>Representative of Min. of information in SCFN</t>
  </si>
  <si>
    <t>cost of production @50000x8</t>
  </si>
  <si>
    <t>number of jingles produced</t>
  </si>
  <si>
    <t xml:space="preserve">copies of jingles, receipt </t>
  </si>
  <si>
    <t>Airing  special radio and television campaign on adherence to food safety regulations, and mandatory standards for foods including imports</t>
  </si>
  <si>
    <t>4 times per month</t>
  </si>
  <si>
    <t xml:space="preserve">rate of jingle @8000 x12x4 </t>
  </si>
  <si>
    <t xml:space="preserve">number of jingles aired </t>
  </si>
  <si>
    <t xml:space="preserve"> receipt,  </t>
  </si>
  <si>
    <t>Sponsor Kainuwa  Drama group in radio and TV to conduct drama series on adherence to food safety regulations, and mandatory standards for foods including imports</t>
  </si>
  <si>
    <t>Once a quarter</t>
  </si>
  <si>
    <t>cost of drama is 26000</t>
  </si>
  <si>
    <t xml:space="preserve">number of drama aired </t>
  </si>
  <si>
    <t>Advocate for airing of drama by GMC</t>
  </si>
  <si>
    <t>Director MEP</t>
  </si>
  <si>
    <t xml:space="preserve">Sub total </t>
  </si>
  <si>
    <t xml:space="preserve">Conduct stakeholders dialogue at State and LGA levels on importance of eating varieties of food </t>
  </si>
  <si>
    <t xml:space="preserve">Conduct stakeholders dialogue at State level on importance of eating varieties of food(provide refreshment </t>
  </si>
  <si>
    <t>2 times  per year</t>
  </si>
  <si>
    <t>Nutrition Officer</t>
  </si>
  <si>
    <t>(500 per head, transport for participants (2000) and invitation(5000)</t>
  </si>
  <si>
    <t>number of community dialogue held</t>
  </si>
  <si>
    <t>report, pictures and attendance</t>
  </si>
  <si>
    <t xml:space="preserve">Conduct town hold meeting with  stakeholders dialogue at community level in 5 LGAs on importance of eating varieties of food </t>
  </si>
  <si>
    <t>once a  yearr</t>
  </si>
  <si>
    <t>Nutrition Officers at LGAs</t>
  </si>
  <si>
    <t>(support 5 state team member to visit to LGAs to advocate for the activities @ 48500,  provide cost of mobilisation (10,000X 5), fueling @15,000 per LGA for 5  per LGA, snacks allowance for members of state team(@ 2000X 5X5) and cost of publicity (5000X5), refreshment for participants @200*500</t>
  </si>
  <si>
    <t>number of meeting  held</t>
  </si>
  <si>
    <t xml:space="preserve">Develop and distribute IEC materials on Food and Nutrition through appropriate channels in Gombe state. </t>
  </si>
  <si>
    <t xml:space="preserve">conduct 2 days meeting to develop  and pre test  IEC materials on Food and Nutrition through appropriate channels in Gombe state. </t>
  </si>
  <si>
    <t>nutrition officers , media, min. of information e.t.c</t>
  </si>
  <si>
    <t>min. of information</t>
  </si>
  <si>
    <t>hall @30,000x2, lunch@1500x20x2, communication @2000, material @500x20, transport for pretest@5000x3x2, allowance @2000x3x2</t>
  </si>
  <si>
    <t xml:space="preserve">Printing of   IEC materials on Food and Nutrition through appropriate channels in Gombe state. </t>
  </si>
  <si>
    <t>10 different types of IEC amterials</t>
  </si>
  <si>
    <t>printing @500x 1000</t>
  </si>
  <si>
    <t>Number of IEC materials produced</t>
  </si>
  <si>
    <t xml:space="preserve">copies of IEC, receipt, invoice </t>
  </si>
  <si>
    <t xml:space="preserve">Distribution of    IEC materials on Food and Nutrition through appropriate channels in Gombe state. </t>
  </si>
  <si>
    <t>LGA nutrition team</t>
  </si>
  <si>
    <t>10000x11</t>
  </si>
  <si>
    <t xml:space="preserve">Number of IEC distributed </t>
  </si>
  <si>
    <t xml:space="preserve">distribution list </t>
  </si>
  <si>
    <t>Update the state pre-service curricula for all health programs to include Nutrition counseling and information</t>
  </si>
  <si>
    <t>Conduct advocacy to statekeholders on the need for the Update the state pre-service curricula for all health programs to include Nutrition counseling and information</t>
  </si>
  <si>
    <t>10  stakeholders (office of head of service, min. of health, civil service commision, schools of nursing and health tech and mini. Health and education LGA services commision</t>
  </si>
  <si>
    <t>transport @15000, publicity@50000, 2000 x 15 for snack allowance communication @2000</t>
  </si>
  <si>
    <t xml:space="preserve">advocacy conducted </t>
  </si>
  <si>
    <t>report of advocacy, attendance and pictures</t>
  </si>
  <si>
    <t>conduct 3 days meeting with the relevant stakeholder to update pre service curriculum</t>
  </si>
  <si>
    <t>11  stakeholders (office of head of service, min. of health, civil service commision, schools of nursing and health tech and mini. Health and education LGA services commision</t>
  </si>
  <si>
    <t>hall@50000x3,matrial@500x30,luch and tea break 2000x30x3, transport 2000x3x30</t>
  </si>
  <si>
    <t>production of  state pre-service curricula for all health programs to include Nutrition counseling and information</t>
  </si>
  <si>
    <t>500 copies</t>
  </si>
  <si>
    <t>printing @500x 500</t>
  </si>
  <si>
    <t>Number of copies  of pre-service curricula produced</t>
  </si>
  <si>
    <t xml:space="preserve">copies of pre service curriculum, receipt, invoice </t>
  </si>
  <si>
    <t xml:space="preserve">support 2 days oreintation of newly employed health workers on the the updated pre-service curriculum </t>
  </si>
  <si>
    <t>100 employees</t>
  </si>
  <si>
    <t>hall@50000x2x 2,material@500x100,luch and tea break 2000x100x2, transport for facilittors 2000x3x2 days, faciltation allowance 10,000x2x3</t>
  </si>
  <si>
    <t xml:space="preserve">distribute the updated ducuments to all  PHC facilities </t>
  </si>
  <si>
    <t>540 PHC</t>
  </si>
  <si>
    <t xml:space="preserve">12 nutritional officers </t>
  </si>
  <si>
    <t>transport @15000x11</t>
  </si>
  <si>
    <t xml:space="preserve">Number of updated documents distributed </t>
  </si>
  <si>
    <t xml:space="preserve">support 2 days oreintation of PHC staff  on the the updated pre-service curriculum </t>
  </si>
  <si>
    <t>400 PHC</t>
  </si>
  <si>
    <t>lunch@400x1000x2 days, transport for participants @1000x400, facilitors @5000x 3 x11 LGA, allowance 10000x3x11, communication @2000x11 LGAs</t>
  </si>
  <si>
    <t xml:space="preserve">Conduct campaign during World Nutrition week to increase Nutrition awareness </t>
  </si>
  <si>
    <t xml:space="preserve">Conduct preparation meeting with relevant stakaholders during World Nutrition week to increase Nutrition awareness </t>
  </si>
  <si>
    <t>nutrition team</t>
  </si>
  <si>
    <t>resfreshment @1000x 20, transport@2000 x20</t>
  </si>
  <si>
    <t xml:space="preserve">printing of banners and IEC material </t>
  </si>
  <si>
    <t>3 banners, 1000 t-shirts and fez cap, 2000 hands bills</t>
  </si>
  <si>
    <t xml:space="preserve">organisation committee </t>
  </si>
  <si>
    <t>3 banners @15,000, 1000 t-shirts and fez cap @ 1500=1,500,000,2000 hands bills @100,000</t>
  </si>
  <si>
    <t>conduct rally during to celebrate world nutrition week</t>
  </si>
  <si>
    <t>Gombe metropolitan</t>
  </si>
  <si>
    <t>fueling @50000,water and glucose @20,000, inviation 5000</t>
  </si>
  <si>
    <t>number rally held</t>
  </si>
  <si>
    <t>activity report, pictures</t>
  </si>
  <si>
    <t>carry out round table discussion with stakeholders to celebrate world nutrition week</t>
  </si>
  <si>
    <t>to create awareness and address nutrition challenges</t>
  </si>
  <si>
    <t>refreshment @1500@200, drama troupes @50,000, facilitators 5000x5=25000, hall 30000</t>
  </si>
  <si>
    <t>conduct media chart with various state media station during world  nutrition week</t>
  </si>
  <si>
    <t>GMC, ray power, progress, NTA and 5 news papers</t>
  </si>
  <si>
    <t>transport @5000x10</t>
  </si>
  <si>
    <t>media chart held</t>
  </si>
  <si>
    <t>Publicity during world  nutrition week</t>
  </si>
  <si>
    <t>publicity @30,000x5</t>
  </si>
  <si>
    <t xml:space="preserve">pubicity ensured </t>
  </si>
  <si>
    <t>copies of programme held, activity report, pictures</t>
  </si>
  <si>
    <t>support various11 communities (1/LGA) activities at all the  LGA during the week to mark world nutrion week</t>
  </si>
  <si>
    <t>100 people /community= 1100</t>
  </si>
  <si>
    <t>refreshment @250@1100, transport @5000x 11, allowance @ 5000x11x 3</t>
  </si>
  <si>
    <t>Conduct high level advocacy to the Governor, LGA chairmen, Commissioners, Legislators, Emirs on the multi-sectoral nature of nutrition and need for increased visibility</t>
  </si>
  <si>
    <t>One day meeting to develop  advocacy kits for the conduct high level advocacy to the Governor, LGA chairmen, Commissioners, Legislators, Emirs on the multi-sectoral nature of nutrition and need for increased visibility</t>
  </si>
  <si>
    <t>5 copies advocacy kits</t>
  </si>
  <si>
    <t>resfreshment 500x15, transport @1000*15</t>
  </si>
  <si>
    <t xml:space="preserve">Printing of  advocacy kits </t>
  </si>
  <si>
    <t>6 copies advocacy kits</t>
  </si>
  <si>
    <t>Number of advocacy kits  produced</t>
  </si>
  <si>
    <t xml:space="preserve">copies of advocacy kits, receipt, invoice </t>
  </si>
  <si>
    <t>Sending and follow up  letters  for advocacy visits to the Governor, LGA chairmen, Commissioners, Legislators, Emirs on the multi-sectoral nature of nutrition and need for increased visibility</t>
  </si>
  <si>
    <t>3000 for distribution of letters</t>
  </si>
  <si>
    <t>Number of invitation sent</t>
  </si>
  <si>
    <t xml:space="preserve">copies of of letters and evidence of recieved </t>
  </si>
  <si>
    <t>Conduct high level advocacy to the Governor</t>
  </si>
  <si>
    <t>2 buses</t>
  </si>
  <si>
    <t>5000 for fuel of vehicle x 2 vehicle</t>
  </si>
  <si>
    <t>advocacy held</t>
  </si>
  <si>
    <t xml:space="preserve"> Conduct high level advocacy to the 11 LGA chairmen and  5 Commissioners,</t>
  </si>
  <si>
    <t>5001 for fuel of vehicle x 2 vehicle</t>
  </si>
  <si>
    <t xml:space="preserve"> Conduct high level advocacy to the  Legislators at house of assembly  on the multi-sectoral nature of nutrition and need for increased visibility</t>
  </si>
  <si>
    <t xml:space="preserve"> Conduct high level advocacy to the 4 Emirs on the multi-sectoral nature of nutrition and need for increased visibility</t>
  </si>
  <si>
    <t>1500 for fuel of vehicle x 2 vehicle</t>
  </si>
  <si>
    <t>Conduct knowledge, attitude and practice survey  on food and nutrition in the three senatorial district</t>
  </si>
  <si>
    <t>Identify and engage a consultant and research team  to Conduct knowledge, attitude and practice survey  on food and nutrition in the three senatorial district</t>
  </si>
  <si>
    <t xml:space="preserve">Consultant </t>
  </si>
  <si>
    <t>M0EP</t>
  </si>
  <si>
    <t>30,000 for cosultancy fee x30 days, DSA @30,000 for 30days</t>
  </si>
  <si>
    <t>consultant engaged</t>
  </si>
  <si>
    <t xml:space="preserve">copy of engagement report </t>
  </si>
  <si>
    <t>Conduct training of research team  knowledge, attitude and practice survey  on food and nutrition in the three senatorial district</t>
  </si>
  <si>
    <t>Research team</t>
  </si>
  <si>
    <t xml:space="preserve">consultant </t>
  </si>
  <si>
    <t>hall 50,000x3=150,000Workshop Mats 500x15=7500, lunch 1500x16x3=72,000 transport Allowance 2000x15x3=90,000</t>
  </si>
  <si>
    <t>number of participants trained</t>
  </si>
  <si>
    <t>print research tool</t>
  </si>
  <si>
    <t>research team</t>
  </si>
  <si>
    <t>450x100</t>
  </si>
  <si>
    <t>Number of reserch tools</t>
  </si>
  <si>
    <t xml:space="preserve">copies of research tools, receipt, invoice </t>
  </si>
  <si>
    <t xml:space="preserve">carry out field work </t>
  </si>
  <si>
    <t>10000 allowance for field officers  x10 days x15 participants</t>
  </si>
  <si>
    <t>prepare report</t>
  </si>
  <si>
    <t>report produced</t>
  </si>
  <si>
    <t>copies of research report</t>
  </si>
  <si>
    <t xml:space="preserve">conduct dissemination meeting </t>
  </si>
  <si>
    <t>stakeholders</t>
  </si>
  <si>
    <t xml:space="preserve">Transport allowance 2000x150=3000 Lunch 1000x15000=150000 Community moblisation =10000 </t>
  </si>
  <si>
    <t>produce and distribute report</t>
  </si>
  <si>
    <t>MDAs,INGOs,Community leaders etc</t>
  </si>
  <si>
    <t xml:space="preserve">Number of report distributed </t>
  </si>
  <si>
    <t xml:space="preserve">Conduct trainings and support for community health workers and volunteers to continuously mentor women and community members on </t>
  </si>
  <si>
    <t xml:space="preserve">Conduct 3 days trainings of 110 (10/LGA) community health workers and volunteers to continuously mentor women and community members on </t>
  </si>
  <si>
    <t>community health workers and volunteers</t>
  </si>
  <si>
    <t>Nutritional officers</t>
  </si>
  <si>
    <t>hall @30,000x2, lunch@1500x110x2, communication @2000, material @00x110, transport for @2000x110, faciltators allowance @10000x3</t>
  </si>
  <si>
    <t xml:space="preserve">support for 110 community health workers and volunteers to continuously mentor women and community members on </t>
  </si>
  <si>
    <t xml:space="preserve">transport@1000x110x6, </t>
  </si>
  <si>
    <t>number of communities engaged</t>
  </si>
  <si>
    <t>Support M&amp;E officers of LGA to collate data and report SCN</t>
  </si>
  <si>
    <t>transport and snacks allowance  data collection @ 30000x3 quarters</t>
  </si>
  <si>
    <t>Data colleted</t>
  </si>
  <si>
    <t>report</t>
  </si>
  <si>
    <t>Conduct sensitization meetings with Community and opinion leaders on cultural practices affecting food and nutrition</t>
  </si>
  <si>
    <t>identify 20 communities  for  meetings with Community and opinion leaders on cultural practices affecting food and nutrition (5000 communication)</t>
  </si>
  <si>
    <t>State nutritional officer</t>
  </si>
  <si>
    <t>Number of communities identified</t>
  </si>
  <si>
    <t>List of selected communities</t>
  </si>
  <si>
    <t>conduct advocay to the communities for conduct sensitization meetings with Community and opinion leaders on cultural practices affecting food and nutrition (transport @2000*20)</t>
  </si>
  <si>
    <t>LGA nutrition Officer</t>
  </si>
  <si>
    <t>number advocacy conducted</t>
  </si>
  <si>
    <t>report and pictures</t>
  </si>
  <si>
    <t xml:space="preserve">One day  sensitization meetings with 20 Community and opinion leaders on cultural practices affecting food and nutrition (transport @5000 *20, allowance for the team 2000*15 , refreshment @500X 20X20 participants </t>
  </si>
  <si>
    <t>Support the 114 WDCs to integrate Nutrition messaging into their activities at the ward level</t>
  </si>
  <si>
    <t>Identify 3 LGAs (1/senetorial district) and 5 WDCs per LGA to support WDC into activities at ward Level</t>
  </si>
  <si>
    <t>Number of wards selected</t>
  </si>
  <si>
    <t>list of WDCs</t>
  </si>
  <si>
    <t>Conduct 2 days trainiing of members  of  15 WDCs on intergration of Nutrition messaging and refferal cases of severe cases of malnutrion to CMAN (transport for facilitators @15,000 per LGA X3, transport for participants@2000*45, Lunch and tea break @1500X50X2, training material @500*45, communication @2000)</t>
  </si>
  <si>
    <t>15 WDCs</t>
  </si>
  <si>
    <t>State nutritional team</t>
  </si>
  <si>
    <t>Number of WDCs trained</t>
  </si>
  <si>
    <t>reports, pictures and attendance</t>
  </si>
  <si>
    <t>Production of  registers and refferal tools and distribute them during ( @30,000)</t>
  </si>
  <si>
    <t>150 registers and 150 refferal booklet</t>
  </si>
  <si>
    <t>Number of WDC trained</t>
  </si>
  <si>
    <t>copies of registers and invoice</t>
  </si>
  <si>
    <t>support nutritional officers to join quarterly  meetings of 15 WDCs to collate data and review their activities and share report (transport @7,000X3X*4)</t>
  </si>
  <si>
    <t>60 meetings</t>
  </si>
  <si>
    <t>LGA nutional officers</t>
  </si>
  <si>
    <t>number of conducted</t>
  </si>
  <si>
    <t>provide incentives to member of WDC to ensure  effective refferal (@1500*45*4)</t>
  </si>
  <si>
    <t>48 persons</t>
  </si>
  <si>
    <t>Number of WDC supported</t>
  </si>
  <si>
    <t>reports  and attendance</t>
  </si>
  <si>
    <t>conduct one day annual review meeting with stakeholder to performance for scaling (transport @3000*55, lunch and tea break @1500 *55, hall @50000,communication @2000)</t>
  </si>
  <si>
    <t>1 meeting</t>
  </si>
  <si>
    <t xml:space="preserve">Grand  total </t>
  </si>
  <si>
    <t>THEMATIC AREAS: Behaviour change and demand generation for Nutrition</t>
  </si>
  <si>
    <t xml:space="preserve">OBJECTIVES:4. To increase the knowledge of nutrition among the populace  and nutrition education into formal and non/informal trainings;  </t>
  </si>
  <si>
    <t>THEMATIC AREAS: Improve resource mobilization, utilization and accountability at all levels</t>
  </si>
  <si>
    <t xml:space="preserve">OBJECTIVES:4. cross cutting </t>
  </si>
  <si>
    <t>Develop a resource mobilization strategy for the state</t>
  </si>
  <si>
    <t xml:space="preserve">Identify and engage a consultant  to develop resource mobisation stragey </t>
  </si>
  <si>
    <t>Development  a resource mobilization strategy for the state</t>
  </si>
  <si>
    <t>copy of a resource mobilization strategy for the state</t>
  </si>
  <si>
    <t>Conduct Advocacy to executive and legislative arms of Government on the need for sufficient budgetary allocation and timely release of fund for food and nutrition.</t>
  </si>
  <si>
    <t>2000 for fuel of vehicle x 3 vehicle, snack @5000x30, communication @5000</t>
  </si>
  <si>
    <t xml:space="preserve"> Conduct high level advocacy to the  Legislators at house of assembly  </t>
  </si>
  <si>
    <t xml:space="preserve">Build the capacity of staff of MDAs to mobilize resources </t>
  </si>
  <si>
    <t xml:space="preserve">Identify and engage a consultant  to provide on the job capacity buiding on resource mobilisation  to 5 MDAs </t>
  </si>
  <si>
    <t>6 (Minof agric, MOEP, MOH, SPHDA, MOWA, RUWASA)</t>
  </si>
  <si>
    <t>number of MDAs whose capacity built</t>
  </si>
  <si>
    <t>training report, pictures and attendance</t>
  </si>
  <si>
    <t>Introduce public hearing on annual state budget</t>
  </si>
  <si>
    <t>Carry out one day interative session with Legislators at house of assembly  on the of public hearing on annual state budget</t>
  </si>
  <si>
    <t>hall@50000x1,matrial@500x30,lunch and tea break 2500x30x1, facilitation20000x2, 10000 communication</t>
  </si>
  <si>
    <t xml:space="preserve">meeting conducted </t>
  </si>
  <si>
    <t>activity report,  attendance and pictures</t>
  </si>
  <si>
    <t>Establish mechanisms to leverage corporate social responsibility opportunities from the private sector for Nutrition promotion</t>
  </si>
  <si>
    <t>write letters to private sector  to leverage corporate social responsibility opportunities  for Nutrition promotion</t>
  </si>
  <si>
    <t>10 private sectors</t>
  </si>
  <si>
    <t>Number coporate organisation engaged</t>
  </si>
  <si>
    <t>copy of  letters and acceptance by private sectors</t>
  </si>
  <si>
    <t xml:space="preserve">Invite some to attend quarterly meeting of food and nutrition </t>
  </si>
  <si>
    <t>11 private sectors</t>
  </si>
  <si>
    <t>Number coporate organisation that attended quarterly meeting</t>
  </si>
  <si>
    <t xml:space="preserve">Creation of nutrition units with budget lines, plans and M&amp;E in all relevant MDAs and ensure components of the costed plan is included in their annual budget </t>
  </si>
  <si>
    <t xml:space="preserve">conduct  advocacy visits to the  Commissioners of all relevant MDAs for the Creation of nutrition units with budget lines, plans and M&amp;E in all relevant MDAs and ensure components of the costed plan is included in their annual budget </t>
  </si>
  <si>
    <t xml:space="preserve">15 (8 Mins and 2 agencies </t>
  </si>
  <si>
    <t>transport @10000*3*10</t>
  </si>
  <si>
    <t xml:space="preserve">number of advocacy conducted </t>
  </si>
  <si>
    <t>conduct 3 days annual workplan meeting with relevant MDAs</t>
  </si>
  <si>
    <t>hall@ 3x50000, lunch and tea @25x3,</t>
  </si>
  <si>
    <t>number of meeting s held</t>
  </si>
  <si>
    <t>Conduct annual nutrition budget tracking and budget review meeting at the MDA level &amp; LGAs</t>
  </si>
  <si>
    <t>Identify and engage a consultant  to Conduct annual nutrition budget tracking and budget review meeting at the 10 MDA level &amp; 11 LGAs</t>
  </si>
  <si>
    <t>10 MDA level &amp; 11 LGAs</t>
  </si>
  <si>
    <t xml:space="preserve">consultancy fees @60,000 x25 days for 2 consultant </t>
  </si>
  <si>
    <t>number of MDAs and LGAs whose annual nutrition budget was tracked</t>
  </si>
  <si>
    <t>Conduct annual dissemination of state nutritional status and indicators to lawmaker, executive and key stakeholders</t>
  </si>
  <si>
    <t>10 law makers, excutive 10, 10 members SCN</t>
  </si>
  <si>
    <t>hall@10000x1,matrial@500x30,lunch and tea break 2500x35x1,per dem @ 10000x3 days, accomodation x13500*2, 2000 communication, transport @5000x35x2</t>
  </si>
  <si>
    <t>number of disemmination meeting s held</t>
  </si>
  <si>
    <t>TEMPLATE FOR THE 2019/ 2020 GOMBE STATE NUTRITION OPERATIONAL PLAN</t>
  </si>
  <si>
    <t>TEMPLATE FOR THE 2019/2020 GOMBE STATE NUTRITION OPERATIONAL PLAN</t>
  </si>
  <si>
    <t>339,318.18  (per LGA)</t>
  </si>
  <si>
    <t>TEMPLATE FOR THE 2019/2020  GOMBE STATE NUTRITION OPERATIONAL PLAN</t>
  </si>
  <si>
    <t>TEMPLATE FOR THE 2020/2021 GOMBE STATE  MULTISECTORAL NUTRITION OPERATIONAL PLAN</t>
  </si>
  <si>
    <t>Communities</t>
  </si>
  <si>
    <t>School children</t>
  </si>
  <si>
    <t>MOE</t>
  </si>
  <si>
    <t>local farmers</t>
  </si>
  <si>
    <t>Teachers</t>
  </si>
  <si>
    <t>MOA/MOWR</t>
  </si>
  <si>
    <t>Pri. &amp; Sec. School</t>
  </si>
  <si>
    <t>Schools</t>
  </si>
  <si>
    <t>extension workers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</si>
</sst>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3" fillId="0" borderId="10" xfId="0" applyFont="1" applyBorder="1" applyAlignment="1">
      <alignment horizontal="left" vertical="top"/>
    </xf>
    <xf numFmtId="0" fontId="33" fillId="0" borderId="11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10" xfId="0" applyNumberFormat="1" applyBorder="1" applyAlignment="1">
      <alignment horizontal="left" vertical="top" wrapText="1"/>
    </xf>
    <xf numFmtId="0" fontId="33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3" fillId="0" borderId="13" xfId="0" applyFont="1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 vertical="top"/>
    </xf>
    <xf numFmtId="0" fontId="33" fillId="0" borderId="11" xfId="0" applyFont="1" applyFill="1" applyBorder="1" applyAlignment="1">
      <alignment vertical="top"/>
    </xf>
    <xf numFmtId="0" fontId="0" fillId="19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vertical="center"/>
    </xf>
    <xf numFmtId="43" fontId="33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wrapText="1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Font="1" applyBorder="1" applyAlignment="1">
      <alignment horizontal="center" wrapText="1"/>
    </xf>
    <xf numFmtId="43" fontId="0" fillId="0" borderId="11" xfId="0" applyNumberFormat="1" applyFill="1" applyBorder="1" applyAlignment="1">
      <alignment/>
    </xf>
    <xf numFmtId="0" fontId="33" fillId="0" borderId="0" xfId="0" applyFont="1" applyBorder="1" applyAlignment="1">
      <alignment horizontal="center"/>
    </xf>
    <xf numFmtId="43" fontId="0" fillId="0" borderId="10" xfId="42" applyFont="1" applyBorder="1" applyAlignment="1">
      <alignment vertical="top" wrapText="1"/>
    </xf>
    <xf numFmtId="43" fontId="0" fillId="0" borderId="10" xfId="42" applyFont="1" applyBorder="1" applyAlignment="1">
      <alignment vertical="top"/>
    </xf>
    <xf numFmtId="0" fontId="33" fillId="0" borderId="0" xfId="0" applyFont="1" applyAlignment="1">
      <alignment wrapText="1"/>
    </xf>
    <xf numFmtId="43" fontId="0" fillId="0" borderId="10" xfId="42" applyFont="1" applyBorder="1" applyAlignment="1">
      <alignment wrapText="1"/>
    </xf>
    <xf numFmtId="43" fontId="0" fillId="0" borderId="10" xfId="0" applyNumberFormat="1" applyBorder="1" applyAlignment="1">
      <alignment/>
    </xf>
    <xf numFmtId="0" fontId="0" fillId="34" borderId="15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0" fillId="0" borderId="16" xfId="0" applyBorder="1" applyAlignment="1">
      <alignment horizontal="left" vertical="top" wrapText="1"/>
    </xf>
    <xf numFmtId="0" fontId="33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43" fontId="0" fillId="0" borderId="10" xfId="42" applyFont="1" applyBorder="1" applyAlignment="1">
      <alignment horizontal="left"/>
    </xf>
    <xf numFmtId="43" fontId="0" fillId="0" borderId="11" xfId="0" applyNumberForma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wrapText="1"/>
    </xf>
    <xf numFmtId="43" fontId="0" fillId="0" borderId="11" xfId="0" applyNumberFormat="1" applyFill="1" applyBorder="1" applyAlignment="1">
      <alignment horizontal="left"/>
    </xf>
    <xf numFmtId="43" fontId="0" fillId="0" borderId="11" xfId="42" applyFont="1" applyFill="1" applyBorder="1" applyAlignment="1">
      <alignment horizontal="left"/>
    </xf>
    <xf numFmtId="43" fontId="0" fillId="0" borderId="10" xfId="42" applyFont="1" applyBorder="1" applyAlignment="1">
      <alignment horizontal="left" vertical="top"/>
    </xf>
    <xf numFmtId="0" fontId="33" fillId="0" borderId="0" xfId="0" applyFont="1" applyBorder="1" applyAlignment="1">
      <alignment horizontal="left"/>
    </xf>
    <xf numFmtId="0" fontId="0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43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left"/>
    </xf>
    <xf numFmtId="3" fontId="33" fillId="0" borderId="10" xfId="0" applyNumberFormat="1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3" fillId="0" borderId="13" xfId="0" applyFont="1" applyBorder="1" applyAlignment="1">
      <alignment horizontal="left" vertical="top"/>
    </xf>
    <xf numFmtId="43" fontId="0" fillId="0" borderId="10" xfId="42" applyFont="1" applyBorder="1" applyAlignment="1">
      <alignment horizontal="left" wrapText="1"/>
    </xf>
    <xf numFmtId="43" fontId="0" fillId="0" borderId="10" xfId="42" applyFont="1" applyBorder="1" applyAlignment="1">
      <alignment horizontal="left" vertical="top" wrapText="1"/>
    </xf>
    <xf numFmtId="43" fontId="35" fillId="0" borderId="0" xfId="42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00390625" style="0" customWidth="1"/>
    <col min="2" max="2" width="36.7109375" style="0" customWidth="1"/>
    <col min="3" max="3" width="12.7109375" style="0" customWidth="1"/>
    <col min="4" max="4" width="14.140625" style="0" customWidth="1"/>
    <col min="5" max="5" width="15.28125" style="0" customWidth="1"/>
    <col min="6" max="6" width="22.57421875" style="0" customWidth="1"/>
    <col min="11" max="11" width="12.28125" style="0" customWidth="1"/>
    <col min="12" max="13" width="15.7109375" style="0" customWidth="1"/>
    <col min="14" max="14" width="15.57421875" style="0" customWidth="1"/>
  </cols>
  <sheetData>
    <row r="1" spans="1:13" ht="23.25">
      <c r="A1" s="2" t="s">
        <v>470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>
      <c r="A4" s="3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101" t="s">
        <v>51</v>
      </c>
      <c r="H4" s="101"/>
      <c r="I4" s="101"/>
      <c r="J4" s="101"/>
      <c r="K4" s="3" t="s">
        <v>7</v>
      </c>
      <c r="L4" s="3" t="s">
        <v>8</v>
      </c>
      <c r="M4" s="4" t="s">
        <v>9</v>
      </c>
      <c r="N4" s="3" t="s">
        <v>10</v>
      </c>
    </row>
    <row r="5" spans="1:14" ht="45">
      <c r="A5" s="1">
        <v>1</v>
      </c>
      <c r="B5" s="5" t="s">
        <v>52</v>
      </c>
      <c r="C5" s="1"/>
      <c r="D5" s="1"/>
      <c r="E5" s="1"/>
      <c r="F5" s="1" t="s">
        <v>37</v>
      </c>
      <c r="G5" s="1"/>
      <c r="H5" s="1"/>
      <c r="I5" s="1"/>
      <c r="J5" s="1"/>
      <c r="L5" s="1"/>
      <c r="M5" s="1"/>
      <c r="N5" s="1"/>
    </row>
    <row r="6" spans="1:14" ht="30">
      <c r="A6" s="1" t="s">
        <v>22</v>
      </c>
      <c r="B6" s="1" t="s">
        <v>12</v>
      </c>
      <c r="C6" s="1" t="s">
        <v>18</v>
      </c>
      <c r="D6" s="1">
        <v>110</v>
      </c>
      <c r="E6" s="5" t="s">
        <v>13</v>
      </c>
      <c r="F6" s="1" t="s">
        <v>14</v>
      </c>
      <c r="G6" s="1" t="s">
        <v>15</v>
      </c>
      <c r="H6" s="1"/>
      <c r="I6" s="1"/>
      <c r="J6" s="1"/>
      <c r="K6" s="6">
        <v>1100000</v>
      </c>
      <c r="L6" s="6">
        <v>2200000</v>
      </c>
      <c r="M6" s="5" t="s">
        <v>16</v>
      </c>
      <c r="N6" s="5" t="s">
        <v>17</v>
      </c>
    </row>
    <row r="7" spans="1:14" ht="30">
      <c r="A7" s="1" t="s">
        <v>23</v>
      </c>
      <c r="B7" s="5" t="s">
        <v>20</v>
      </c>
      <c r="C7" s="1" t="s">
        <v>19</v>
      </c>
      <c r="D7" s="1">
        <v>110</v>
      </c>
      <c r="E7" s="5" t="s">
        <v>13</v>
      </c>
      <c r="F7" s="1" t="s">
        <v>21</v>
      </c>
      <c r="G7" s="1"/>
      <c r="H7" s="1" t="s">
        <v>15</v>
      </c>
      <c r="I7" s="1"/>
      <c r="J7" s="1"/>
      <c r="K7" s="6">
        <v>1100000</v>
      </c>
      <c r="L7" s="6">
        <v>2200000</v>
      </c>
      <c r="M7" s="1"/>
      <c r="N7" s="1"/>
    </row>
    <row r="8" spans="1:14" ht="30">
      <c r="A8" s="1" t="s">
        <v>24</v>
      </c>
      <c r="B8" s="1" t="s">
        <v>25</v>
      </c>
      <c r="C8" s="1">
        <v>1</v>
      </c>
      <c r="D8" s="1">
        <v>110</v>
      </c>
      <c r="E8" s="5" t="s">
        <v>13</v>
      </c>
      <c r="F8" s="1" t="s">
        <v>21</v>
      </c>
      <c r="G8" s="1"/>
      <c r="H8" s="1" t="s">
        <v>15</v>
      </c>
      <c r="I8" s="1"/>
      <c r="J8" s="1"/>
      <c r="K8" s="6">
        <v>30000</v>
      </c>
      <c r="L8" s="6">
        <v>3300000</v>
      </c>
      <c r="M8" s="1"/>
      <c r="N8" s="1"/>
    </row>
    <row r="9" spans="1:14" ht="30">
      <c r="A9" s="1" t="s">
        <v>26</v>
      </c>
      <c r="B9" s="1" t="s">
        <v>53</v>
      </c>
      <c r="C9" s="1">
        <v>4</v>
      </c>
      <c r="D9" s="1"/>
      <c r="E9" s="5" t="s">
        <v>13</v>
      </c>
      <c r="F9" s="1" t="s">
        <v>27</v>
      </c>
      <c r="G9" s="1"/>
      <c r="H9" s="1" t="s">
        <v>15</v>
      </c>
      <c r="I9" s="1" t="s">
        <v>15</v>
      </c>
      <c r="J9" s="1" t="s">
        <v>15</v>
      </c>
      <c r="K9" s="7">
        <v>27272.7</v>
      </c>
      <c r="L9" s="6">
        <v>300000</v>
      </c>
      <c r="M9" s="1"/>
      <c r="N9" s="1"/>
    </row>
    <row r="10" spans="1:14" ht="45">
      <c r="A10" s="1">
        <v>2</v>
      </c>
      <c r="B10" s="8" t="s">
        <v>28</v>
      </c>
      <c r="C10" s="1">
        <v>4</v>
      </c>
      <c r="D10" s="1"/>
      <c r="E10" s="1" t="s">
        <v>29</v>
      </c>
      <c r="F10" s="1" t="s">
        <v>30</v>
      </c>
      <c r="G10" s="1" t="s">
        <v>15</v>
      </c>
      <c r="H10" s="1" t="s">
        <v>15</v>
      </c>
      <c r="I10" s="1" t="s">
        <v>15</v>
      </c>
      <c r="J10" s="1" t="s">
        <v>15</v>
      </c>
      <c r="K10" s="6">
        <v>60000</v>
      </c>
      <c r="L10" s="6">
        <v>240000</v>
      </c>
      <c r="M10" s="1"/>
      <c r="N10" s="1"/>
    </row>
    <row r="11" spans="1:14" ht="45">
      <c r="A11" s="1">
        <v>3</v>
      </c>
      <c r="B11" s="5" t="s">
        <v>31</v>
      </c>
      <c r="C11" s="1">
        <v>1</v>
      </c>
      <c r="D11" s="9">
        <v>22</v>
      </c>
      <c r="E11" s="5" t="s">
        <v>32</v>
      </c>
      <c r="F11" s="1" t="s">
        <v>37</v>
      </c>
      <c r="G11" s="1"/>
      <c r="H11" s="1" t="s">
        <v>15</v>
      </c>
      <c r="I11" s="1"/>
      <c r="J11" s="1"/>
      <c r="K11" s="7">
        <v>79236.4</v>
      </c>
      <c r="L11" s="7">
        <v>1743200</v>
      </c>
      <c r="M11" s="1"/>
      <c r="N11" s="1"/>
    </row>
    <row r="12" spans="1:14" ht="60">
      <c r="A12" s="1">
        <v>4</v>
      </c>
      <c r="B12" s="5" t="s">
        <v>33</v>
      </c>
      <c r="C12" s="1">
        <v>4</v>
      </c>
      <c r="D12" s="1"/>
      <c r="E12" s="1" t="s">
        <v>34</v>
      </c>
      <c r="F12" s="1" t="s">
        <v>30</v>
      </c>
      <c r="G12" s="1" t="s">
        <v>15</v>
      </c>
      <c r="H12" s="1" t="s">
        <v>15</v>
      </c>
      <c r="I12" s="1" t="s">
        <v>15</v>
      </c>
      <c r="J12" s="1"/>
      <c r="K12" s="6">
        <v>60000</v>
      </c>
      <c r="L12" s="6">
        <v>240000</v>
      </c>
      <c r="M12" s="1"/>
      <c r="N12" s="1"/>
    </row>
    <row r="13" spans="1:14" ht="45">
      <c r="A13" s="1">
        <v>5</v>
      </c>
      <c r="B13" s="5" t="s">
        <v>35</v>
      </c>
      <c r="C13" s="1">
        <v>1</v>
      </c>
      <c r="D13" s="1">
        <v>22</v>
      </c>
      <c r="E13" s="1" t="s">
        <v>36</v>
      </c>
      <c r="F13" s="1" t="s">
        <v>37</v>
      </c>
      <c r="G13" s="1"/>
      <c r="H13" s="1" t="s">
        <v>15</v>
      </c>
      <c r="I13" s="1"/>
      <c r="J13" s="1"/>
      <c r="K13" s="7">
        <v>4752.2</v>
      </c>
      <c r="L13" s="6">
        <v>104592</v>
      </c>
      <c r="M13" s="1"/>
      <c r="N13" s="1"/>
    </row>
    <row r="14" spans="1:14" ht="45">
      <c r="A14" s="1">
        <v>6</v>
      </c>
      <c r="B14" s="5" t="s">
        <v>38</v>
      </c>
      <c r="C14" s="1">
        <v>2</v>
      </c>
      <c r="D14" s="1">
        <v>22</v>
      </c>
      <c r="E14" s="1" t="s">
        <v>29</v>
      </c>
      <c r="F14" s="1" t="s">
        <v>37</v>
      </c>
      <c r="G14" s="1"/>
      <c r="H14" s="1" t="s">
        <v>15</v>
      </c>
      <c r="I14" s="1"/>
      <c r="J14" s="1"/>
      <c r="K14" s="1">
        <v>7131.3</v>
      </c>
      <c r="L14" s="6">
        <v>156888</v>
      </c>
      <c r="M14" s="1"/>
      <c r="N14" s="1"/>
    </row>
    <row r="15" spans="1:14" ht="45">
      <c r="A15" s="1">
        <v>7</v>
      </c>
      <c r="B15" s="5" t="s">
        <v>39</v>
      </c>
      <c r="C15" s="1">
        <v>15</v>
      </c>
      <c r="D15" s="1">
        <v>440</v>
      </c>
      <c r="E15" s="5" t="s">
        <v>40</v>
      </c>
      <c r="F15" s="1" t="s">
        <v>41</v>
      </c>
      <c r="G15" s="1"/>
      <c r="H15" s="1"/>
      <c r="I15" s="1" t="s">
        <v>15</v>
      </c>
      <c r="J15" s="1"/>
      <c r="K15" s="6">
        <v>4793000</v>
      </c>
      <c r="L15" s="6">
        <v>4793800</v>
      </c>
      <c r="M15" s="1"/>
      <c r="N15" s="1"/>
    </row>
    <row r="16" spans="1:14" ht="30">
      <c r="A16" s="1">
        <v>8</v>
      </c>
      <c r="B16" s="5" t="s">
        <v>42</v>
      </c>
      <c r="C16" s="1">
        <v>4</v>
      </c>
      <c r="D16" s="1"/>
      <c r="E16" s="1"/>
      <c r="F16" s="1" t="s">
        <v>30</v>
      </c>
      <c r="G16" s="1" t="s">
        <v>15</v>
      </c>
      <c r="H16" s="1" t="s">
        <v>15</v>
      </c>
      <c r="I16" s="1" t="s">
        <v>15</v>
      </c>
      <c r="J16" s="1" t="s">
        <v>15</v>
      </c>
      <c r="K16" s="6">
        <v>60000</v>
      </c>
      <c r="L16" s="6">
        <v>240000</v>
      </c>
      <c r="M16" s="1"/>
      <c r="N16" s="1"/>
    </row>
    <row r="17" spans="1:14" ht="75">
      <c r="A17" s="1">
        <v>9</v>
      </c>
      <c r="B17" s="5" t="s">
        <v>43</v>
      </c>
      <c r="C17" s="1"/>
      <c r="D17" s="1"/>
      <c r="E17" s="1" t="s">
        <v>471</v>
      </c>
      <c r="F17" s="1" t="s">
        <v>37</v>
      </c>
      <c r="G17" s="1"/>
      <c r="H17" s="1"/>
      <c r="I17" s="1"/>
      <c r="J17" s="1"/>
      <c r="K17" s="1"/>
      <c r="L17" s="6">
        <v>140000000</v>
      </c>
      <c r="M17" s="1"/>
      <c r="N17" s="1"/>
    </row>
    <row r="18" spans="1:14" ht="45">
      <c r="A18" s="1"/>
      <c r="B18" s="5" t="s">
        <v>44</v>
      </c>
      <c r="C18" s="1"/>
      <c r="D18" s="1"/>
      <c r="E18" s="1" t="s">
        <v>472</v>
      </c>
      <c r="F18" s="1" t="s">
        <v>473</v>
      </c>
      <c r="G18" s="1"/>
      <c r="H18" s="1"/>
      <c r="I18" s="1"/>
      <c r="J18" s="1"/>
      <c r="K18" s="6"/>
      <c r="L18" s="6">
        <v>200000000</v>
      </c>
      <c r="M18" s="1"/>
      <c r="N18" s="1"/>
    </row>
    <row r="19" spans="1:14" ht="30">
      <c r="A19" s="1"/>
      <c r="B19" s="5" t="s">
        <v>45</v>
      </c>
      <c r="C19" s="1"/>
      <c r="D19" s="1">
        <v>55</v>
      </c>
      <c r="E19" s="1" t="s">
        <v>474</v>
      </c>
      <c r="F19" s="1" t="s">
        <v>37</v>
      </c>
      <c r="G19" s="1"/>
      <c r="H19" s="1"/>
      <c r="I19" s="1"/>
      <c r="J19" s="1"/>
      <c r="K19" s="6">
        <v>50000</v>
      </c>
      <c r="L19" s="6">
        <v>2750000</v>
      </c>
      <c r="M19" s="1"/>
      <c r="N19" s="1"/>
    </row>
    <row r="20" spans="1:14" ht="45">
      <c r="A20" s="1"/>
      <c r="B20" s="5" t="s">
        <v>46</v>
      </c>
      <c r="C20" s="1">
        <v>1</v>
      </c>
      <c r="D20" s="9">
        <v>55</v>
      </c>
      <c r="E20" s="1" t="s">
        <v>29</v>
      </c>
      <c r="F20" s="1" t="s">
        <v>37</v>
      </c>
      <c r="G20" s="1"/>
      <c r="H20" s="1"/>
      <c r="I20" s="1"/>
      <c r="J20" s="1"/>
      <c r="K20" s="6">
        <v>100000</v>
      </c>
      <c r="L20" s="6">
        <v>5500000</v>
      </c>
      <c r="M20" s="1"/>
      <c r="N20" s="1"/>
    </row>
    <row r="21" spans="1:14" ht="45">
      <c r="A21" s="1"/>
      <c r="B21" s="5" t="s">
        <v>47</v>
      </c>
      <c r="C21" s="1"/>
      <c r="D21" s="1"/>
      <c r="E21" s="1" t="s">
        <v>29</v>
      </c>
      <c r="F21" s="1" t="s">
        <v>37</v>
      </c>
      <c r="G21" s="1"/>
      <c r="H21" s="1"/>
      <c r="I21" s="1"/>
      <c r="J21" s="1"/>
      <c r="K21" s="7">
        <v>2954545.5</v>
      </c>
      <c r="L21" s="6">
        <v>32500000</v>
      </c>
      <c r="M21" s="1"/>
      <c r="N21" s="1"/>
    </row>
    <row r="22" spans="1:14" ht="45">
      <c r="A22" s="1"/>
      <c r="B22" s="5" t="s">
        <v>48</v>
      </c>
      <c r="C22" s="1"/>
      <c r="D22" s="1">
        <v>55</v>
      </c>
      <c r="E22" s="1" t="s">
        <v>475</v>
      </c>
      <c r="F22" s="1" t="s">
        <v>473</v>
      </c>
      <c r="G22" s="1"/>
      <c r="H22" s="1"/>
      <c r="I22" s="1"/>
      <c r="J22" s="1"/>
      <c r="K22" s="7">
        <v>34864</v>
      </c>
      <c r="L22" s="6">
        <v>1917520</v>
      </c>
      <c r="M22" s="1"/>
      <c r="N22" s="1"/>
    </row>
    <row r="23" spans="1:14" ht="45">
      <c r="A23" s="1"/>
      <c r="B23" s="5" t="s">
        <v>49</v>
      </c>
      <c r="C23" s="1"/>
      <c r="D23" s="1">
        <v>330</v>
      </c>
      <c r="E23" s="1" t="s">
        <v>29</v>
      </c>
      <c r="F23" s="1" t="s">
        <v>476</v>
      </c>
      <c r="G23" s="1"/>
      <c r="H23" s="1"/>
      <c r="I23" s="1"/>
      <c r="J23" s="1"/>
      <c r="K23" s="6">
        <v>50000</v>
      </c>
      <c r="L23" s="6">
        <v>16500000</v>
      </c>
      <c r="M23" s="1"/>
      <c r="N23" s="1"/>
    </row>
    <row r="24" spans="1:14" ht="45">
      <c r="A24" s="1"/>
      <c r="B24" s="5" t="s">
        <v>50</v>
      </c>
      <c r="C24" s="1"/>
      <c r="D24" s="1">
        <v>3</v>
      </c>
      <c r="E24" s="1" t="s">
        <v>477</v>
      </c>
      <c r="F24" s="1"/>
      <c r="G24" s="1"/>
      <c r="H24" s="1"/>
      <c r="I24" s="1"/>
      <c r="J24" s="1"/>
      <c r="K24" s="7">
        <v>33333.3</v>
      </c>
      <c r="L24" s="6">
        <v>100000</v>
      </c>
      <c r="M24" s="1"/>
      <c r="N24" s="1"/>
    </row>
    <row r="25" spans="1:14" ht="45">
      <c r="A25" s="1"/>
      <c r="B25" s="11" t="s">
        <v>54</v>
      </c>
      <c r="C25" s="1"/>
      <c r="D25" s="12">
        <v>3</v>
      </c>
      <c r="E25" s="1" t="s">
        <v>478</v>
      </c>
      <c r="F25" s="1" t="s">
        <v>473</v>
      </c>
      <c r="G25" s="1"/>
      <c r="H25" s="1"/>
      <c r="I25" s="1"/>
      <c r="J25" s="1"/>
      <c r="K25" s="7">
        <v>183333.3</v>
      </c>
      <c r="L25" s="6">
        <v>550000</v>
      </c>
      <c r="M25" s="1"/>
      <c r="N25" s="1"/>
    </row>
    <row r="26" spans="1:14" ht="60">
      <c r="A26" s="1"/>
      <c r="B26" s="11" t="s">
        <v>55</v>
      </c>
      <c r="C26" s="1">
        <v>2</v>
      </c>
      <c r="D26" s="12">
        <v>55</v>
      </c>
      <c r="E26" s="1" t="s">
        <v>479</v>
      </c>
      <c r="F26" s="1" t="s">
        <v>37</v>
      </c>
      <c r="G26" s="1"/>
      <c r="H26" s="1"/>
      <c r="I26" s="1"/>
      <c r="J26" s="1"/>
      <c r="K26" s="6">
        <v>30858</v>
      </c>
      <c r="L26" s="6">
        <v>1697190</v>
      </c>
      <c r="M26" s="1"/>
      <c r="N26" s="1"/>
    </row>
    <row r="27" spans="1:14" ht="30">
      <c r="A27" s="1"/>
      <c r="B27" s="11" t="s">
        <v>56</v>
      </c>
      <c r="C27" s="1">
        <v>2</v>
      </c>
      <c r="D27" s="12">
        <v>55</v>
      </c>
      <c r="E27" s="1"/>
      <c r="F27" s="1" t="s">
        <v>37</v>
      </c>
      <c r="G27" s="1"/>
      <c r="H27" s="1"/>
      <c r="I27" s="1"/>
      <c r="J27" s="1"/>
      <c r="K27" s="6">
        <v>30858</v>
      </c>
      <c r="L27" s="6">
        <v>1697190</v>
      </c>
      <c r="M27" s="1"/>
      <c r="N27" s="1"/>
    </row>
    <row r="28" spans="1:14" ht="45">
      <c r="A28" s="1"/>
      <c r="B28" s="5" t="s">
        <v>57</v>
      </c>
      <c r="C28" s="1">
        <v>3</v>
      </c>
      <c r="D28" s="1">
        <v>15</v>
      </c>
      <c r="E28" s="5" t="s">
        <v>58</v>
      </c>
      <c r="F28" s="1" t="s">
        <v>41</v>
      </c>
      <c r="G28" s="1"/>
      <c r="H28" s="1"/>
      <c r="I28" s="1"/>
      <c r="J28" s="1"/>
      <c r="K28" s="7">
        <v>63917.3</v>
      </c>
      <c r="L28" s="6">
        <v>958760</v>
      </c>
      <c r="M28" s="1"/>
      <c r="N28" s="1"/>
    </row>
    <row r="29" spans="1:14" ht="30">
      <c r="A29" s="1"/>
      <c r="B29" s="5" t="s">
        <v>59</v>
      </c>
      <c r="C29" s="1">
        <v>3</v>
      </c>
      <c r="D29" s="1">
        <v>33</v>
      </c>
      <c r="E29" s="1" t="s">
        <v>60</v>
      </c>
      <c r="F29" s="1" t="s">
        <v>41</v>
      </c>
      <c r="G29" s="1"/>
      <c r="H29" s="1"/>
      <c r="I29" s="1"/>
      <c r="J29" s="1"/>
      <c r="K29" s="7">
        <v>29053.3</v>
      </c>
      <c r="L29" s="6">
        <v>958760</v>
      </c>
      <c r="M29" s="1"/>
      <c r="N29" s="1"/>
    </row>
    <row r="30" spans="1:14" ht="45">
      <c r="A30" s="1"/>
      <c r="B30" s="5" t="s">
        <v>61</v>
      </c>
      <c r="C30" s="1">
        <v>2</v>
      </c>
      <c r="D30" s="1">
        <v>22</v>
      </c>
      <c r="E30" s="1" t="s">
        <v>29</v>
      </c>
      <c r="F30" s="5" t="s">
        <v>62</v>
      </c>
      <c r="G30" s="1"/>
      <c r="H30" s="1"/>
      <c r="I30" s="1"/>
      <c r="J30" s="1"/>
      <c r="K30" s="7">
        <v>7131.3</v>
      </c>
      <c r="L30" s="6">
        <v>156888</v>
      </c>
      <c r="M30" s="1"/>
      <c r="N30" s="1"/>
    </row>
    <row r="31" spans="2:14" ht="45">
      <c r="B31" s="11" t="s">
        <v>63</v>
      </c>
      <c r="C31" s="12">
        <v>1</v>
      </c>
      <c r="D31" s="12">
        <v>22</v>
      </c>
      <c r="E31" s="12" t="s">
        <v>64</v>
      </c>
      <c r="F31" s="12" t="s">
        <v>37</v>
      </c>
      <c r="G31" s="1"/>
      <c r="H31" s="1"/>
      <c r="I31" s="1"/>
      <c r="J31" s="1"/>
      <c r="K31" s="7">
        <v>42049.3</v>
      </c>
      <c r="L31" s="7">
        <v>1387628</v>
      </c>
      <c r="M31" s="1"/>
      <c r="N31" s="1"/>
    </row>
    <row r="32" ht="15">
      <c r="L32" s="10">
        <f>SUM(L6:L31)</f>
        <v>422192416</v>
      </c>
    </row>
  </sheetData>
  <sheetProtection/>
  <mergeCells count="1">
    <mergeCell ref="G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31.57421875" style="0" customWidth="1"/>
    <col min="3" max="3" width="20.421875" style="0" customWidth="1"/>
    <col min="4" max="4" width="14.57421875" style="0" customWidth="1"/>
    <col min="5" max="5" width="18.28125" style="0" customWidth="1"/>
    <col min="11" max="11" width="18.57421875" style="0" customWidth="1"/>
    <col min="12" max="12" width="20.57421875" style="0" customWidth="1"/>
  </cols>
  <sheetData>
    <row r="1" spans="1:13" ht="23.25">
      <c r="A1" s="2" t="s">
        <v>469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>
      <c r="A4" s="3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101" t="s">
        <v>51</v>
      </c>
      <c r="H4" s="101"/>
      <c r="I4" s="101"/>
      <c r="J4" s="101"/>
      <c r="K4" s="3" t="s">
        <v>7</v>
      </c>
      <c r="L4" s="3" t="s">
        <v>8</v>
      </c>
      <c r="M4" s="4" t="s">
        <v>9</v>
      </c>
      <c r="N4" s="3" t="s">
        <v>10</v>
      </c>
    </row>
    <row r="5" spans="1:14" ht="45">
      <c r="A5" s="1">
        <v>1</v>
      </c>
      <c r="B5" s="5" t="s">
        <v>65</v>
      </c>
      <c r="C5" s="1"/>
      <c r="D5" s="1"/>
      <c r="E5" s="1"/>
      <c r="F5" s="1"/>
      <c r="G5" s="1"/>
      <c r="H5" s="1"/>
      <c r="I5" s="1"/>
      <c r="J5" s="1"/>
      <c r="L5" s="6"/>
      <c r="M5" s="1"/>
      <c r="N5" s="1"/>
    </row>
    <row r="6" spans="1:14" ht="30">
      <c r="A6" s="1" t="s">
        <v>22</v>
      </c>
      <c r="B6" s="5" t="s">
        <v>66</v>
      </c>
      <c r="C6" s="1"/>
      <c r="D6" s="1"/>
      <c r="E6" s="5"/>
      <c r="F6" s="1"/>
      <c r="G6" s="1"/>
      <c r="H6" s="1"/>
      <c r="I6" s="1"/>
      <c r="J6" s="1"/>
      <c r="K6" s="6">
        <v>250000</v>
      </c>
      <c r="L6" s="6">
        <v>250000</v>
      </c>
      <c r="M6" s="5"/>
      <c r="N6" s="5"/>
    </row>
    <row r="7" spans="1:14" ht="30">
      <c r="A7" s="1" t="s">
        <v>23</v>
      </c>
      <c r="B7" s="5" t="s">
        <v>67</v>
      </c>
      <c r="C7" s="1"/>
      <c r="D7" s="1"/>
      <c r="E7" s="5"/>
      <c r="F7" s="1"/>
      <c r="G7" s="1"/>
      <c r="H7" s="1"/>
      <c r="I7" s="1"/>
      <c r="J7" s="1"/>
      <c r="K7" s="6">
        <v>0</v>
      </c>
      <c r="L7" s="6">
        <v>0</v>
      </c>
      <c r="M7" s="1"/>
      <c r="N7" s="1"/>
    </row>
    <row r="8" spans="1:14" ht="15">
      <c r="A8" s="1" t="s">
        <v>24</v>
      </c>
      <c r="B8" s="1" t="s">
        <v>68</v>
      </c>
      <c r="C8" s="1">
        <v>1</v>
      </c>
      <c r="D8" s="1">
        <v>20</v>
      </c>
      <c r="E8" s="5" t="s">
        <v>69</v>
      </c>
      <c r="F8" s="1" t="s">
        <v>41</v>
      </c>
      <c r="G8" s="1"/>
      <c r="H8" s="1"/>
      <c r="I8" s="1"/>
      <c r="J8" s="1"/>
      <c r="K8" s="6">
        <v>61200</v>
      </c>
      <c r="L8" s="6">
        <v>1224000</v>
      </c>
      <c r="M8" s="1"/>
      <c r="N8" s="1"/>
    </row>
    <row r="9" spans="1:14" ht="45">
      <c r="A9" s="1">
        <v>2</v>
      </c>
      <c r="B9" s="5" t="s">
        <v>70</v>
      </c>
      <c r="C9" s="1">
        <v>1</v>
      </c>
      <c r="D9" s="1">
        <v>20</v>
      </c>
      <c r="E9" s="5" t="s">
        <v>69</v>
      </c>
      <c r="F9" s="1" t="s">
        <v>41</v>
      </c>
      <c r="G9" s="1"/>
      <c r="H9" s="1"/>
      <c r="I9" s="1"/>
      <c r="J9" s="1"/>
      <c r="K9" s="7">
        <v>13893.75</v>
      </c>
      <c r="L9" s="6">
        <v>277875</v>
      </c>
      <c r="M9" s="1"/>
      <c r="N9" s="1"/>
    </row>
    <row r="10" spans="1:14" ht="45">
      <c r="A10" s="1">
        <v>2</v>
      </c>
      <c r="B10" s="8" t="s">
        <v>71</v>
      </c>
      <c r="C10" s="1">
        <v>1</v>
      </c>
      <c r="D10" s="1">
        <v>50</v>
      </c>
      <c r="E10" s="5" t="s">
        <v>72</v>
      </c>
      <c r="F10" s="1" t="s">
        <v>27</v>
      </c>
      <c r="G10" s="1"/>
      <c r="H10" s="1"/>
      <c r="I10" s="1"/>
      <c r="J10" s="1"/>
      <c r="K10" s="6">
        <v>4420</v>
      </c>
      <c r="L10" s="6">
        <v>221000</v>
      </c>
      <c r="M10" s="1"/>
      <c r="N10" s="1"/>
    </row>
    <row r="11" spans="1:14" ht="45">
      <c r="A11" s="1">
        <v>3</v>
      </c>
      <c r="B11" s="5" t="s">
        <v>73</v>
      </c>
      <c r="C11" s="1"/>
      <c r="D11" s="9"/>
      <c r="E11" s="5"/>
      <c r="F11" s="1"/>
      <c r="G11" s="1"/>
      <c r="H11" s="1"/>
      <c r="I11" s="1"/>
      <c r="J11" s="1"/>
      <c r="K11" s="7"/>
      <c r="L11" s="7"/>
      <c r="M11" s="1"/>
      <c r="N11" s="1"/>
    </row>
    <row r="12" spans="1:14" ht="15">
      <c r="A12" s="1" t="s">
        <v>22</v>
      </c>
      <c r="B12" s="5" t="s">
        <v>74</v>
      </c>
      <c r="C12" s="1"/>
      <c r="D12" s="1"/>
      <c r="E12" s="1"/>
      <c r="F12" s="1"/>
      <c r="G12" s="1"/>
      <c r="H12" s="1"/>
      <c r="I12" s="1"/>
      <c r="J12" s="1"/>
      <c r="K12" s="6"/>
      <c r="L12" s="6">
        <v>144000</v>
      </c>
      <c r="M12" s="1"/>
      <c r="N12" s="1"/>
    </row>
    <row r="13" spans="1:14" ht="15">
      <c r="A13" s="1" t="s">
        <v>23</v>
      </c>
      <c r="B13" s="5" t="s">
        <v>76</v>
      </c>
      <c r="C13" s="1">
        <v>3</v>
      </c>
      <c r="D13" s="1">
        <v>55</v>
      </c>
      <c r="E13" s="1" t="s">
        <v>75</v>
      </c>
      <c r="F13" s="1" t="s">
        <v>27</v>
      </c>
      <c r="G13" s="1"/>
      <c r="H13" s="1"/>
      <c r="I13" s="1"/>
      <c r="J13" s="1"/>
      <c r="K13" s="7">
        <v>15000</v>
      </c>
      <c r="L13" s="6">
        <v>1650000</v>
      </c>
      <c r="M13" s="1"/>
      <c r="N13" s="1"/>
    </row>
    <row r="14" spans="1:14" ht="15">
      <c r="A14" s="1" t="s">
        <v>24</v>
      </c>
      <c r="B14" s="5" t="s">
        <v>77</v>
      </c>
      <c r="C14" s="1">
        <v>3</v>
      </c>
      <c r="D14" s="1">
        <v>20</v>
      </c>
      <c r="E14" s="1" t="s">
        <v>78</v>
      </c>
      <c r="F14" s="1" t="s">
        <v>27</v>
      </c>
      <c r="G14" s="1"/>
      <c r="H14" s="1"/>
      <c r="I14" s="1"/>
      <c r="J14" s="1"/>
      <c r="K14" s="6">
        <v>30000</v>
      </c>
      <c r="L14" s="6">
        <v>600000</v>
      </c>
      <c r="M14" s="1"/>
      <c r="N14" s="1"/>
    </row>
    <row r="15" spans="1:14" ht="15">
      <c r="A15" s="1" t="s">
        <v>26</v>
      </c>
      <c r="B15" s="5" t="s">
        <v>79</v>
      </c>
      <c r="C15" s="1"/>
      <c r="D15" s="1">
        <v>10000</v>
      </c>
      <c r="E15" s="5"/>
      <c r="F15" s="1" t="s">
        <v>27</v>
      </c>
      <c r="G15" s="1"/>
      <c r="H15" s="1"/>
      <c r="I15" s="1"/>
      <c r="J15" s="1"/>
      <c r="K15" s="6">
        <v>500</v>
      </c>
      <c r="L15" s="6">
        <v>500000</v>
      </c>
      <c r="M15" s="1"/>
      <c r="N15" s="1"/>
    </row>
    <row r="16" spans="1:14" ht="15">
      <c r="A16" s="1" t="s">
        <v>81</v>
      </c>
      <c r="B16" s="5" t="s">
        <v>80</v>
      </c>
      <c r="C16" s="1"/>
      <c r="D16" s="1">
        <v>150</v>
      </c>
      <c r="E16" s="1"/>
      <c r="F16" s="1"/>
      <c r="G16" s="1"/>
      <c r="H16" s="1"/>
      <c r="I16" s="1"/>
      <c r="J16" s="1"/>
      <c r="K16" s="6">
        <v>12240</v>
      </c>
      <c r="L16" s="6">
        <v>1836000</v>
      </c>
      <c r="M16" s="1"/>
      <c r="N16" s="1"/>
    </row>
    <row r="17" spans="1:14" ht="60">
      <c r="A17" s="1">
        <v>4</v>
      </c>
      <c r="B17" s="5" t="s">
        <v>82</v>
      </c>
      <c r="C17" s="1">
        <v>4</v>
      </c>
      <c r="D17" s="1">
        <v>20</v>
      </c>
      <c r="E17" s="1" t="s">
        <v>78</v>
      </c>
      <c r="F17" s="1" t="s">
        <v>27</v>
      </c>
      <c r="G17" s="1"/>
      <c r="H17" s="1"/>
      <c r="I17" s="1"/>
      <c r="J17" s="1"/>
      <c r="K17" s="6">
        <v>250000</v>
      </c>
      <c r="L17" s="6">
        <v>1000000</v>
      </c>
      <c r="M17" s="1"/>
      <c r="N17" s="1"/>
    </row>
    <row r="18" spans="1:14" ht="60">
      <c r="A18" s="1">
        <v>5</v>
      </c>
      <c r="B18" s="5" t="s">
        <v>83</v>
      </c>
      <c r="C18" s="1">
        <v>4</v>
      </c>
      <c r="D18" s="1">
        <v>20</v>
      </c>
      <c r="E18" s="1" t="s">
        <v>84</v>
      </c>
      <c r="F18" s="1" t="s">
        <v>27</v>
      </c>
      <c r="G18" s="1"/>
      <c r="H18" s="1"/>
      <c r="I18" s="1"/>
      <c r="J18" s="1"/>
      <c r="K18" s="6">
        <v>45000</v>
      </c>
      <c r="L18" s="6">
        <v>180000</v>
      </c>
      <c r="M18" s="1"/>
      <c r="N18" s="1"/>
    </row>
    <row r="19" spans="1:14" ht="45">
      <c r="A19" s="1">
        <v>6</v>
      </c>
      <c r="B19" s="5" t="s">
        <v>85</v>
      </c>
      <c r="C19" s="1"/>
      <c r="D19" s="1"/>
      <c r="E19" s="1"/>
      <c r="F19" s="1"/>
      <c r="G19" s="1"/>
      <c r="H19" s="1"/>
      <c r="I19" s="1"/>
      <c r="J19" s="1"/>
      <c r="K19" s="6"/>
      <c r="L19" s="6"/>
      <c r="M19" s="1"/>
      <c r="N19" s="1"/>
    </row>
    <row r="20" spans="1:14" ht="15">
      <c r="A20" s="1" t="s">
        <v>22</v>
      </c>
      <c r="B20" s="5" t="s">
        <v>74</v>
      </c>
      <c r="C20" s="1"/>
      <c r="D20" s="1"/>
      <c r="E20" s="1"/>
      <c r="F20" s="1"/>
      <c r="G20" s="1"/>
      <c r="H20" s="1"/>
      <c r="I20" s="1"/>
      <c r="J20" s="1"/>
      <c r="K20" s="6"/>
      <c r="L20" s="6">
        <v>144000</v>
      </c>
      <c r="M20" s="1"/>
      <c r="N20" s="1"/>
    </row>
    <row r="21" spans="1:14" ht="15">
      <c r="A21" s="1" t="s">
        <v>23</v>
      </c>
      <c r="B21" s="5" t="s">
        <v>76</v>
      </c>
      <c r="C21" s="1">
        <v>3</v>
      </c>
      <c r="D21" s="1">
        <v>55</v>
      </c>
      <c r="E21" s="1" t="s">
        <v>75</v>
      </c>
      <c r="F21" s="1" t="s">
        <v>27</v>
      </c>
      <c r="G21" s="1"/>
      <c r="H21" s="1"/>
      <c r="I21" s="1"/>
      <c r="J21" s="1"/>
      <c r="K21" s="7">
        <v>15000</v>
      </c>
      <c r="L21" s="6">
        <v>1650000</v>
      </c>
      <c r="M21" s="1"/>
      <c r="N21" s="1"/>
    </row>
    <row r="22" spans="1:14" ht="15">
      <c r="A22" s="1" t="s">
        <v>24</v>
      </c>
      <c r="B22" s="5" t="s">
        <v>77</v>
      </c>
      <c r="C22" s="1">
        <v>3</v>
      </c>
      <c r="D22" s="1">
        <v>20</v>
      </c>
      <c r="E22" s="1" t="s">
        <v>78</v>
      </c>
      <c r="F22" s="1" t="s">
        <v>27</v>
      </c>
      <c r="G22" s="1"/>
      <c r="H22" s="1"/>
      <c r="I22" s="1"/>
      <c r="J22" s="1"/>
      <c r="K22" s="6">
        <v>30000</v>
      </c>
      <c r="L22" s="6">
        <v>600000</v>
      </c>
      <c r="M22" s="1"/>
      <c r="N22" s="1"/>
    </row>
    <row r="23" spans="1:14" ht="15">
      <c r="A23" s="1" t="s">
        <v>26</v>
      </c>
      <c r="B23" s="5" t="s">
        <v>79</v>
      </c>
      <c r="C23" s="1"/>
      <c r="D23" s="1">
        <v>10000</v>
      </c>
      <c r="E23" s="5"/>
      <c r="F23" s="1" t="s">
        <v>27</v>
      </c>
      <c r="G23" s="1"/>
      <c r="H23" s="1"/>
      <c r="I23" s="1"/>
      <c r="J23" s="1"/>
      <c r="K23" s="6">
        <v>500</v>
      </c>
      <c r="L23" s="6">
        <v>500000</v>
      </c>
      <c r="M23" s="1"/>
      <c r="N23" s="1"/>
    </row>
    <row r="24" spans="1:14" ht="15">
      <c r="A24" s="1" t="s">
        <v>81</v>
      </c>
      <c r="B24" s="5" t="s">
        <v>80</v>
      </c>
      <c r="C24" s="1"/>
      <c r="D24" s="1">
        <v>150</v>
      </c>
      <c r="E24" s="1"/>
      <c r="F24" s="1"/>
      <c r="G24" s="1"/>
      <c r="H24" s="1"/>
      <c r="I24" s="1"/>
      <c r="J24" s="1"/>
      <c r="K24" s="6">
        <v>12240</v>
      </c>
      <c r="L24" s="6">
        <v>1836000</v>
      </c>
      <c r="M24" s="1"/>
      <c r="N24" s="1"/>
    </row>
    <row r="25" spans="1:14" ht="45">
      <c r="A25" s="1">
        <v>7</v>
      </c>
      <c r="B25" s="11" t="s">
        <v>86</v>
      </c>
      <c r="C25" s="1">
        <v>4</v>
      </c>
      <c r="D25" s="12">
        <v>20</v>
      </c>
      <c r="E25" s="1" t="s">
        <v>78</v>
      </c>
      <c r="F25" s="1" t="s">
        <v>27</v>
      </c>
      <c r="G25" s="1"/>
      <c r="H25" s="1"/>
      <c r="I25" s="1"/>
      <c r="J25" s="1"/>
      <c r="K25" s="7">
        <v>86050</v>
      </c>
      <c r="L25" s="6">
        <v>1721000</v>
      </c>
      <c r="M25" s="1"/>
      <c r="N25" s="1"/>
    </row>
    <row r="26" spans="1:14" ht="45">
      <c r="A26" s="1">
        <v>8</v>
      </c>
      <c r="B26" s="11" t="s">
        <v>87</v>
      </c>
      <c r="C26" s="1">
        <v>1</v>
      </c>
      <c r="D26" s="12">
        <v>5</v>
      </c>
      <c r="E26" s="5" t="s">
        <v>88</v>
      </c>
      <c r="F26" s="1" t="s">
        <v>27</v>
      </c>
      <c r="G26" s="1"/>
      <c r="H26" s="1"/>
      <c r="I26" s="1"/>
      <c r="J26" s="1"/>
      <c r="K26" s="6">
        <v>700000</v>
      </c>
      <c r="L26" s="6">
        <v>3500000</v>
      </c>
      <c r="M26" s="1"/>
      <c r="N26" s="1"/>
    </row>
    <row r="27" spans="1:14" ht="15">
      <c r="A27" s="13"/>
      <c r="B27" s="14"/>
      <c r="C27" s="13"/>
      <c r="D27" s="15"/>
      <c r="E27" s="13"/>
      <c r="F27" s="13"/>
      <c r="G27" s="13"/>
      <c r="H27" s="13"/>
      <c r="I27" s="13"/>
      <c r="J27" s="13"/>
      <c r="K27" s="16"/>
      <c r="L27" s="16">
        <f>SUM(L6:L26)</f>
        <v>17833875</v>
      </c>
      <c r="M27" s="13"/>
      <c r="N27" s="13"/>
    </row>
    <row r="28" spans="1:14" ht="15">
      <c r="A28" s="13"/>
      <c r="B28" s="17"/>
      <c r="C28" s="13"/>
      <c r="D28" s="13"/>
      <c r="E28" s="17"/>
      <c r="F28" s="13"/>
      <c r="G28" s="13"/>
      <c r="H28" s="13"/>
      <c r="I28" s="13"/>
      <c r="J28" s="13"/>
      <c r="K28" s="18"/>
      <c r="L28" s="16"/>
      <c r="M28" s="13"/>
      <c r="N28" s="13"/>
    </row>
    <row r="29" spans="1:14" ht="15">
      <c r="A29" s="13"/>
      <c r="B29" s="17"/>
      <c r="C29" s="13"/>
      <c r="D29" s="13"/>
      <c r="E29" s="13"/>
      <c r="F29" s="13"/>
      <c r="G29" s="13"/>
      <c r="H29" s="13"/>
      <c r="I29" s="13"/>
      <c r="J29" s="13"/>
      <c r="K29" s="18"/>
      <c r="L29" s="16"/>
      <c r="M29" s="13"/>
      <c r="N29" s="13"/>
    </row>
    <row r="30" spans="1:14" ht="15">
      <c r="A30" s="13"/>
      <c r="B30" s="17"/>
      <c r="C30" s="13"/>
      <c r="D30" s="13"/>
      <c r="E30" s="13"/>
      <c r="F30" s="17"/>
      <c r="G30" s="13"/>
      <c r="H30" s="13"/>
      <c r="I30" s="13"/>
      <c r="J30" s="13"/>
      <c r="K30" s="18"/>
      <c r="L30" s="16"/>
      <c r="M30" s="13"/>
      <c r="N30" s="13"/>
    </row>
    <row r="31" spans="1:14" ht="15">
      <c r="A31" s="13"/>
      <c r="B31" s="14"/>
      <c r="C31" s="15"/>
      <c r="D31" s="15"/>
      <c r="E31" s="15"/>
      <c r="F31" s="15"/>
      <c r="G31" s="13"/>
      <c r="H31" s="13"/>
      <c r="I31" s="13"/>
      <c r="J31" s="13"/>
      <c r="K31" s="18"/>
      <c r="L31" s="18"/>
      <c r="M31" s="13"/>
      <c r="N31" s="13"/>
    </row>
    <row r="32" spans="1:14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1">
    <mergeCell ref="G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31.28125" style="0" customWidth="1"/>
    <col min="3" max="3" width="23.7109375" style="0" customWidth="1"/>
    <col min="4" max="5" width="20.28125" style="0" customWidth="1"/>
    <col min="6" max="6" width="14.8515625" style="0" customWidth="1"/>
    <col min="12" max="12" width="12.7109375" style="0" customWidth="1"/>
    <col min="13" max="13" width="19.421875" style="0" customWidth="1"/>
    <col min="14" max="14" width="22.7109375" style="0" customWidth="1"/>
    <col min="15" max="15" width="17.28125" style="0" customWidth="1"/>
  </cols>
  <sheetData>
    <row r="1" spans="1:15" ht="23.25">
      <c r="A1" s="25" t="s">
        <v>467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ht="23.25">
      <c r="A2" s="25" t="s">
        <v>89</v>
      </c>
      <c r="B2" s="25"/>
      <c r="C2" s="25" t="s">
        <v>90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</row>
    <row r="3" spans="1:15" s="20" customFormat="1" ht="75">
      <c r="A3" s="25" t="s">
        <v>2</v>
      </c>
      <c r="B3" s="25"/>
      <c r="C3" s="27" t="s">
        <v>120</v>
      </c>
      <c r="D3" s="27" t="s">
        <v>91</v>
      </c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</row>
    <row r="4" spans="1:15" ht="15">
      <c r="A4" s="28" t="s">
        <v>0</v>
      </c>
      <c r="B4" s="28" t="s">
        <v>1</v>
      </c>
      <c r="C4" s="28" t="s">
        <v>3</v>
      </c>
      <c r="D4" s="28" t="s">
        <v>4</v>
      </c>
      <c r="E4" s="28" t="s">
        <v>5</v>
      </c>
      <c r="F4" s="28" t="s">
        <v>6</v>
      </c>
      <c r="G4" s="102" t="s">
        <v>92</v>
      </c>
      <c r="H4" s="102"/>
      <c r="I4" s="102"/>
      <c r="J4" s="102"/>
      <c r="K4" s="28" t="s">
        <v>7</v>
      </c>
      <c r="L4" s="28" t="s">
        <v>8</v>
      </c>
      <c r="M4" s="29" t="s">
        <v>9</v>
      </c>
      <c r="N4" s="28" t="s">
        <v>10</v>
      </c>
      <c r="O4" s="29" t="s">
        <v>93</v>
      </c>
    </row>
    <row r="5" spans="1:15" ht="15">
      <c r="A5" s="30"/>
      <c r="B5" s="31"/>
      <c r="C5" s="30"/>
      <c r="D5" s="30"/>
      <c r="E5" s="31"/>
      <c r="F5" s="30"/>
      <c r="G5" s="30" t="s">
        <v>94</v>
      </c>
      <c r="H5" s="30" t="s">
        <v>95</v>
      </c>
      <c r="I5" s="30" t="s">
        <v>96</v>
      </c>
      <c r="J5" s="30" t="s">
        <v>97</v>
      </c>
      <c r="K5" s="26"/>
      <c r="L5" s="30"/>
      <c r="M5" s="30"/>
      <c r="N5" s="30"/>
      <c r="O5" s="26"/>
    </row>
    <row r="6" spans="1:15" s="35" customFormat="1" ht="77.25" customHeight="1">
      <c r="A6" s="30">
        <v>1</v>
      </c>
      <c r="B6" s="31" t="s">
        <v>98</v>
      </c>
      <c r="C6" s="30">
        <v>2</v>
      </c>
      <c r="D6" s="30">
        <v>20</v>
      </c>
      <c r="E6" s="31" t="s">
        <v>99</v>
      </c>
      <c r="F6" s="30" t="s">
        <v>100</v>
      </c>
      <c r="G6" s="30" t="s">
        <v>94</v>
      </c>
      <c r="H6" s="30"/>
      <c r="I6" s="30" t="s">
        <v>96</v>
      </c>
      <c r="J6" s="30"/>
      <c r="K6" s="30">
        <v>5000</v>
      </c>
      <c r="L6" s="32">
        <v>1400000</v>
      </c>
      <c r="M6" s="31" t="s">
        <v>101</v>
      </c>
      <c r="N6" s="31" t="s">
        <v>102</v>
      </c>
      <c r="O6" s="33" t="s">
        <v>103</v>
      </c>
    </row>
    <row r="7" spans="1:15" ht="59.25" customHeight="1">
      <c r="A7" s="30">
        <v>2</v>
      </c>
      <c r="B7" s="31" t="s">
        <v>104</v>
      </c>
      <c r="C7" s="30">
        <v>4</v>
      </c>
      <c r="D7" s="30">
        <v>1322</v>
      </c>
      <c r="E7" s="31" t="s">
        <v>105</v>
      </c>
      <c r="F7" s="30" t="s">
        <v>100</v>
      </c>
      <c r="G7" s="30" t="s">
        <v>94</v>
      </c>
      <c r="H7" s="30" t="s">
        <v>95</v>
      </c>
      <c r="I7" s="30" t="s">
        <v>96</v>
      </c>
      <c r="J7" s="30" t="s">
        <v>97</v>
      </c>
      <c r="K7" s="30">
        <v>2000</v>
      </c>
      <c r="L7" s="32">
        <v>10576000</v>
      </c>
      <c r="M7" s="31" t="s">
        <v>106</v>
      </c>
      <c r="N7" s="31" t="s">
        <v>107</v>
      </c>
      <c r="O7" s="33" t="s">
        <v>108</v>
      </c>
    </row>
    <row r="8" spans="1:15" ht="75">
      <c r="A8" s="21">
        <v>3</v>
      </c>
      <c r="B8" s="22" t="s">
        <v>109</v>
      </c>
      <c r="C8" s="21">
        <v>4</v>
      </c>
      <c r="D8" s="21">
        <v>15</v>
      </c>
      <c r="E8" s="22" t="s">
        <v>110</v>
      </c>
      <c r="F8" s="21" t="s">
        <v>111</v>
      </c>
      <c r="G8" s="21" t="s">
        <v>94</v>
      </c>
      <c r="H8" s="21" t="s">
        <v>95</v>
      </c>
      <c r="I8" s="21" t="s">
        <v>96</v>
      </c>
      <c r="J8" s="21" t="s">
        <v>97</v>
      </c>
      <c r="K8" s="21">
        <v>2000</v>
      </c>
      <c r="L8" s="23">
        <v>120000</v>
      </c>
      <c r="M8" s="22" t="s">
        <v>112</v>
      </c>
      <c r="N8" s="22" t="s">
        <v>102</v>
      </c>
      <c r="O8" s="24" t="s">
        <v>113</v>
      </c>
    </row>
    <row r="9" spans="1:15" ht="15">
      <c r="A9" s="30">
        <v>4</v>
      </c>
      <c r="B9" s="30"/>
      <c r="C9" s="30"/>
      <c r="D9" s="30"/>
      <c r="E9" s="31"/>
      <c r="F9" s="31"/>
      <c r="G9" s="30"/>
      <c r="H9" s="30"/>
      <c r="I9" s="30"/>
      <c r="J9" s="30"/>
      <c r="K9" s="30"/>
      <c r="L9" s="32"/>
      <c r="M9" s="31"/>
      <c r="N9" s="30"/>
      <c r="O9" s="26"/>
    </row>
    <row r="10" spans="1:15" ht="90">
      <c r="A10" s="38">
        <v>5</v>
      </c>
      <c r="B10" s="8" t="s">
        <v>114</v>
      </c>
      <c r="C10" s="38">
        <v>1</v>
      </c>
      <c r="D10" s="38">
        <v>5</v>
      </c>
      <c r="E10" s="38" t="s">
        <v>115</v>
      </c>
      <c r="F10" s="38" t="s">
        <v>116</v>
      </c>
      <c r="G10" s="38" t="s">
        <v>94</v>
      </c>
      <c r="H10" s="38"/>
      <c r="I10" s="38"/>
      <c r="J10" s="38"/>
      <c r="K10" s="38">
        <v>5000</v>
      </c>
      <c r="L10" s="39">
        <v>5500000</v>
      </c>
      <c r="M10" s="8" t="s">
        <v>117</v>
      </c>
      <c r="N10" s="8" t="s">
        <v>118</v>
      </c>
      <c r="O10" s="40" t="s">
        <v>119</v>
      </c>
    </row>
  </sheetData>
  <sheetProtection/>
  <mergeCells count="1"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28.421875" style="0" customWidth="1"/>
    <col min="3" max="3" width="22.57421875" style="0" customWidth="1"/>
    <col min="4" max="4" width="20.28125" style="0" customWidth="1"/>
    <col min="5" max="5" width="23.7109375" style="0" customWidth="1"/>
    <col min="6" max="6" width="23.8515625" style="0" customWidth="1"/>
    <col min="7" max="7" width="16.140625" style="0" customWidth="1"/>
    <col min="11" max="11" width="15.8515625" style="0" customWidth="1"/>
    <col min="12" max="12" width="15.7109375" style="0" customWidth="1"/>
    <col min="13" max="13" width="16.140625" style="0" customWidth="1"/>
    <col min="14" max="14" width="22.00390625" style="0" customWidth="1"/>
    <col min="15" max="15" width="20.7109375" style="0" customWidth="1"/>
  </cols>
  <sheetData>
    <row r="1" spans="1:13" ht="23.25">
      <c r="A1" s="2" t="s">
        <v>467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2" t="s">
        <v>89</v>
      </c>
      <c r="B2" s="2"/>
      <c r="C2" s="2" t="s">
        <v>121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47.25" customHeight="1">
      <c r="A3" s="25" t="s">
        <v>2</v>
      </c>
      <c r="B3" s="25"/>
      <c r="C3" s="103" t="s">
        <v>122</v>
      </c>
      <c r="D3" s="103"/>
      <c r="E3" s="103"/>
      <c r="F3" s="25"/>
      <c r="G3" s="103" t="s">
        <v>123</v>
      </c>
      <c r="H3" s="103"/>
      <c r="I3" s="103"/>
      <c r="J3" s="103"/>
      <c r="K3" s="103"/>
      <c r="L3" s="25"/>
      <c r="M3" s="25"/>
      <c r="N3" s="26"/>
    </row>
    <row r="4" spans="1:15" ht="15">
      <c r="A4" s="46" t="s">
        <v>0</v>
      </c>
      <c r="B4" s="46" t="s">
        <v>1</v>
      </c>
      <c r="C4" s="46" t="s">
        <v>3</v>
      </c>
      <c r="D4" s="46" t="s">
        <v>4</v>
      </c>
      <c r="E4" s="46" t="s">
        <v>5</v>
      </c>
      <c r="F4" s="46" t="s">
        <v>6</v>
      </c>
      <c r="G4" s="101" t="s">
        <v>92</v>
      </c>
      <c r="H4" s="101"/>
      <c r="I4" s="101"/>
      <c r="J4" s="101"/>
      <c r="K4" s="3" t="s">
        <v>7</v>
      </c>
      <c r="L4" s="3" t="s">
        <v>8</v>
      </c>
      <c r="M4" s="4" t="s">
        <v>9</v>
      </c>
      <c r="N4" s="3" t="s">
        <v>10</v>
      </c>
      <c r="O4" s="43" t="s">
        <v>93</v>
      </c>
    </row>
    <row r="5" spans="1:15" ht="15">
      <c r="A5" s="13"/>
      <c r="B5" s="17"/>
      <c r="C5" s="13"/>
      <c r="D5" s="13"/>
      <c r="E5" s="17"/>
      <c r="F5" s="13"/>
      <c r="G5" s="45" t="s">
        <v>94</v>
      </c>
      <c r="H5" s="1" t="s">
        <v>95</v>
      </c>
      <c r="I5" s="1" t="s">
        <v>96</v>
      </c>
      <c r="J5" s="1" t="s">
        <v>97</v>
      </c>
      <c r="L5" s="1"/>
      <c r="M5" s="1"/>
      <c r="N5" s="1"/>
      <c r="O5" s="1"/>
    </row>
    <row r="6" spans="1:15" s="20" customFormat="1" ht="66.75" customHeight="1">
      <c r="A6" s="47">
        <v>1</v>
      </c>
      <c r="B6" s="48" t="s">
        <v>124</v>
      </c>
      <c r="C6" s="47">
        <v>1</v>
      </c>
      <c r="D6" s="47">
        <v>8</v>
      </c>
      <c r="E6" s="48" t="s">
        <v>125</v>
      </c>
      <c r="F6" s="48" t="s">
        <v>126</v>
      </c>
      <c r="G6" s="30" t="s">
        <v>94</v>
      </c>
      <c r="H6" s="30"/>
      <c r="I6" s="30"/>
      <c r="J6" s="30"/>
      <c r="K6" s="30">
        <v>2000</v>
      </c>
      <c r="L6" s="32">
        <v>112000</v>
      </c>
      <c r="M6" s="31" t="s">
        <v>127</v>
      </c>
      <c r="N6" s="31" t="s">
        <v>128</v>
      </c>
      <c r="O6" s="31" t="s">
        <v>129</v>
      </c>
    </row>
    <row r="7" spans="1:15" s="36" customFormat="1" ht="75">
      <c r="A7" s="9">
        <v>2</v>
      </c>
      <c r="B7" s="8" t="s">
        <v>130</v>
      </c>
      <c r="C7" s="38">
        <v>2</v>
      </c>
      <c r="D7" s="30">
        <v>25</v>
      </c>
      <c r="E7" s="8" t="s">
        <v>131</v>
      </c>
      <c r="F7" s="8" t="s">
        <v>126</v>
      </c>
      <c r="G7" s="38" t="s">
        <v>94</v>
      </c>
      <c r="H7" s="38"/>
      <c r="I7" s="38" t="s">
        <v>96</v>
      </c>
      <c r="J7" s="38"/>
      <c r="K7" s="38">
        <v>5000</v>
      </c>
      <c r="L7" s="39">
        <v>500000</v>
      </c>
      <c r="M7" s="8" t="s">
        <v>132</v>
      </c>
      <c r="N7" s="8" t="s">
        <v>133</v>
      </c>
      <c r="O7" s="8" t="s">
        <v>134</v>
      </c>
    </row>
    <row r="8" spans="1:15" s="26" customFormat="1" ht="75">
      <c r="A8" s="30">
        <v>3</v>
      </c>
      <c r="B8" s="31" t="s">
        <v>135</v>
      </c>
      <c r="C8" s="30">
        <v>1</v>
      </c>
      <c r="D8" s="30">
        <v>25</v>
      </c>
      <c r="E8" s="31" t="s">
        <v>131</v>
      </c>
      <c r="F8" s="30" t="s">
        <v>136</v>
      </c>
      <c r="G8" s="30" t="s">
        <v>94</v>
      </c>
      <c r="H8" s="30"/>
      <c r="I8" s="30"/>
      <c r="J8" s="30"/>
      <c r="K8" s="30">
        <v>5000</v>
      </c>
      <c r="L8" s="42">
        <v>375000</v>
      </c>
      <c r="M8" s="31" t="s">
        <v>137</v>
      </c>
      <c r="N8" s="31" t="s">
        <v>138</v>
      </c>
      <c r="O8" s="31" t="s">
        <v>139</v>
      </c>
    </row>
    <row r="9" spans="1:15" ht="45">
      <c r="A9" s="1">
        <v>4</v>
      </c>
      <c r="B9" s="5" t="s">
        <v>140</v>
      </c>
      <c r="C9" s="30">
        <v>4</v>
      </c>
      <c r="D9" s="30">
        <v>40</v>
      </c>
      <c r="E9" s="31" t="s">
        <v>141</v>
      </c>
      <c r="F9" s="31" t="s">
        <v>136</v>
      </c>
      <c r="G9" s="30" t="s">
        <v>94</v>
      </c>
      <c r="H9" s="30" t="s">
        <v>95</v>
      </c>
      <c r="I9" s="30" t="s">
        <v>96</v>
      </c>
      <c r="J9" s="30" t="s">
        <v>97</v>
      </c>
      <c r="K9" s="30">
        <v>2000</v>
      </c>
      <c r="L9" s="32">
        <v>320000</v>
      </c>
      <c r="M9" s="31" t="s">
        <v>142</v>
      </c>
      <c r="N9" s="31" t="s">
        <v>133</v>
      </c>
      <c r="O9" s="44" t="s">
        <v>143</v>
      </c>
    </row>
    <row r="10" spans="1:15" ht="15">
      <c r="A10" s="1">
        <v>5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sheetProtection/>
  <mergeCells count="3">
    <mergeCell ref="G4:J4"/>
    <mergeCell ref="G3:K3"/>
    <mergeCell ref="C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27.421875" style="0" customWidth="1"/>
    <col min="3" max="3" width="18.57421875" style="0" customWidth="1"/>
    <col min="4" max="4" width="21.57421875" style="0" customWidth="1"/>
    <col min="5" max="5" width="29.7109375" style="0" customWidth="1"/>
    <col min="6" max="6" width="21.421875" style="0" customWidth="1"/>
    <col min="11" max="11" width="25.7109375" style="0" customWidth="1"/>
    <col min="12" max="12" width="16.421875" style="0" customWidth="1"/>
    <col min="13" max="13" width="27.00390625" style="0" customWidth="1"/>
    <col min="14" max="14" width="28.57421875" style="0" customWidth="1"/>
  </cols>
  <sheetData>
    <row r="1" spans="1:14" ht="23.25">
      <c r="A1" s="34" t="s">
        <v>467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23.25">
      <c r="A2" s="34" t="s">
        <v>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23.25">
      <c r="A3" s="34" t="s">
        <v>145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5">
      <c r="A4" s="50" t="s">
        <v>0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104" t="s">
        <v>92</v>
      </c>
      <c r="H4" s="104"/>
      <c r="I4" s="104"/>
      <c r="J4" s="104"/>
      <c r="K4" s="50" t="s">
        <v>7</v>
      </c>
      <c r="L4" s="50" t="s">
        <v>8</v>
      </c>
      <c r="M4" s="51" t="s">
        <v>9</v>
      </c>
      <c r="N4" s="50" t="s">
        <v>10</v>
      </c>
    </row>
    <row r="5" spans="1:14" ht="15">
      <c r="A5" s="35"/>
      <c r="B5" s="35"/>
      <c r="C5" s="35"/>
      <c r="D5" s="35"/>
      <c r="E5" s="35"/>
      <c r="F5" s="35"/>
      <c r="G5" s="52" t="s">
        <v>94</v>
      </c>
      <c r="H5" s="52" t="s">
        <v>146</v>
      </c>
      <c r="I5" s="52" t="s">
        <v>147</v>
      </c>
      <c r="J5" s="52" t="s">
        <v>97</v>
      </c>
      <c r="K5" s="40"/>
      <c r="L5" s="8"/>
      <c r="M5" s="8"/>
      <c r="N5" s="8"/>
    </row>
    <row r="6" spans="1:14" s="20" customFormat="1" ht="75">
      <c r="A6" s="55"/>
      <c r="B6" s="56" t="s">
        <v>148</v>
      </c>
      <c r="C6" s="55"/>
      <c r="D6" s="55"/>
      <c r="E6" s="55"/>
      <c r="F6" s="55"/>
      <c r="G6" s="57"/>
      <c r="H6" s="57"/>
      <c r="I6" s="57"/>
      <c r="J6" s="57"/>
      <c r="K6" s="56"/>
      <c r="L6" s="57"/>
      <c r="M6" s="57"/>
      <c r="N6" s="57"/>
    </row>
    <row r="7" spans="1:14" s="20" customFormat="1" ht="60">
      <c r="A7" s="21">
        <v>1</v>
      </c>
      <c r="B7" s="22" t="s">
        <v>149</v>
      </c>
      <c r="C7" s="22" t="s">
        <v>150</v>
      </c>
      <c r="D7" s="22">
        <v>15</v>
      </c>
      <c r="E7" s="22" t="s">
        <v>151</v>
      </c>
      <c r="F7" s="22" t="s">
        <v>152</v>
      </c>
      <c r="G7" s="22" t="s">
        <v>153</v>
      </c>
      <c r="H7" s="22" t="s">
        <v>153</v>
      </c>
      <c r="I7" s="22" t="s">
        <v>153</v>
      </c>
      <c r="J7" s="22" t="s">
        <v>153</v>
      </c>
      <c r="K7" s="59">
        <v>412500</v>
      </c>
      <c r="L7" s="59">
        <v>1650000</v>
      </c>
      <c r="M7" s="22" t="s">
        <v>154</v>
      </c>
      <c r="N7" s="22" t="s">
        <v>155</v>
      </c>
    </row>
    <row r="8" spans="1:14" ht="60">
      <c r="A8" s="8">
        <v>2</v>
      </c>
      <c r="B8" s="8" t="s">
        <v>156</v>
      </c>
      <c r="C8" s="8" t="s">
        <v>157</v>
      </c>
      <c r="D8" s="8">
        <v>4</v>
      </c>
      <c r="E8" s="8" t="s">
        <v>158</v>
      </c>
      <c r="F8" s="8" t="s">
        <v>152</v>
      </c>
      <c r="G8" s="8"/>
      <c r="H8" s="8"/>
      <c r="I8" s="8"/>
      <c r="J8" s="8" t="s">
        <v>153</v>
      </c>
      <c r="K8" s="41">
        <v>20000</v>
      </c>
      <c r="L8" s="41">
        <v>220000</v>
      </c>
      <c r="M8" s="8" t="s">
        <v>159</v>
      </c>
      <c r="N8" s="8" t="s">
        <v>160</v>
      </c>
    </row>
    <row r="9" spans="1:14" s="20" customFormat="1" ht="75">
      <c r="A9" s="31">
        <v>3</v>
      </c>
      <c r="B9" s="31" t="s">
        <v>161</v>
      </c>
      <c r="C9" s="31" t="s">
        <v>162</v>
      </c>
      <c r="D9" s="31" t="s">
        <v>163</v>
      </c>
      <c r="E9" s="31" t="s">
        <v>158</v>
      </c>
      <c r="F9" s="31" t="s">
        <v>164</v>
      </c>
      <c r="G9" s="31"/>
      <c r="H9" s="31"/>
      <c r="I9" s="31"/>
      <c r="J9" s="31" t="s">
        <v>153</v>
      </c>
      <c r="K9" s="42">
        <v>850000</v>
      </c>
      <c r="L9" s="42">
        <v>18700000</v>
      </c>
      <c r="M9" s="31" t="s">
        <v>165</v>
      </c>
      <c r="N9" s="31" t="s">
        <v>166</v>
      </c>
    </row>
    <row r="10" spans="1:14" ht="60">
      <c r="A10" s="8">
        <v>4</v>
      </c>
      <c r="B10" s="8" t="s">
        <v>167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0" customFormat="1" ht="60">
      <c r="A11" s="31">
        <v>5</v>
      </c>
      <c r="B11" s="31" t="s">
        <v>168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35" customFormat="1" ht="55.5" customHeight="1">
      <c r="A12" s="8">
        <v>6</v>
      </c>
      <c r="B12" s="8" t="s">
        <v>169</v>
      </c>
      <c r="C12" s="8" t="s">
        <v>170</v>
      </c>
      <c r="D12" s="8" t="s">
        <v>171</v>
      </c>
      <c r="E12" s="8" t="s">
        <v>158</v>
      </c>
      <c r="F12" s="8" t="s">
        <v>172</v>
      </c>
      <c r="G12" s="8"/>
      <c r="H12" s="8"/>
      <c r="I12" s="8" t="s">
        <v>153</v>
      </c>
      <c r="J12" s="8"/>
      <c r="K12" s="8" t="s">
        <v>173</v>
      </c>
      <c r="L12" s="41">
        <v>5000000</v>
      </c>
      <c r="M12" s="8" t="s">
        <v>174</v>
      </c>
      <c r="N12" s="8" t="s">
        <v>175</v>
      </c>
    </row>
    <row r="13" spans="1:14" ht="60">
      <c r="A13" s="8">
        <v>7</v>
      </c>
      <c r="B13" s="8" t="s">
        <v>176</v>
      </c>
      <c r="C13" s="8" t="s">
        <v>170</v>
      </c>
      <c r="D13" s="8" t="s">
        <v>177</v>
      </c>
      <c r="E13" s="8" t="s">
        <v>158</v>
      </c>
      <c r="F13" s="8" t="s">
        <v>152</v>
      </c>
      <c r="G13" s="8"/>
      <c r="H13" s="8"/>
      <c r="I13" s="8"/>
      <c r="J13" s="8" t="s">
        <v>153</v>
      </c>
      <c r="K13" s="54">
        <v>82456.14</v>
      </c>
      <c r="L13" s="8">
        <v>9070175.4</v>
      </c>
      <c r="M13" s="8"/>
      <c r="N13" s="8"/>
    </row>
    <row r="14" spans="1:14" s="60" customFormat="1" ht="60">
      <c r="A14" s="49">
        <v>8</v>
      </c>
      <c r="B14" s="49" t="s">
        <v>178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26" customFormat="1" ht="120">
      <c r="A15" s="31">
        <v>9</v>
      </c>
      <c r="B15" s="31" t="s">
        <v>179</v>
      </c>
      <c r="C15" s="31" t="s">
        <v>180</v>
      </c>
      <c r="D15" s="31" t="s">
        <v>181</v>
      </c>
      <c r="E15" s="31" t="s">
        <v>182</v>
      </c>
      <c r="F15" s="31" t="s">
        <v>183</v>
      </c>
      <c r="G15" s="31"/>
      <c r="H15" s="31"/>
      <c r="I15" s="31" t="s">
        <v>153</v>
      </c>
      <c r="J15" s="31" t="s">
        <v>153</v>
      </c>
      <c r="K15" s="58" t="s">
        <v>468</v>
      </c>
      <c r="L15" s="42">
        <v>4392500</v>
      </c>
      <c r="M15" s="31" t="s">
        <v>184</v>
      </c>
      <c r="N15" s="31" t="s">
        <v>185</v>
      </c>
    </row>
    <row r="16" spans="1:14" ht="45">
      <c r="A16" s="8">
        <v>10</v>
      </c>
      <c r="B16" s="8" t="s">
        <v>186</v>
      </c>
      <c r="C16" s="8" t="s">
        <v>187</v>
      </c>
      <c r="D16" s="8" t="s">
        <v>188</v>
      </c>
      <c r="E16" s="8" t="s">
        <v>182</v>
      </c>
      <c r="F16" s="8" t="s">
        <v>189</v>
      </c>
      <c r="G16" s="8"/>
      <c r="H16" s="8"/>
      <c r="I16" s="8"/>
      <c r="J16" s="8" t="s">
        <v>153</v>
      </c>
      <c r="K16" s="8" t="s">
        <v>190</v>
      </c>
      <c r="L16" s="41">
        <v>2280000</v>
      </c>
      <c r="M16" s="8" t="s">
        <v>191</v>
      </c>
      <c r="N16" s="8" t="s">
        <v>192</v>
      </c>
    </row>
    <row r="17" spans="1:14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5">
      <c r="A18" s="8"/>
      <c r="B18" s="53" t="s">
        <v>193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s="36" customFormat="1" ht="75">
      <c r="A19" s="5">
        <v>1</v>
      </c>
      <c r="B19" s="5" t="s">
        <v>194</v>
      </c>
      <c r="C19" s="5">
        <v>1</v>
      </c>
      <c r="D19" s="37">
        <v>4560</v>
      </c>
      <c r="E19" s="5" t="s">
        <v>182</v>
      </c>
      <c r="F19" s="5" t="s">
        <v>195</v>
      </c>
      <c r="G19" s="5"/>
      <c r="H19" s="5"/>
      <c r="I19" s="5"/>
      <c r="J19" s="5" t="s">
        <v>153</v>
      </c>
      <c r="K19" s="5" t="s">
        <v>196</v>
      </c>
      <c r="L19" s="37">
        <v>2880638</v>
      </c>
      <c r="M19" s="5" t="s">
        <v>197</v>
      </c>
      <c r="N19" s="5" t="s">
        <v>198</v>
      </c>
    </row>
    <row r="20" spans="1:14" ht="45">
      <c r="A20" s="8">
        <v>2</v>
      </c>
      <c r="B20" s="8" t="s">
        <v>199</v>
      </c>
      <c r="C20" s="8">
        <v>1</v>
      </c>
      <c r="D20" s="8">
        <v>14</v>
      </c>
      <c r="E20" s="8" t="s">
        <v>200</v>
      </c>
      <c r="F20" s="8" t="s">
        <v>195</v>
      </c>
      <c r="G20" s="8"/>
      <c r="H20" s="8"/>
      <c r="I20" s="8"/>
      <c r="J20" s="8" t="s">
        <v>153</v>
      </c>
      <c r="K20" s="8" t="s">
        <v>201</v>
      </c>
      <c r="L20" s="8">
        <v>47938</v>
      </c>
      <c r="M20" s="8" t="s">
        <v>202</v>
      </c>
      <c r="N20" s="8" t="s">
        <v>203</v>
      </c>
    </row>
    <row r="21" spans="1:14" s="20" customFormat="1" ht="75">
      <c r="A21" s="31">
        <v>3</v>
      </c>
      <c r="B21" s="31" t="s">
        <v>204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s="20" customFormat="1" ht="75">
      <c r="A22" s="31">
        <v>4</v>
      </c>
      <c r="B22" s="31" t="s">
        <v>205</v>
      </c>
      <c r="C22" s="31">
        <v>1</v>
      </c>
      <c r="D22" s="31">
        <v>25</v>
      </c>
      <c r="E22" s="31" t="s">
        <v>206</v>
      </c>
      <c r="F22" s="31" t="s">
        <v>195</v>
      </c>
      <c r="G22" s="31"/>
      <c r="H22" s="31"/>
      <c r="I22" s="31" t="s">
        <v>153</v>
      </c>
      <c r="J22" s="31"/>
      <c r="K22" s="58">
        <v>5335.2</v>
      </c>
      <c r="L22" s="31">
        <v>133380</v>
      </c>
      <c r="M22" s="31" t="s">
        <v>207</v>
      </c>
      <c r="N22" s="31" t="s">
        <v>203</v>
      </c>
    </row>
    <row r="23" spans="1:14" ht="60">
      <c r="A23" s="8">
        <v>5</v>
      </c>
      <c r="B23" s="8" t="s">
        <v>208</v>
      </c>
      <c r="C23" s="8">
        <v>1</v>
      </c>
      <c r="D23" s="8">
        <v>7</v>
      </c>
      <c r="E23" s="8" t="s">
        <v>209</v>
      </c>
      <c r="F23" s="8" t="s">
        <v>195</v>
      </c>
      <c r="G23" s="8"/>
      <c r="H23" s="8"/>
      <c r="I23" s="8"/>
      <c r="J23" s="8" t="s">
        <v>153</v>
      </c>
      <c r="K23" s="41">
        <v>5317500</v>
      </c>
      <c r="L23" s="41">
        <v>15952500</v>
      </c>
      <c r="M23" s="8" t="s">
        <v>210</v>
      </c>
      <c r="N23" s="8" t="s">
        <v>203</v>
      </c>
    </row>
    <row r="24" spans="1:14" s="26" customFormat="1" ht="180">
      <c r="A24" s="31">
        <v>6</v>
      </c>
      <c r="B24" s="31" t="s">
        <v>211</v>
      </c>
      <c r="C24" s="31">
        <v>1</v>
      </c>
      <c r="D24" s="31">
        <v>15</v>
      </c>
      <c r="E24" s="31" t="s">
        <v>212</v>
      </c>
      <c r="F24" s="31" t="s">
        <v>195</v>
      </c>
      <c r="G24" s="31"/>
      <c r="H24" s="31"/>
      <c r="I24" s="31"/>
      <c r="J24" s="31" t="s">
        <v>153</v>
      </c>
      <c r="K24" s="31" t="s">
        <v>213</v>
      </c>
      <c r="L24" s="42">
        <v>1580000</v>
      </c>
      <c r="M24" s="31" t="s">
        <v>214</v>
      </c>
      <c r="N24" s="31" t="s">
        <v>215</v>
      </c>
    </row>
    <row r="25" spans="1:14" ht="60">
      <c r="A25" s="8">
        <v>7</v>
      </c>
      <c r="B25" s="8" t="s">
        <v>216</v>
      </c>
      <c r="C25" s="8" t="s">
        <v>217</v>
      </c>
      <c r="D25" s="8" t="s">
        <v>218</v>
      </c>
      <c r="E25" s="8" t="s">
        <v>219</v>
      </c>
      <c r="F25" s="8" t="s">
        <v>195</v>
      </c>
      <c r="G25" s="8"/>
      <c r="H25" s="8"/>
      <c r="I25" s="8" t="s">
        <v>153</v>
      </c>
      <c r="J25" s="8" t="s">
        <v>153</v>
      </c>
      <c r="K25" s="41">
        <v>10000</v>
      </c>
      <c r="L25" s="41">
        <v>1500000</v>
      </c>
      <c r="M25" s="8" t="s">
        <v>220</v>
      </c>
      <c r="N25" s="8" t="s">
        <v>221</v>
      </c>
    </row>
    <row r="26" spans="2:14" s="20" customFormat="1" ht="87" customHeight="1">
      <c r="B26" s="22" t="s">
        <v>222</v>
      </c>
      <c r="C26" s="21" t="s">
        <v>170</v>
      </c>
      <c r="D26" s="22" t="s">
        <v>223</v>
      </c>
      <c r="E26" s="22" t="s">
        <v>158</v>
      </c>
      <c r="F26" s="22" t="s">
        <v>195</v>
      </c>
      <c r="G26" s="22"/>
      <c r="H26" s="22"/>
      <c r="I26" s="22"/>
      <c r="J26" s="22" t="s">
        <v>153</v>
      </c>
      <c r="K26" s="59">
        <v>10000</v>
      </c>
      <c r="L26" s="59">
        <v>5700000</v>
      </c>
      <c r="M26" s="22" t="s">
        <v>224</v>
      </c>
      <c r="N26" s="22" t="s">
        <v>225</v>
      </c>
    </row>
  </sheetData>
  <sheetProtection/>
  <mergeCells count="1">
    <mergeCell ref="G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9.57421875" style="0" customWidth="1"/>
    <col min="2" max="2" width="32.00390625" style="0" customWidth="1"/>
    <col min="3" max="3" width="21.421875" style="0" customWidth="1"/>
    <col min="4" max="4" width="20.140625" style="0" customWidth="1"/>
    <col min="5" max="5" width="19.28125" style="0" customWidth="1"/>
    <col min="6" max="6" width="28.421875" style="0" customWidth="1"/>
    <col min="11" max="11" width="32.421875" style="0" customWidth="1"/>
    <col min="12" max="12" width="19.7109375" style="0" customWidth="1"/>
    <col min="13" max="13" width="16.8515625" style="0" customWidth="1"/>
    <col min="14" max="14" width="20.421875" style="0" customWidth="1"/>
  </cols>
  <sheetData>
    <row r="1" spans="1:13" ht="23.25">
      <c r="A1" s="2" t="s">
        <v>467</v>
      </c>
      <c r="B1" s="2"/>
      <c r="C1" s="2"/>
      <c r="D1" s="2"/>
      <c r="E1" s="2"/>
      <c r="F1" s="2"/>
      <c r="G1" s="2"/>
      <c r="H1" s="2"/>
      <c r="I1" s="2"/>
      <c r="J1" s="2"/>
      <c r="K1" s="2"/>
      <c r="L1" s="100"/>
      <c r="M1" s="2"/>
    </row>
    <row r="2" spans="1:13" ht="23.25">
      <c r="A2" s="2" t="s">
        <v>420</v>
      </c>
      <c r="B2" s="2"/>
      <c r="C2" s="2"/>
      <c r="D2" s="2"/>
      <c r="E2" s="2"/>
      <c r="F2" s="2"/>
      <c r="G2" s="2"/>
      <c r="H2" s="2"/>
      <c r="I2" s="2"/>
      <c r="J2" s="2"/>
      <c r="K2" s="2"/>
      <c r="L2" s="100"/>
      <c r="M2" s="2"/>
    </row>
    <row r="3" spans="1:13" ht="23.25">
      <c r="A3" s="2" t="s">
        <v>421</v>
      </c>
      <c r="B3" s="2"/>
      <c r="C3" s="2"/>
      <c r="D3" s="2"/>
      <c r="E3" s="2"/>
      <c r="F3" s="2"/>
      <c r="G3" s="2"/>
      <c r="H3" s="2"/>
      <c r="I3" s="2"/>
      <c r="J3" s="2"/>
      <c r="K3" s="2"/>
      <c r="L3" s="100"/>
      <c r="M3" s="2"/>
    </row>
    <row r="4" spans="1:14" ht="15">
      <c r="A4" s="106" t="s">
        <v>1</v>
      </c>
      <c r="B4" s="106" t="s">
        <v>226</v>
      </c>
      <c r="C4" s="106" t="s">
        <v>3</v>
      </c>
      <c r="D4" s="109" t="s">
        <v>227</v>
      </c>
      <c r="E4" s="106" t="s">
        <v>5</v>
      </c>
      <c r="F4" s="106" t="s">
        <v>6</v>
      </c>
      <c r="G4" s="101" t="s">
        <v>92</v>
      </c>
      <c r="H4" s="101"/>
      <c r="I4" s="101"/>
      <c r="J4" s="101"/>
      <c r="K4" s="3" t="s">
        <v>7</v>
      </c>
      <c r="L4" s="61" t="s">
        <v>8</v>
      </c>
      <c r="M4" s="3" t="s">
        <v>9</v>
      </c>
      <c r="N4" s="3" t="s">
        <v>10</v>
      </c>
    </row>
    <row r="5" spans="1:14" ht="15">
      <c r="A5" s="107"/>
      <c r="B5" s="107"/>
      <c r="C5" s="108"/>
      <c r="D5" s="110"/>
      <c r="E5" s="108"/>
      <c r="F5" s="108"/>
      <c r="G5" s="1" t="s">
        <v>94</v>
      </c>
      <c r="H5" s="1" t="s">
        <v>95</v>
      </c>
      <c r="I5" s="1" t="s">
        <v>96</v>
      </c>
      <c r="J5" s="1" t="s">
        <v>97</v>
      </c>
      <c r="K5" s="1"/>
      <c r="L5" s="62"/>
      <c r="N5" s="1"/>
    </row>
    <row r="6" spans="1:14" s="20" customFormat="1" ht="90">
      <c r="A6" s="105" t="s">
        <v>228</v>
      </c>
      <c r="B6" s="24" t="s">
        <v>229</v>
      </c>
      <c r="C6" s="80">
        <v>2</v>
      </c>
      <c r="D6" s="81">
        <v>4</v>
      </c>
      <c r="E6" s="80">
        <v>4</v>
      </c>
      <c r="F6" s="82" t="s">
        <v>230</v>
      </c>
      <c r="G6" s="21">
        <v>1</v>
      </c>
      <c r="H6" s="21"/>
      <c r="I6" s="21">
        <v>1</v>
      </c>
      <c r="J6" s="21"/>
      <c r="K6" s="31" t="s">
        <v>231</v>
      </c>
      <c r="L6" s="83">
        <f>50000*8</f>
        <v>400000</v>
      </c>
      <c r="M6" s="22" t="s">
        <v>232</v>
      </c>
      <c r="N6" s="22" t="s">
        <v>233</v>
      </c>
    </row>
    <row r="7" spans="1:14" s="35" customFormat="1" ht="75">
      <c r="A7" s="105"/>
      <c r="B7" s="40" t="s">
        <v>234</v>
      </c>
      <c r="C7" s="38">
        <v>4</v>
      </c>
      <c r="D7" s="8" t="s">
        <v>235</v>
      </c>
      <c r="E7" s="38">
        <v>12</v>
      </c>
      <c r="F7" s="66" t="s">
        <v>230</v>
      </c>
      <c r="G7" s="38">
        <v>1</v>
      </c>
      <c r="H7" s="38">
        <v>1</v>
      </c>
      <c r="I7" s="38">
        <v>1</v>
      </c>
      <c r="J7" s="38">
        <v>1</v>
      </c>
      <c r="K7" s="67" t="s">
        <v>236</v>
      </c>
      <c r="L7" s="72">
        <f>8000*12*4</f>
        <v>384000</v>
      </c>
      <c r="M7" s="8" t="s">
        <v>237</v>
      </c>
      <c r="N7" s="8" t="s">
        <v>238</v>
      </c>
    </row>
    <row r="8" spans="1:14" s="26" customFormat="1" ht="90">
      <c r="A8" s="105"/>
      <c r="B8" s="33" t="s">
        <v>239</v>
      </c>
      <c r="C8" s="30" t="s">
        <v>240</v>
      </c>
      <c r="D8" s="31">
        <v>12</v>
      </c>
      <c r="E8" s="30">
        <v>4</v>
      </c>
      <c r="F8" s="82" t="s">
        <v>230</v>
      </c>
      <c r="G8" s="30">
        <v>1</v>
      </c>
      <c r="H8" s="30">
        <v>1</v>
      </c>
      <c r="I8" s="30">
        <v>1</v>
      </c>
      <c r="J8" s="30">
        <v>1</v>
      </c>
      <c r="K8" s="84" t="s">
        <v>241</v>
      </c>
      <c r="L8" s="88">
        <f>104333</f>
        <v>104333</v>
      </c>
      <c r="M8" s="31" t="s">
        <v>242</v>
      </c>
      <c r="N8" s="31" t="s">
        <v>238</v>
      </c>
    </row>
    <row r="9" spans="1:14" s="20" customFormat="1" ht="30">
      <c r="A9" s="105"/>
      <c r="B9" s="24" t="s">
        <v>243</v>
      </c>
      <c r="C9" s="21">
        <v>1</v>
      </c>
      <c r="D9" s="22">
        <v>1</v>
      </c>
      <c r="E9" s="21">
        <v>1</v>
      </c>
      <c r="F9" s="85" t="s">
        <v>244</v>
      </c>
      <c r="G9" s="21">
        <v>1</v>
      </c>
      <c r="H9" s="21"/>
      <c r="I9" s="21"/>
      <c r="J9" s="21"/>
      <c r="K9" s="86">
        <v>0</v>
      </c>
      <c r="L9" s="87">
        <v>0</v>
      </c>
      <c r="M9" s="21"/>
      <c r="N9" s="21"/>
    </row>
    <row r="10" spans="1:14" ht="15">
      <c r="A10" s="70" t="s">
        <v>245</v>
      </c>
      <c r="B10" s="63"/>
      <c r="C10" s="1"/>
      <c r="D10" s="5"/>
      <c r="E10" s="1"/>
      <c r="F10" s="65"/>
      <c r="G10" s="1"/>
      <c r="H10" s="1"/>
      <c r="I10" s="1"/>
      <c r="J10" s="1"/>
      <c r="K10" s="69"/>
      <c r="L10" s="61">
        <f>SUM(L6:L9)</f>
        <v>888333</v>
      </c>
      <c r="M10" s="1"/>
      <c r="N10" s="1"/>
    </row>
    <row r="11" spans="1:14" s="35" customFormat="1" ht="60">
      <c r="A11" s="40" t="s">
        <v>246</v>
      </c>
      <c r="B11" s="40" t="s">
        <v>247</v>
      </c>
      <c r="C11" s="38" t="s">
        <v>248</v>
      </c>
      <c r="D11" s="38">
        <v>2</v>
      </c>
      <c r="E11" s="38">
        <v>50</v>
      </c>
      <c r="F11" s="66" t="s">
        <v>249</v>
      </c>
      <c r="G11" s="38"/>
      <c r="H11" s="38">
        <v>1</v>
      </c>
      <c r="I11" s="38"/>
      <c r="J11" s="38">
        <v>1</v>
      </c>
      <c r="K11" s="71" t="s">
        <v>250</v>
      </c>
      <c r="L11" s="72">
        <v>250000</v>
      </c>
      <c r="M11" s="8" t="s">
        <v>251</v>
      </c>
      <c r="N11" s="8" t="s">
        <v>252</v>
      </c>
    </row>
    <row r="12" spans="1:14" s="20" customFormat="1" ht="135">
      <c r="A12" s="24"/>
      <c r="B12" s="24" t="s">
        <v>253</v>
      </c>
      <c r="C12" s="21" t="s">
        <v>254</v>
      </c>
      <c r="D12" s="21">
        <v>1</v>
      </c>
      <c r="E12" s="21">
        <v>500</v>
      </c>
      <c r="F12" s="85" t="s">
        <v>255</v>
      </c>
      <c r="G12" s="21"/>
      <c r="H12" s="21"/>
      <c r="I12" s="21">
        <v>1</v>
      </c>
      <c r="J12" s="21"/>
      <c r="K12" s="85" t="s">
        <v>256</v>
      </c>
      <c r="L12" s="83">
        <v>348500</v>
      </c>
      <c r="M12" s="22" t="s">
        <v>257</v>
      </c>
      <c r="N12" s="22" t="s">
        <v>252</v>
      </c>
    </row>
    <row r="13" spans="1:14" ht="15">
      <c r="A13" s="70" t="s">
        <v>245</v>
      </c>
      <c r="B13" s="40"/>
      <c r="C13" s="1"/>
      <c r="D13" s="1"/>
      <c r="E13" s="1"/>
      <c r="F13" s="68"/>
      <c r="G13" s="1"/>
      <c r="H13" s="1"/>
      <c r="I13" s="1"/>
      <c r="J13" s="1"/>
      <c r="K13" s="62"/>
      <c r="L13" s="61">
        <f>SUM(L11:L12)</f>
        <v>598500</v>
      </c>
      <c r="M13" s="1"/>
      <c r="N13" s="1"/>
    </row>
    <row r="14" spans="1:14" s="35" customFormat="1" ht="75">
      <c r="A14" s="40" t="s">
        <v>258</v>
      </c>
      <c r="B14" s="40" t="s">
        <v>259</v>
      </c>
      <c r="C14" s="38">
        <v>1</v>
      </c>
      <c r="D14" s="38">
        <v>20</v>
      </c>
      <c r="E14" s="8" t="s">
        <v>260</v>
      </c>
      <c r="F14" s="38" t="s">
        <v>261</v>
      </c>
      <c r="G14" s="38"/>
      <c r="H14" s="38">
        <v>1</v>
      </c>
      <c r="I14" s="38"/>
      <c r="J14" s="38"/>
      <c r="K14" s="8" t="s">
        <v>262</v>
      </c>
      <c r="L14" s="72">
        <f>SUM(30000*2,1500*20*2,2000,500*20,5000*3*2,2000*3*2)</f>
        <v>174000</v>
      </c>
      <c r="M14" s="8" t="s">
        <v>257</v>
      </c>
      <c r="N14" s="8" t="s">
        <v>252</v>
      </c>
    </row>
    <row r="15" spans="1:14" ht="45">
      <c r="A15" s="63"/>
      <c r="B15" s="40" t="s">
        <v>263</v>
      </c>
      <c r="C15" s="1">
        <v>1</v>
      </c>
      <c r="D15" s="1">
        <v>1000</v>
      </c>
      <c r="E15" s="5" t="s">
        <v>264</v>
      </c>
      <c r="F15" s="1" t="s">
        <v>261</v>
      </c>
      <c r="G15" s="1"/>
      <c r="H15" s="1">
        <v>1</v>
      </c>
      <c r="I15" s="1"/>
      <c r="J15" s="1"/>
      <c r="K15" s="5" t="s">
        <v>265</v>
      </c>
      <c r="L15" s="62">
        <f>1000*500</f>
        <v>500000</v>
      </c>
      <c r="M15" s="5" t="s">
        <v>266</v>
      </c>
      <c r="N15" s="8" t="s">
        <v>267</v>
      </c>
    </row>
    <row r="16" spans="1:14" s="20" customFormat="1" ht="60">
      <c r="A16" s="24"/>
      <c r="B16" s="33" t="s">
        <v>268</v>
      </c>
      <c r="C16" s="21">
        <v>1</v>
      </c>
      <c r="D16" s="21">
        <v>1000</v>
      </c>
      <c r="E16" s="21" t="s">
        <v>158</v>
      </c>
      <c r="F16" s="21" t="s">
        <v>269</v>
      </c>
      <c r="G16" s="21"/>
      <c r="H16" s="21"/>
      <c r="I16" s="21">
        <v>1</v>
      </c>
      <c r="J16" s="21"/>
      <c r="K16" s="21" t="s">
        <v>270</v>
      </c>
      <c r="L16" s="83">
        <f>10000*11</f>
        <v>110000</v>
      </c>
      <c r="M16" s="31" t="s">
        <v>271</v>
      </c>
      <c r="N16" s="30" t="s">
        <v>272</v>
      </c>
    </row>
    <row r="17" spans="1:14" ht="15">
      <c r="A17" s="70" t="s">
        <v>245</v>
      </c>
      <c r="B17" s="40"/>
      <c r="C17" s="1"/>
      <c r="D17" s="1"/>
      <c r="E17" s="1"/>
      <c r="F17" s="1"/>
      <c r="G17" s="1"/>
      <c r="H17" s="1"/>
      <c r="I17" s="1"/>
      <c r="J17" s="1"/>
      <c r="K17" s="1"/>
      <c r="L17" s="61">
        <f>SUM(L14:L16)</f>
        <v>784000</v>
      </c>
      <c r="M17" s="1"/>
      <c r="N17" s="1"/>
    </row>
    <row r="18" spans="1:14" s="20" customFormat="1" ht="150">
      <c r="A18" s="33" t="s">
        <v>273</v>
      </c>
      <c r="B18" s="33" t="s">
        <v>274</v>
      </c>
      <c r="C18" s="30">
        <v>1</v>
      </c>
      <c r="D18" s="30">
        <v>15</v>
      </c>
      <c r="E18" s="31" t="s">
        <v>275</v>
      </c>
      <c r="F18" s="30" t="s">
        <v>27</v>
      </c>
      <c r="G18" s="30">
        <v>1</v>
      </c>
      <c r="H18" s="30"/>
      <c r="I18" s="30"/>
      <c r="J18" s="30"/>
      <c r="K18" s="31" t="s">
        <v>276</v>
      </c>
      <c r="L18" s="88">
        <v>97000</v>
      </c>
      <c r="M18" s="31" t="s">
        <v>277</v>
      </c>
      <c r="N18" s="31" t="s">
        <v>278</v>
      </c>
    </row>
    <row r="19" spans="1:14" s="20" customFormat="1" ht="150">
      <c r="A19" s="33"/>
      <c r="B19" s="33" t="s">
        <v>279</v>
      </c>
      <c r="C19" s="30">
        <v>1</v>
      </c>
      <c r="D19" s="30">
        <v>30</v>
      </c>
      <c r="E19" s="31" t="s">
        <v>280</v>
      </c>
      <c r="F19" s="30" t="s">
        <v>27</v>
      </c>
      <c r="G19" s="30"/>
      <c r="H19" s="30"/>
      <c r="I19" s="30">
        <v>1</v>
      </c>
      <c r="J19" s="30"/>
      <c r="K19" s="31" t="s">
        <v>281</v>
      </c>
      <c r="L19" s="88"/>
      <c r="M19" s="31" t="s">
        <v>257</v>
      </c>
      <c r="N19" s="31" t="s">
        <v>252</v>
      </c>
    </row>
    <row r="20" spans="1:14" ht="60">
      <c r="A20" s="63"/>
      <c r="B20" s="63" t="s">
        <v>282</v>
      </c>
      <c r="C20" s="1">
        <v>1</v>
      </c>
      <c r="D20" s="1"/>
      <c r="E20" s="5" t="s">
        <v>283</v>
      </c>
      <c r="F20" s="1" t="s">
        <v>27</v>
      </c>
      <c r="G20" s="1"/>
      <c r="H20" s="1"/>
      <c r="I20" s="1">
        <v>1</v>
      </c>
      <c r="J20" s="1"/>
      <c r="K20" s="1" t="s">
        <v>284</v>
      </c>
      <c r="L20" s="62">
        <v>250000</v>
      </c>
      <c r="M20" s="5" t="s">
        <v>285</v>
      </c>
      <c r="N20" s="8" t="s">
        <v>286</v>
      </c>
    </row>
    <row r="21" spans="1:14" s="20" customFormat="1" ht="75">
      <c r="A21" s="33"/>
      <c r="B21" s="33" t="s">
        <v>287</v>
      </c>
      <c r="C21" s="30">
        <v>1</v>
      </c>
      <c r="D21" s="30"/>
      <c r="E21" s="30" t="s">
        <v>288</v>
      </c>
      <c r="F21" s="30" t="s">
        <v>27</v>
      </c>
      <c r="G21" s="30"/>
      <c r="H21" s="30"/>
      <c r="I21" s="30"/>
      <c r="J21" s="30">
        <v>1</v>
      </c>
      <c r="K21" s="33" t="s">
        <v>289</v>
      </c>
      <c r="L21" s="88">
        <v>722000</v>
      </c>
      <c r="M21" s="31" t="s">
        <v>257</v>
      </c>
      <c r="N21" s="31" t="s">
        <v>252</v>
      </c>
    </row>
    <row r="22" spans="1:14" ht="60">
      <c r="A22" s="63"/>
      <c r="B22" s="63" t="s">
        <v>290</v>
      </c>
      <c r="C22" s="1">
        <v>1</v>
      </c>
      <c r="D22" s="1"/>
      <c r="E22" s="1" t="s">
        <v>291</v>
      </c>
      <c r="F22" s="1" t="s">
        <v>292</v>
      </c>
      <c r="G22" s="1"/>
      <c r="H22" s="1"/>
      <c r="I22" s="1">
        <v>1</v>
      </c>
      <c r="J22" s="1"/>
      <c r="K22" s="1" t="s">
        <v>293</v>
      </c>
      <c r="L22" s="62">
        <v>165000</v>
      </c>
      <c r="M22" s="8" t="s">
        <v>294</v>
      </c>
      <c r="N22" s="38" t="s">
        <v>272</v>
      </c>
    </row>
    <row r="23" spans="1:14" s="35" customFormat="1" ht="75">
      <c r="A23" s="40"/>
      <c r="B23" s="40" t="s">
        <v>295</v>
      </c>
      <c r="C23" s="38">
        <v>1</v>
      </c>
      <c r="D23" s="38">
        <v>400</v>
      </c>
      <c r="E23" s="38" t="s">
        <v>296</v>
      </c>
      <c r="F23" s="38" t="s">
        <v>27</v>
      </c>
      <c r="G23" s="38"/>
      <c r="H23" s="38"/>
      <c r="I23" s="38">
        <v>1</v>
      </c>
      <c r="J23" s="38">
        <v>1</v>
      </c>
      <c r="K23" s="40" t="s">
        <v>297</v>
      </c>
      <c r="L23" s="72">
        <v>1568500</v>
      </c>
      <c r="M23" s="8" t="s">
        <v>257</v>
      </c>
      <c r="N23" s="8" t="s">
        <v>252</v>
      </c>
    </row>
    <row r="24" spans="1:14" ht="15">
      <c r="A24" s="73" t="s">
        <v>245</v>
      </c>
      <c r="B24" s="63"/>
      <c r="C24" s="1"/>
      <c r="D24" s="1"/>
      <c r="E24" s="1"/>
      <c r="F24" s="1"/>
      <c r="G24" s="1"/>
      <c r="H24" s="1"/>
      <c r="I24" s="1"/>
      <c r="J24" s="1"/>
      <c r="K24" s="1"/>
      <c r="L24" s="61">
        <f>SUM(L18:L23)</f>
        <v>2802500</v>
      </c>
      <c r="M24" s="1"/>
      <c r="N24" s="1"/>
    </row>
    <row r="25" spans="1:14" s="20" customFormat="1" ht="60">
      <c r="A25" s="24" t="s">
        <v>298</v>
      </c>
      <c r="B25" s="24" t="s">
        <v>299</v>
      </c>
      <c r="C25" s="21">
        <v>1</v>
      </c>
      <c r="D25" s="21">
        <v>20</v>
      </c>
      <c r="E25" s="21">
        <v>20</v>
      </c>
      <c r="F25" s="21" t="s">
        <v>300</v>
      </c>
      <c r="G25" s="21"/>
      <c r="H25" s="21"/>
      <c r="I25" s="21">
        <v>1</v>
      </c>
      <c r="J25" s="21"/>
      <c r="K25" s="22" t="s">
        <v>301</v>
      </c>
      <c r="L25" s="83">
        <v>60000</v>
      </c>
      <c r="M25" s="31" t="s">
        <v>257</v>
      </c>
      <c r="N25" s="31" t="s">
        <v>252</v>
      </c>
    </row>
    <row r="26" spans="1:14" s="20" customFormat="1" ht="45">
      <c r="A26" s="33"/>
      <c r="B26" s="33" t="s">
        <v>302</v>
      </c>
      <c r="C26" s="30">
        <v>1</v>
      </c>
      <c r="D26" s="30">
        <v>1000</v>
      </c>
      <c r="E26" s="31" t="s">
        <v>303</v>
      </c>
      <c r="F26" s="30" t="s">
        <v>304</v>
      </c>
      <c r="G26" s="30"/>
      <c r="H26" s="30"/>
      <c r="I26" s="30">
        <v>1</v>
      </c>
      <c r="J26" s="30"/>
      <c r="K26" s="31" t="s">
        <v>305</v>
      </c>
      <c r="L26" s="88">
        <v>1615000</v>
      </c>
      <c r="M26" s="22" t="s">
        <v>266</v>
      </c>
      <c r="N26" s="31" t="s">
        <v>267</v>
      </c>
    </row>
    <row r="27" spans="1:14" s="20" customFormat="1" ht="30">
      <c r="A27" s="24"/>
      <c r="B27" s="24" t="s">
        <v>306</v>
      </c>
      <c r="C27" s="21">
        <v>1</v>
      </c>
      <c r="D27" s="21">
        <v>1000</v>
      </c>
      <c r="E27" s="22" t="s">
        <v>307</v>
      </c>
      <c r="F27" s="21" t="s">
        <v>304</v>
      </c>
      <c r="G27" s="21"/>
      <c r="H27" s="21"/>
      <c r="I27" s="21">
        <v>1</v>
      </c>
      <c r="J27" s="21"/>
      <c r="K27" s="22" t="s">
        <v>308</v>
      </c>
      <c r="L27" s="83">
        <v>75000</v>
      </c>
      <c r="M27" s="21" t="s">
        <v>309</v>
      </c>
      <c r="N27" s="22" t="s">
        <v>310</v>
      </c>
    </row>
    <row r="28" spans="1:14" s="20" customFormat="1" ht="45">
      <c r="A28" s="33"/>
      <c r="B28" s="33" t="s">
        <v>311</v>
      </c>
      <c r="C28" s="30">
        <v>1</v>
      </c>
      <c r="D28" s="30">
        <v>200</v>
      </c>
      <c r="E28" s="31" t="s">
        <v>312</v>
      </c>
      <c r="F28" s="30" t="s">
        <v>304</v>
      </c>
      <c r="G28" s="30"/>
      <c r="H28" s="30"/>
      <c r="I28" s="30">
        <v>1</v>
      </c>
      <c r="J28" s="30"/>
      <c r="K28" s="31" t="s">
        <v>313</v>
      </c>
      <c r="L28" s="88">
        <v>405000</v>
      </c>
      <c r="M28" s="31" t="s">
        <v>257</v>
      </c>
      <c r="N28" s="31" t="s">
        <v>252</v>
      </c>
    </row>
    <row r="29" spans="1:14" ht="45">
      <c r="A29" s="40"/>
      <c r="B29" s="40" t="s">
        <v>314</v>
      </c>
      <c r="C29" s="38">
        <v>1</v>
      </c>
      <c r="D29" s="38">
        <v>10</v>
      </c>
      <c r="E29" s="8" t="s">
        <v>315</v>
      </c>
      <c r="F29" s="38" t="s">
        <v>304</v>
      </c>
      <c r="G29" s="38"/>
      <c r="H29" s="38"/>
      <c r="I29" s="38">
        <v>1</v>
      </c>
      <c r="J29" s="38"/>
      <c r="K29" s="8" t="s">
        <v>316</v>
      </c>
      <c r="L29" s="72">
        <v>50000</v>
      </c>
      <c r="M29" s="38" t="s">
        <v>317</v>
      </c>
      <c r="N29" s="5" t="s">
        <v>310</v>
      </c>
    </row>
    <row r="30" spans="1:14" s="35" customFormat="1" ht="45">
      <c r="A30" s="40"/>
      <c r="B30" s="40" t="s">
        <v>318</v>
      </c>
      <c r="C30" s="38">
        <v>1</v>
      </c>
      <c r="D30" s="38">
        <v>5</v>
      </c>
      <c r="E30" s="8" t="s">
        <v>315</v>
      </c>
      <c r="F30" s="38" t="s">
        <v>304</v>
      </c>
      <c r="G30" s="38"/>
      <c r="H30" s="38"/>
      <c r="I30" s="38">
        <v>1</v>
      </c>
      <c r="J30" s="38"/>
      <c r="K30" s="8" t="s">
        <v>319</v>
      </c>
      <c r="L30" s="72">
        <v>150000</v>
      </c>
      <c r="M30" s="38" t="s">
        <v>320</v>
      </c>
      <c r="N30" s="8" t="s">
        <v>321</v>
      </c>
    </row>
    <row r="31" spans="1:14" ht="60">
      <c r="A31" s="63"/>
      <c r="B31" s="63" t="s">
        <v>322</v>
      </c>
      <c r="C31" s="1">
        <v>1</v>
      </c>
      <c r="D31" s="1">
        <v>22</v>
      </c>
      <c r="E31" s="5" t="s">
        <v>323</v>
      </c>
      <c r="F31" s="1" t="s">
        <v>304</v>
      </c>
      <c r="G31" s="1"/>
      <c r="H31" s="1"/>
      <c r="I31" s="1">
        <v>1</v>
      </c>
      <c r="J31" s="1"/>
      <c r="K31" s="5" t="s">
        <v>324</v>
      </c>
      <c r="L31" s="62">
        <v>495000</v>
      </c>
      <c r="M31" s="8" t="s">
        <v>257</v>
      </c>
      <c r="N31" s="8" t="s">
        <v>252</v>
      </c>
    </row>
    <row r="32" spans="1:14" ht="15">
      <c r="A32" s="70" t="s">
        <v>245</v>
      </c>
      <c r="B32" s="63"/>
      <c r="C32" s="1"/>
      <c r="D32" s="1"/>
      <c r="E32" s="1"/>
      <c r="F32" s="1"/>
      <c r="G32" s="1"/>
      <c r="H32" s="1"/>
      <c r="I32" s="1"/>
      <c r="J32" s="1"/>
      <c r="K32" s="1"/>
      <c r="L32" s="61">
        <f>SUM(L25:L31)</f>
        <v>2850000</v>
      </c>
      <c r="M32" s="1"/>
      <c r="N32" s="1"/>
    </row>
    <row r="33" spans="1:14" s="26" customFormat="1" ht="105">
      <c r="A33" s="33" t="s">
        <v>325</v>
      </c>
      <c r="B33" s="33" t="s">
        <v>326</v>
      </c>
      <c r="C33" s="30">
        <v>1</v>
      </c>
      <c r="D33" s="30">
        <v>15</v>
      </c>
      <c r="E33" s="31" t="s">
        <v>327</v>
      </c>
      <c r="F33" s="30" t="s">
        <v>244</v>
      </c>
      <c r="G33" s="30">
        <v>1</v>
      </c>
      <c r="H33" s="30"/>
      <c r="I33" s="30"/>
      <c r="J33" s="30"/>
      <c r="K33" s="31" t="s">
        <v>328</v>
      </c>
      <c r="L33" s="88">
        <v>22500</v>
      </c>
      <c r="M33" s="31" t="s">
        <v>257</v>
      </c>
      <c r="N33" s="31" t="s">
        <v>252</v>
      </c>
    </row>
    <row r="34" spans="1:14" ht="45">
      <c r="A34" s="63"/>
      <c r="B34" s="63" t="s">
        <v>329</v>
      </c>
      <c r="C34" s="1">
        <v>1</v>
      </c>
      <c r="D34" s="1">
        <v>1</v>
      </c>
      <c r="E34" s="5" t="s">
        <v>330</v>
      </c>
      <c r="F34" s="1" t="s">
        <v>244</v>
      </c>
      <c r="G34" s="1">
        <v>1</v>
      </c>
      <c r="H34" s="1"/>
      <c r="I34" s="1"/>
      <c r="J34" s="1"/>
      <c r="K34" s="5">
        <v>1000</v>
      </c>
      <c r="L34" s="62">
        <v>5000</v>
      </c>
      <c r="M34" s="5" t="s">
        <v>331</v>
      </c>
      <c r="N34" s="8" t="s">
        <v>332</v>
      </c>
    </row>
    <row r="35" spans="1:14" s="20" customFormat="1" ht="90">
      <c r="A35" s="24"/>
      <c r="B35" s="24" t="s">
        <v>333</v>
      </c>
      <c r="C35" s="21">
        <v>1</v>
      </c>
      <c r="D35" s="21">
        <v>15</v>
      </c>
      <c r="E35" s="22">
        <v>15</v>
      </c>
      <c r="F35" s="21" t="s">
        <v>244</v>
      </c>
      <c r="G35" s="21"/>
      <c r="H35" s="21">
        <v>1</v>
      </c>
      <c r="I35" s="21"/>
      <c r="J35" s="21"/>
      <c r="K35" s="22" t="s">
        <v>334</v>
      </c>
      <c r="L35" s="83">
        <v>3000</v>
      </c>
      <c r="M35" s="22" t="s">
        <v>335</v>
      </c>
      <c r="N35" s="31" t="s">
        <v>336</v>
      </c>
    </row>
    <row r="36" spans="1:14" ht="30">
      <c r="A36" s="63"/>
      <c r="B36" s="63" t="s">
        <v>337</v>
      </c>
      <c r="C36" s="1">
        <v>1</v>
      </c>
      <c r="D36" s="1">
        <v>30</v>
      </c>
      <c r="E36" s="1" t="s">
        <v>338</v>
      </c>
      <c r="F36" s="1" t="s">
        <v>244</v>
      </c>
      <c r="G36" s="1"/>
      <c r="H36" s="1">
        <v>1</v>
      </c>
      <c r="I36" s="1"/>
      <c r="J36" s="1"/>
      <c r="K36" s="5" t="s">
        <v>339</v>
      </c>
      <c r="L36" s="62">
        <v>10000</v>
      </c>
      <c r="M36" s="1" t="s">
        <v>340</v>
      </c>
      <c r="N36" s="8" t="s">
        <v>252</v>
      </c>
    </row>
    <row r="37" spans="1:14" s="20" customFormat="1" ht="45">
      <c r="A37" s="24"/>
      <c r="B37" s="24" t="s">
        <v>341</v>
      </c>
      <c r="C37" s="21">
        <v>1</v>
      </c>
      <c r="D37" s="21">
        <v>15</v>
      </c>
      <c r="E37" s="21" t="s">
        <v>338</v>
      </c>
      <c r="F37" s="21" t="s">
        <v>244</v>
      </c>
      <c r="G37" s="21"/>
      <c r="H37" s="21">
        <v>1</v>
      </c>
      <c r="I37" s="21"/>
      <c r="J37" s="21"/>
      <c r="K37" s="22" t="s">
        <v>342</v>
      </c>
      <c r="L37" s="83">
        <v>10000</v>
      </c>
      <c r="M37" s="21" t="s">
        <v>340</v>
      </c>
      <c r="N37" s="31" t="s">
        <v>252</v>
      </c>
    </row>
    <row r="38" spans="1:14" s="20" customFormat="1" ht="75">
      <c r="A38" s="24"/>
      <c r="B38" s="24" t="s">
        <v>343</v>
      </c>
      <c r="C38" s="21">
        <v>1</v>
      </c>
      <c r="D38" s="21">
        <v>15</v>
      </c>
      <c r="E38" s="21" t="s">
        <v>338</v>
      </c>
      <c r="F38" s="21" t="s">
        <v>244</v>
      </c>
      <c r="G38" s="21"/>
      <c r="H38" s="21">
        <v>1</v>
      </c>
      <c r="I38" s="21"/>
      <c r="J38" s="21"/>
      <c r="K38" s="22" t="s">
        <v>339</v>
      </c>
      <c r="L38" s="83">
        <v>10000</v>
      </c>
      <c r="M38" s="21" t="s">
        <v>340</v>
      </c>
      <c r="N38" s="22" t="s">
        <v>252</v>
      </c>
    </row>
    <row r="39" spans="1:14" ht="60">
      <c r="A39" s="63"/>
      <c r="B39" s="63" t="s">
        <v>344</v>
      </c>
      <c r="C39" s="1">
        <v>1</v>
      </c>
      <c r="D39" s="1">
        <v>30</v>
      </c>
      <c r="E39" s="1" t="s">
        <v>338</v>
      </c>
      <c r="F39" s="1" t="s">
        <v>244</v>
      </c>
      <c r="G39" s="1"/>
      <c r="H39" s="1"/>
      <c r="I39" s="1">
        <v>1</v>
      </c>
      <c r="J39" s="1"/>
      <c r="K39" s="5" t="s">
        <v>345</v>
      </c>
      <c r="L39" s="62">
        <v>30000</v>
      </c>
      <c r="M39" s="1" t="s">
        <v>340</v>
      </c>
      <c r="N39" s="8" t="s">
        <v>252</v>
      </c>
    </row>
    <row r="40" spans="1:14" s="20" customFormat="1" ht="30">
      <c r="A40" s="89" t="s">
        <v>245</v>
      </c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83">
        <f>SUM(L33:L39)</f>
        <v>90500</v>
      </c>
      <c r="M40" s="21" t="s">
        <v>340</v>
      </c>
      <c r="N40" s="31" t="s">
        <v>252</v>
      </c>
    </row>
    <row r="41" spans="1:14" ht="75">
      <c r="A41" s="63" t="s">
        <v>346</v>
      </c>
      <c r="B41" s="63" t="s">
        <v>347</v>
      </c>
      <c r="C41" s="1">
        <v>1</v>
      </c>
      <c r="D41" s="1">
        <v>16</v>
      </c>
      <c r="E41" s="1" t="s">
        <v>348</v>
      </c>
      <c r="F41" s="1" t="s">
        <v>349</v>
      </c>
      <c r="G41" s="1"/>
      <c r="H41" s="1">
        <v>1</v>
      </c>
      <c r="I41" s="1"/>
      <c r="J41" s="1"/>
      <c r="K41" s="74" t="s">
        <v>350</v>
      </c>
      <c r="L41" s="62">
        <v>1800000</v>
      </c>
      <c r="M41" s="1" t="s">
        <v>351</v>
      </c>
      <c r="N41" s="8" t="s">
        <v>352</v>
      </c>
    </row>
    <row r="42" spans="1:14" s="20" customFormat="1" ht="60">
      <c r="A42" s="24"/>
      <c r="B42" s="24" t="s">
        <v>353</v>
      </c>
      <c r="C42" s="21">
        <v>1</v>
      </c>
      <c r="D42" s="21">
        <v>16</v>
      </c>
      <c r="E42" s="21" t="s">
        <v>354</v>
      </c>
      <c r="F42" s="21" t="s">
        <v>355</v>
      </c>
      <c r="G42" s="21"/>
      <c r="H42" s="21">
        <v>1</v>
      </c>
      <c r="I42" s="21"/>
      <c r="J42" s="21"/>
      <c r="K42" s="59" t="s">
        <v>356</v>
      </c>
      <c r="L42" s="83">
        <v>319500</v>
      </c>
      <c r="M42" s="21" t="s">
        <v>357</v>
      </c>
      <c r="N42" s="31" t="s">
        <v>252</v>
      </c>
    </row>
    <row r="43" spans="1:14" ht="30">
      <c r="A43" s="63"/>
      <c r="B43" s="63" t="s">
        <v>358</v>
      </c>
      <c r="C43" s="1">
        <v>1</v>
      </c>
      <c r="D43" s="1">
        <v>450</v>
      </c>
      <c r="E43" s="1"/>
      <c r="F43" s="1" t="s">
        <v>359</v>
      </c>
      <c r="G43" s="1"/>
      <c r="H43" s="1">
        <v>1</v>
      </c>
      <c r="I43" s="1"/>
      <c r="J43" s="1"/>
      <c r="K43" s="1" t="s">
        <v>360</v>
      </c>
      <c r="L43" s="62">
        <v>450000</v>
      </c>
      <c r="M43" s="5" t="s">
        <v>361</v>
      </c>
      <c r="N43" s="8" t="s">
        <v>362</v>
      </c>
    </row>
    <row r="44" spans="1:14" s="20" customFormat="1" ht="30">
      <c r="A44" s="24"/>
      <c r="B44" s="24" t="s">
        <v>363</v>
      </c>
      <c r="C44" s="21">
        <v>10</v>
      </c>
      <c r="D44" s="21">
        <v>15</v>
      </c>
      <c r="E44" s="21"/>
      <c r="F44" s="21"/>
      <c r="G44" s="21"/>
      <c r="H44" s="21">
        <v>1</v>
      </c>
      <c r="I44" s="21"/>
      <c r="J44" s="21"/>
      <c r="K44" s="22" t="s">
        <v>364</v>
      </c>
      <c r="L44" s="83">
        <v>1500000</v>
      </c>
      <c r="M44" s="21"/>
      <c r="N44" s="21"/>
    </row>
    <row r="45" spans="1:14" ht="30">
      <c r="A45" s="63"/>
      <c r="B45" s="63" t="s">
        <v>365</v>
      </c>
      <c r="C45" s="1">
        <v>1</v>
      </c>
      <c r="D45" s="1">
        <v>1</v>
      </c>
      <c r="E45" s="1"/>
      <c r="F45" s="1" t="s">
        <v>355</v>
      </c>
      <c r="G45" s="1"/>
      <c r="H45" s="1"/>
      <c r="I45" s="1"/>
      <c r="J45" s="1"/>
      <c r="K45" s="1">
        <v>0</v>
      </c>
      <c r="L45" s="62">
        <v>0</v>
      </c>
      <c r="M45" s="1" t="s">
        <v>366</v>
      </c>
      <c r="N45" s="8" t="s">
        <v>367</v>
      </c>
    </row>
    <row r="46" spans="1:14" s="20" customFormat="1" ht="60">
      <c r="A46" s="24"/>
      <c r="B46" s="24" t="s">
        <v>368</v>
      </c>
      <c r="C46" s="21">
        <v>1</v>
      </c>
      <c r="D46" s="21">
        <v>150</v>
      </c>
      <c r="E46" s="21" t="s">
        <v>369</v>
      </c>
      <c r="F46" s="21" t="s">
        <v>14</v>
      </c>
      <c r="G46" s="21"/>
      <c r="H46" s="21"/>
      <c r="I46" s="21"/>
      <c r="J46" s="21"/>
      <c r="K46" s="22" t="s">
        <v>370</v>
      </c>
      <c r="L46" s="83">
        <v>460000</v>
      </c>
      <c r="M46" s="31" t="s">
        <v>257</v>
      </c>
      <c r="N46" s="31" t="s">
        <v>252</v>
      </c>
    </row>
    <row r="47" spans="1:14" ht="30">
      <c r="A47" s="63"/>
      <c r="B47" s="63" t="s">
        <v>371</v>
      </c>
      <c r="C47" s="1">
        <v>1</v>
      </c>
      <c r="D47" s="1">
        <v>500</v>
      </c>
      <c r="E47" s="5" t="s">
        <v>372</v>
      </c>
      <c r="F47" s="1" t="s">
        <v>14</v>
      </c>
      <c r="G47" s="1"/>
      <c r="H47" s="1"/>
      <c r="I47" s="1">
        <v>1</v>
      </c>
      <c r="J47" s="1"/>
      <c r="K47" s="75">
        <f>L47/500</f>
        <v>400</v>
      </c>
      <c r="L47" s="62">
        <v>200000</v>
      </c>
      <c r="M47" s="8" t="s">
        <v>373</v>
      </c>
      <c r="N47" s="38" t="s">
        <v>272</v>
      </c>
    </row>
    <row r="48" spans="1:14" ht="15">
      <c r="A48" s="70" t="s">
        <v>245</v>
      </c>
      <c r="B48" s="63"/>
      <c r="C48" s="1"/>
      <c r="D48" s="1"/>
      <c r="E48" s="1"/>
      <c r="F48" s="1"/>
      <c r="G48" s="1"/>
      <c r="H48" s="1"/>
      <c r="I48" s="1"/>
      <c r="J48" s="1"/>
      <c r="K48" s="1"/>
      <c r="L48" s="61">
        <f>SUM(L41:L47)</f>
        <v>4729500</v>
      </c>
      <c r="M48" s="1"/>
      <c r="N48" s="1"/>
    </row>
    <row r="49" spans="1:14" s="20" customFormat="1" ht="90">
      <c r="A49" s="24" t="s">
        <v>374</v>
      </c>
      <c r="B49" s="33" t="s">
        <v>375</v>
      </c>
      <c r="C49" s="21">
        <v>1</v>
      </c>
      <c r="D49" s="21">
        <v>110</v>
      </c>
      <c r="E49" s="22" t="s">
        <v>376</v>
      </c>
      <c r="F49" s="21" t="s">
        <v>377</v>
      </c>
      <c r="G49" s="21"/>
      <c r="H49" s="21">
        <v>1</v>
      </c>
      <c r="I49" s="21"/>
      <c r="J49" s="21">
        <v>1</v>
      </c>
      <c r="K49" s="22" t="s">
        <v>378</v>
      </c>
      <c r="L49" s="88">
        <f>SUM(30000*2,1500*110*2,2000,100*110,2000*110,10000*3)</f>
        <v>653000</v>
      </c>
      <c r="M49" s="31" t="s">
        <v>357</v>
      </c>
      <c r="N49" s="31" t="s">
        <v>252</v>
      </c>
    </row>
    <row r="50" spans="1:14" ht="60">
      <c r="A50" s="63"/>
      <c r="B50" s="40" t="s">
        <v>379</v>
      </c>
      <c r="C50" s="1">
        <v>1</v>
      </c>
      <c r="D50" s="1">
        <v>110</v>
      </c>
      <c r="E50" s="5" t="s">
        <v>376</v>
      </c>
      <c r="F50" s="1" t="s">
        <v>377</v>
      </c>
      <c r="G50" s="1"/>
      <c r="H50" s="1">
        <v>1</v>
      </c>
      <c r="I50" s="1">
        <v>1</v>
      </c>
      <c r="J50" s="1">
        <v>1</v>
      </c>
      <c r="K50" s="63" t="s">
        <v>380</v>
      </c>
      <c r="L50" s="62">
        <f>SUM(1500*110*6)</f>
        <v>990000</v>
      </c>
      <c r="M50" s="8" t="s">
        <v>381</v>
      </c>
      <c r="N50" s="8" t="s">
        <v>252</v>
      </c>
    </row>
    <row r="51" spans="1:14" s="20" customFormat="1" ht="30">
      <c r="A51" s="24"/>
      <c r="B51" s="33" t="s">
        <v>382</v>
      </c>
      <c r="C51" s="21"/>
      <c r="D51" s="21"/>
      <c r="E51" s="21"/>
      <c r="F51" s="21"/>
      <c r="G51" s="21"/>
      <c r="H51" s="21">
        <v>1</v>
      </c>
      <c r="I51" s="21">
        <v>1</v>
      </c>
      <c r="J51" s="21">
        <v>1</v>
      </c>
      <c r="K51" s="22" t="s">
        <v>383</v>
      </c>
      <c r="L51" s="83">
        <f>30000*3</f>
        <v>90000</v>
      </c>
      <c r="M51" s="21" t="s">
        <v>384</v>
      </c>
      <c r="N51" s="31" t="s">
        <v>385</v>
      </c>
    </row>
    <row r="52" spans="1:14" ht="15.75" thickBot="1">
      <c r="A52" s="70" t="s">
        <v>245</v>
      </c>
      <c r="B52" s="63"/>
      <c r="C52" s="1"/>
      <c r="D52" s="1"/>
      <c r="E52" s="1"/>
      <c r="F52" s="1"/>
      <c r="G52" s="1"/>
      <c r="H52" s="1"/>
      <c r="I52" s="1"/>
      <c r="J52" s="1"/>
      <c r="K52" s="1"/>
      <c r="L52" s="61">
        <f>SUM(L49:L51)</f>
        <v>1733000</v>
      </c>
      <c r="M52" s="1"/>
      <c r="N52" s="1"/>
    </row>
    <row r="53" spans="1:14" s="20" customFormat="1" ht="75.75" thickBot="1">
      <c r="A53" s="90" t="s">
        <v>386</v>
      </c>
      <c r="B53" s="91" t="s">
        <v>387</v>
      </c>
      <c r="C53" s="21">
        <v>1</v>
      </c>
      <c r="D53" s="21">
        <v>1</v>
      </c>
      <c r="E53" s="21">
        <v>15</v>
      </c>
      <c r="F53" s="21" t="s">
        <v>388</v>
      </c>
      <c r="G53" s="21"/>
      <c r="H53" s="21">
        <v>1</v>
      </c>
      <c r="I53" s="21"/>
      <c r="J53" s="21"/>
      <c r="K53" s="21">
        <v>0</v>
      </c>
      <c r="L53" s="83">
        <v>5000</v>
      </c>
      <c r="M53" s="22" t="s">
        <v>389</v>
      </c>
      <c r="N53" s="22" t="s">
        <v>390</v>
      </c>
    </row>
    <row r="54" spans="1:14" ht="105.75" thickBot="1">
      <c r="A54" s="77"/>
      <c r="B54" s="76" t="s">
        <v>391</v>
      </c>
      <c r="C54" s="1">
        <v>1</v>
      </c>
      <c r="D54" s="1">
        <v>1</v>
      </c>
      <c r="E54" s="1">
        <v>30</v>
      </c>
      <c r="F54" s="1" t="s">
        <v>392</v>
      </c>
      <c r="G54" s="1"/>
      <c r="H54" s="1">
        <v>1</v>
      </c>
      <c r="I54" s="1"/>
      <c r="J54" s="1"/>
      <c r="K54" s="78">
        <f>L54/15</f>
        <v>2666.6666666666665</v>
      </c>
      <c r="L54" s="62">
        <f>2000*20</f>
        <v>40000</v>
      </c>
      <c r="M54" s="5" t="s">
        <v>393</v>
      </c>
      <c r="N54" s="1" t="s">
        <v>394</v>
      </c>
    </row>
    <row r="55" spans="1:14" s="20" customFormat="1" ht="120.75" thickBot="1">
      <c r="A55" s="92"/>
      <c r="B55" s="91" t="s">
        <v>395</v>
      </c>
      <c r="C55" s="21">
        <v>1</v>
      </c>
      <c r="D55" s="21">
        <v>1</v>
      </c>
      <c r="E55" s="21">
        <v>15</v>
      </c>
      <c r="F55" s="21"/>
      <c r="G55" s="21"/>
      <c r="H55" s="21"/>
      <c r="I55" s="21"/>
      <c r="J55" s="21"/>
      <c r="K55" s="21"/>
      <c r="L55" s="83">
        <v>330000</v>
      </c>
      <c r="M55" s="31" t="s">
        <v>257</v>
      </c>
      <c r="N55" s="31" t="s">
        <v>252</v>
      </c>
    </row>
    <row r="56" spans="1:14" ht="15">
      <c r="A56" s="77"/>
      <c r="B56" s="1"/>
      <c r="C56" s="1"/>
      <c r="D56" s="1"/>
      <c r="E56" s="1"/>
      <c r="F56" s="1"/>
      <c r="G56" s="1"/>
      <c r="H56" s="1"/>
      <c r="I56" s="1"/>
      <c r="J56" s="1"/>
      <c r="K56" s="1"/>
      <c r="L56" s="61">
        <f>SUM(L53:L55)</f>
        <v>375000</v>
      </c>
      <c r="M56" s="1"/>
      <c r="N56" s="1"/>
    </row>
    <row r="57" spans="1:14" ht="15">
      <c r="A57" s="19" t="s">
        <v>245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62"/>
      <c r="M57" s="1"/>
      <c r="N57" s="1"/>
    </row>
    <row r="58" spans="1:14" s="20" customFormat="1" ht="60">
      <c r="A58" s="31" t="s">
        <v>396</v>
      </c>
      <c r="B58" s="31" t="s">
        <v>397</v>
      </c>
      <c r="C58" s="21">
        <v>1</v>
      </c>
      <c r="D58" s="21">
        <v>1</v>
      </c>
      <c r="E58" s="21">
        <v>1</v>
      </c>
      <c r="F58" s="21" t="s">
        <v>388</v>
      </c>
      <c r="G58" s="21">
        <v>1</v>
      </c>
      <c r="H58" s="21"/>
      <c r="I58" s="21"/>
      <c r="J58" s="21"/>
      <c r="K58" s="21">
        <v>0</v>
      </c>
      <c r="L58" s="83">
        <v>0</v>
      </c>
      <c r="M58" s="22" t="s">
        <v>398</v>
      </c>
      <c r="N58" s="21" t="s">
        <v>399</v>
      </c>
    </row>
    <row r="59" spans="1:14" s="26" customFormat="1" ht="165">
      <c r="A59" s="30"/>
      <c r="B59" s="31" t="s">
        <v>400</v>
      </c>
      <c r="C59" s="30">
        <v>1</v>
      </c>
      <c r="D59" s="30">
        <v>45</v>
      </c>
      <c r="E59" s="30" t="s">
        <v>401</v>
      </c>
      <c r="F59" s="30" t="s">
        <v>402</v>
      </c>
      <c r="G59" s="30">
        <v>1</v>
      </c>
      <c r="H59" s="30"/>
      <c r="I59" s="30"/>
      <c r="J59" s="30"/>
      <c r="K59" s="93">
        <f>L59/45</f>
        <v>6878.333333333333</v>
      </c>
      <c r="L59" s="88">
        <v>309525</v>
      </c>
      <c r="M59" s="31" t="s">
        <v>403</v>
      </c>
      <c r="N59" s="31" t="s">
        <v>404</v>
      </c>
    </row>
    <row r="60" spans="1:14" ht="45">
      <c r="A60" s="1"/>
      <c r="B60" s="8" t="s">
        <v>405</v>
      </c>
      <c r="C60" s="1">
        <v>1</v>
      </c>
      <c r="D60" s="1">
        <v>1</v>
      </c>
      <c r="E60" s="5" t="s">
        <v>406</v>
      </c>
      <c r="F60" s="1" t="s">
        <v>402</v>
      </c>
      <c r="G60" s="1">
        <v>1</v>
      </c>
      <c r="H60" s="1"/>
      <c r="I60" s="1"/>
      <c r="J60" s="1"/>
      <c r="K60" s="1">
        <v>500</v>
      </c>
      <c r="L60" s="62">
        <f>K60*300</f>
        <v>150000</v>
      </c>
      <c r="M60" s="5" t="s">
        <v>407</v>
      </c>
      <c r="N60" s="1" t="s">
        <v>408</v>
      </c>
    </row>
    <row r="61" spans="1:14" s="20" customFormat="1" ht="75">
      <c r="A61" s="21"/>
      <c r="B61" s="31" t="s">
        <v>409</v>
      </c>
      <c r="C61" s="21">
        <v>4</v>
      </c>
      <c r="D61" s="21">
        <v>3</v>
      </c>
      <c r="E61" s="21" t="s">
        <v>410</v>
      </c>
      <c r="F61" s="21" t="s">
        <v>411</v>
      </c>
      <c r="G61" s="21">
        <v>1</v>
      </c>
      <c r="H61" s="21">
        <v>1</v>
      </c>
      <c r="I61" s="21">
        <v>1</v>
      </c>
      <c r="J61" s="21">
        <v>1</v>
      </c>
      <c r="K61" s="21">
        <f>L61/4</f>
        <v>21000</v>
      </c>
      <c r="L61" s="83">
        <v>84000</v>
      </c>
      <c r="M61" s="22" t="s">
        <v>412</v>
      </c>
      <c r="N61" s="22" t="s">
        <v>404</v>
      </c>
    </row>
    <row r="62" spans="1:14" ht="45">
      <c r="A62" s="1"/>
      <c r="B62" s="8" t="s">
        <v>413</v>
      </c>
      <c r="C62" s="1">
        <v>4</v>
      </c>
      <c r="D62" s="1">
        <v>48</v>
      </c>
      <c r="E62" s="1" t="s">
        <v>414</v>
      </c>
      <c r="F62" s="1" t="s">
        <v>402</v>
      </c>
      <c r="G62" s="1">
        <v>1</v>
      </c>
      <c r="H62" s="1">
        <v>1</v>
      </c>
      <c r="I62" s="1">
        <v>1</v>
      </c>
      <c r="J62" s="1">
        <v>1</v>
      </c>
      <c r="K62" s="1">
        <v>1000</v>
      </c>
      <c r="L62" s="62">
        <f>1000*48*4</f>
        <v>192000</v>
      </c>
      <c r="M62" s="5" t="s">
        <v>415</v>
      </c>
      <c r="N62" s="5" t="s">
        <v>416</v>
      </c>
    </row>
    <row r="63" spans="1:14" s="20" customFormat="1" ht="90">
      <c r="A63" s="21"/>
      <c r="B63" s="22" t="s">
        <v>417</v>
      </c>
      <c r="C63" s="21">
        <v>1</v>
      </c>
      <c r="D63" s="21">
        <v>55</v>
      </c>
      <c r="E63" s="21" t="s">
        <v>418</v>
      </c>
      <c r="F63" s="21" t="s">
        <v>402</v>
      </c>
      <c r="G63" s="21"/>
      <c r="H63" s="21"/>
      <c r="I63" s="21"/>
      <c r="J63" s="21">
        <v>1</v>
      </c>
      <c r="K63" s="94">
        <f>L63/55</f>
        <v>4537.272727272727</v>
      </c>
      <c r="L63" s="83">
        <v>249550</v>
      </c>
      <c r="M63" s="31" t="s">
        <v>257</v>
      </c>
      <c r="N63" s="31" t="s">
        <v>252</v>
      </c>
    </row>
    <row r="64" spans="1:14" ht="15">
      <c r="A64" s="19" t="s">
        <v>245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61">
        <f>SUM(L58:L63)</f>
        <v>985075</v>
      </c>
      <c r="M64" s="1"/>
      <c r="N64" s="1"/>
    </row>
    <row r="65" spans="1:14" ht="15">
      <c r="A65" s="19" t="s">
        <v>419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61">
        <f>L64+L56+L48+L32+L24+L17+L13+L10+L52</f>
        <v>15745908</v>
      </c>
      <c r="M65" s="1"/>
      <c r="N65" s="1"/>
    </row>
  </sheetData>
  <sheetProtection/>
  <mergeCells count="8">
    <mergeCell ref="G4:J4"/>
    <mergeCell ref="A6:A9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29.140625" style="0" customWidth="1"/>
    <col min="3" max="3" width="38.57421875" style="0" customWidth="1"/>
    <col min="4" max="4" width="19.421875" style="0" customWidth="1"/>
    <col min="5" max="5" width="19.57421875" style="0" customWidth="1"/>
    <col min="6" max="6" width="22.00390625" style="0" customWidth="1"/>
    <col min="7" max="7" width="18.421875" style="0" customWidth="1"/>
    <col min="12" max="12" width="36.57421875" style="0" customWidth="1"/>
    <col min="13" max="13" width="22.7109375" style="0" customWidth="1"/>
    <col min="14" max="14" width="17.57421875" style="0" customWidth="1"/>
    <col min="15" max="15" width="17.7109375" style="0" customWidth="1"/>
  </cols>
  <sheetData>
    <row r="1" spans="1:14" ht="23.25">
      <c r="A1" s="2" t="s">
        <v>466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25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>
      <c r="A3" s="2" t="s">
        <v>423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5">
      <c r="A4" s="106" t="s">
        <v>0</v>
      </c>
      <c r="B4" s="106" t="s">
        <v>1</v>
      </c>
      <c r="C4" s="106" t="s">
        <v>226</v>
      </c>
      <c r="D4" s="106" t="s">
        <v>3</v>
      </c>
      <c r="E4" s="109" t="s">
        <v>227</v>
      </c>
      <c r="F4" s="106" t="s">
        <v>5</v>
      </c>
      <c r="G4" s="106" t="s">
        <v>6</v>
      </c>
      <c r="H4" s="101" t="s">
        <v>92</v>
      </c>
      <c r="I4" s="101"/>
      <c r="J4" s="101"/>
      <c r="K4" s="101"/>
      <c r="L4" s="3" t="s">
        <v>7</v>
      </c>
      <c r="M4" s="3" t="s">
        <v>8</v>
      </c>
      <c r="N4" s="1" t="s">
        <v>9</v>
      </c>
      <c r="O4" s="3" t="s">
        <v>10</v>
      </c>
    </row>
    <row r="5" spans="1:15" ht="15">
      <c r="A5" s="108"/>
      <c r="B5" s="107"/>
      <c r="C5" s="107"/>
      <c r="D5" s="108"/>
      <c r="E5" s="110"/>
      <c r="F5" s="108"/>
      <c r="G5" s="108"/>
      <c r="H5" s="1" t="s">
        <v>94</v>
      </c>
      <c r="I5" s="1" t="s">
        <v>95</v>
      </c>
      <c r="J5" s="1" t="s">
        <v>96</v>
      </c>
      <c r="K5" s="1" t="s">
        <v>97</v>
      </c>
      <c r="L5" s="1"/>
      <c r="M5" s="1"/>
      <c r="O5" s="1"/>
    </row>
    <row r="6" spans="1:15" s="20" customFormat="1" ht="75">
      <c r="A6" s="97">
        <v>1</v>
      </c>
      <c r="B6" s="79" t="s">
        <v>424</v>
      </c>
      <c r="C6" s="24" t="s">
        <v>425</v>
      </c>
      <c r="D6" s="21">
        <v>1</v>
      </c>
      <c r="E6" s="21">
        <v>1</v>
      </c>
      <c r="F6" s="21" t="s">
        <v>348</v>
      </c>
      <c r="G6" s="21" t="s">
        <v>349</v>
      </c>
      <c r="H6" s="21"/>
      <c r="I6" s="21">
        <v>1</v>
      </c>
      <c r="J6" s="21"/>
      <c r="K6" s="21"/>
      <c r="L6" s="98">
        <f>M6/10</f>
        <v>75000</v>
      </c>
      <c r="M6" s="23">
        <v>750000</v>
      </c>
      <c r="N6" s="22" t="s">
        <v>426</v>
      </c>
      <c r="O6" s="22" t="s">
        <v>427</v>
      </c>
    </row>
    <row r="7" spans="1:15" ht="15">
      <c r="A7" s="64"/>
      <c r="B7" s="70" t="s">
        <v>245</v>
      </c>
      <c r="C7" s="63"/>
      <c r="D7" s="1"/>
      <c r="E7" s="1"/>
      <c r="F7" s="1"/>
      <c r="G7" s="1"/>
      <c r="H7" s="1"/>
      <c r="I7" s="1"/>
      <c r="J7" s="1"/>
      <c r="K7" s="1"/>
      <c r="L7" s="1"/>
      <c r="M7" s="95">
        <v>750000</v>
      </c>
      <c r="N7" s="1"/>
      <c r="O7" s="1"/>
    </row>
    <row r="8" spans="1:15" s="35" customFormat="1" ht="90">
      <c r="A8" s="38">
        <v>6</v>
      </c>
      <c r="B8" s="40" t="s">
        <v>428</v>
      </c>
      <c r="C8" s="40" t="s">
        <v>337</v>
      </c>
      <c r="D8" s="38">
        <v>1</v>
      </c>
      <c r="E8" s="38">
        <v>30</v>
      </c>
      <c r="F8" s="38" t="s">
        <v>338</v>
      </c>
      <c r="G8" s="38" t="s">
        <v>244</v>
      </c>
      <c r="H8" s="38"/>
      <c r="I8" s="38">
        <v>1</v>
      </c>
      <c r="J8" s="38"/>
      <c r="K8" s="38"/>
      <c r="L8" s="8" t="s">
        <v>429</v>
      </c>
      <c r="M8" s="72">
        <f>SUM(2000*30,3*5000,5000)</f>
        <v>80000</v>
      </c>
      <c r="N8" s="8" t="s">
        <v>277</v>
      </c>
      <c r="O8" s="8" t="s">
        <v>278</v>
      </c>
    </row>
    <row r="9" spans="1:15" ht="60">
      <c r="A9" s="1"/>
      <c r="B9" s="63"/>
      <c r="C9" s="63" t="s">
        <v>430</v>
      </c>
      <c r="D9" s="1">
        <v>1</v>
      </c>
      <c r="E9" s="1">
        <v>15</v>
      </c>
      <c r="F9" s="1" t="s">
        <v>338</v>
      </c>
      <c r="G9" s="1" t="s">
        <v>244</v>
      </c>
      <c r="H9" s="1"/>
      <c r="I9" s="1">
        <v>1</v>
      </c>
      <c r="J9" s="1"/>
      <c r="K9" s="1"/>
      <c r="L9" s="5" t="s">
        <v>429</v>
      </c>
      <c r="M9" s="62">
        <f>SUM(2000*30,3*5000,5000)</f>
        <v>80000</v>
      </c>
      <c r="N9" s="8" t="s">
        <v>277</v>
      </c>
      <c r="O9" s="8" t="s">
        <v>278</v>
      </c>
    </row>
    <row r="10" spans="1:15" ht="15">
      <c r="A10" s="1"/>
      <c r="B10" s="70" t="s">
        <v>245</v>
      </c>
      <c r="C10" s="63"/>
      <c r="D10" s="1"/>
      <c r="E10" s="1"/>
      <c r="F10" s="1"/>
      <c r="G10" s="1"/>
      <c r="H10" s="1"/>
      <c r="I10" s="1"/>
      <c r="J10" s="1"/>
      <c r="K10" s="1"/>
      <c r="L10" s="5"/>
      <c r="M10" s="61">
        <f>SUM(M8:M9)</f>
        <v>160000</v>
      </c>
      <c r="N10" s="1"/>
      <c r="O10" s="1"/>
    </row>
    <row r="11" spans="1:15" s="20" customFormat="1" ht="45">
      <c r="A11" s="21">
        <v>3</v>
      </c>
      <c r="B11" s="20" t="s">
        <v>431</v>
      </c>
      <c r="C11" s="24" t="s">
        <v>432</v>
      </c>
      <c r="D11" s="21">
        <v>1</v>
      </c>
      <c r="E11" s="21">
        <v>1</v>
      </c>
      <c r="F11" s="22" t="s">
        <v>433</v>
      </c>
      <c r="G11" s="21" t="s">
        <v>349</v>
      </c>
      <c r="H11" s="21"/>
      <c r="I11" s="21">
        <v>1</v>
      </c>
      <c r="J11" s="21"/>
      <c r="K11" s="21"/>
      <c r="L11" s="98">
        <f>M11/10</f>
        <v>55000</v>
      </c>
      <c r="M11" s="23">
        <v>550000</v>
      </c>
      <c r="N11" s="22" t="s">
        <v>434</v>
      </c>
      <c r="O11" s="22" t="s">
        <v>435</v>
      </c>
    </row>
    <row r="12" spans="1:15" ht="15">
      <c r="A12" s="1"/>
      <c r="B12" s="70" t="s">
        <v>245</v>
      </c>
      <c r="C12" s="40"/>
      <c r="D12" s="1"/>
      <c r="E12" s="1"/>
      <c r="F12" s="1"/>
      <c r="G12" s="1"/>
      <c r="H12" s="1"/>
      <c r="I12" s="1"/>
      <c r="J12" s="1"/>
      <c r="K12" s="1"/>
      <c r="L12" s="1"/>
      <c r="M12" s="95">
        <f>SUM(M11)</f>
        <v>550000</v>
      </c>
      <c r="N12" s="1"/>
      <c r="O12" s="1"/>
    </row>
    <row r="13" spans="1:15" s="20" customFormat="1" ht="60">
      <c r="A13" s="21">
        <v>4</v>
      </c>
      <c r="B13" s="24" t="s">
        <v>436</v>
      </c>
      <c r="C13" s="24" t="s">
        <v>430</v>
      </c>
      <c r="D13" s="21">
        <v>1</v>
      </c>
      <c r="E13" s="21">
        <v>15</v>
      </c>
      <c r="F13" s="21" t="s">
        <v>338</v>
      </c>
      <c r="G13" s="21" t="s">
        <v>244</v>
      </c>
      <c r="H13" s="21"/>
      <c r="I13" s="21">
        <v>1</v>
      </c>
      <c r="J13" s="21"/>
      <c r="K13" s="21"/>
      <c r="L13" s="22" t="s">
        <v>429</v>
      </c>
      <c r="M13" s="83">
        <f>SUM(2000*30,3*5000,5000)</f>
        <v>80000</v>
      </c>
      <c r="N13" s="31" t="s">
        <v>277</v>
      </c>
      <c r="O13" s="31" t="s">
        <v>278</v>
      </c>
    </row>
    <row r="14" spans="1:15" s="20" customFormat="1" ht="60">
      <c r="A14" s="21"/>
      <c r="B14" s="24"/>
      <c r="C14" s="24" t="s">
        <v>437</v>
      </c>
      <c r="D14" s="21">
        <v>1</v>
      </c>
      <c r="E14" s="21">
        <v>30</v>
      </c>
      <c r="F14" s="22"/>
      <c r="G14" s="21" t="s">
        <v>27</v>
      </c>
      <c r="H14" s="21"/>
      <c r="I14" s="21"/>
      <c r="J14" s="21">
        <v>1</v>
      </c>
      <c r="K14" s="21"/>
      <c r="L14" s="24" t="s">
        <v>438</v>
      </c>
      <c r="M14" s="21">
        <f>SUM(50000,2500*30,500*30,40000,10000)</f>
        <v>190000</v>
      </c>
      <c r="N14" s="22" t="s">
        <v>439</v>
      </c>
      <c r="O14" s="31" t="s">
        <v>440</v>
      </c>
    </row>
    <row r="15" spans="1:15" ht="15">
      <c r="A15" s="1"/>
      <c r="B15" s="73" t="s">
        <v>245</v>
      </c>
      <c r="C15" s="63"/>
      <c r="D15" s="1"/>
      <c r="E15" s="1"/>
      <c r="F15" s="5"/>
      <c r="G15" s="1"/>
      <c r="H15" s="1"/>
      <c r="I15" s="1"/>
      <c r="J15" s="1"/>
      <c r="K15" s="1"/>
      <c r="L15" s="1"/>
      <c r="M15" s="61">
        <f>SUM(M13:M14)</f>
        <v>270000</v>
      </c>
      <c r="N15" s="1"/>
      <c r="O15" s="1"/>
    </row>
    <row r="16" spans="1:15" s="20" customFormat="1" ht="75">
      <c r="A16" s="21"/>
      <c r="B16" s="33" t="s">
        <v>441</v>
      </c>
      <c r="C16" s="33" t="s">
        <v>442</v>
      </c>
      <c r="D16" s="21">
        <v>1</v>
      </c>
      <c r="E16" s="21"/>
      <c r="F16" s="22" t="s">
        <v>443</v>
      </c>
      <c r="G16" s="21" t="s">
        <v>27</v>
      </c>
      <c r="H16" s="21"/>
      <c r="I16" s="21"/>
      <c r="J16" s="21">
        <v>1</v>
      </c>
      <c r="K16" s="21"/>
      <c r="L16" s="24">
        <v>0</v>
      </c>
      <c r="M16" s="83">
        <v>0</v>
      </c>
      <c r="N16" s="22" t="s">
        <v>444</v>
      </c>
      <c r="O16" s="22" t="s">
        <v>445</v>
      </c>
    </row>
    <row r="17" spans="1:15" ht="60">
      <c r="A17" s="1"/>
      <c r="B17" s="63"/>
      <c r="C17" s="63" t="s">
        <v>446</v>
      </c>
      <c r="D17" s="1">
        <v>1</v>
      </c>
      <c r="E17" s="1">
        <v>5</v>
      </c>
      <c r="F17" s="5" t="s">
        <v>447</v>
      </c>
      <c r="G17" s="1" t="s">
        <v>27</v>
      </c>
      <c r="H17" s="1"/>
      <c r="I17" s="1"/>
      <c r="J17" s="1">
        <v>1</v>
      </c>
      <c r="K17" s="1"/>
      <c r="L17" s="63">
        <v>0</v>
      </c>
      <c r="M17" s="62">
        <v>0</v>
      </c>
      <c r="N17" s="5" t="s">
        <v>448</v>
      </c>
      <c r="O17" s="8" t="s">
        <v>440</v>
      </c>
    </row>
    <row r="18" spans="1:15" ht="15">
      <c r="A18" s="1"/>
      <c r="B18" s="73" t="s">
        <v>245</v>
      </c>
      <c r="C18" s="63"/>
      <c r="D18" s="1"/>
      <c r="E18" s="1"/>
      <c r="F18" s="1"/>
      <c r="G18" s="1"/>
      <c r="H18" s="1"/>
      <c r="I18" s="1"/>
      <c r="J18" s="1"/>
      <c r="K18" s="1"/>
      <c r="L18" s="1"/>
      <c r="M18" s="96">
        <v>0</v>
      </c>
      <c r="N18" s="1"/>
      <c r="O18" s="1"/>
    </row>
    <row r="19" spans="1:15" s="26" customFormat="1" ht="105">
      <c r="A19" s="30">
        <v>5</v>
      </c>
      <c r="B19" s="33" t="s">
        <v>449</v>
      </c>
      <c r="C19" s="33" t="s">
        <v>450</v>
      </c>
      <c r="D19" s="30">
        <v>1</v>
      </c>
      <c r="E19" s="30">
        <v>10</v>
      </c>
      <c r="F19" s="31" t="s">
        <v>451</v>
      </c>
      <c r="G19" s="30" t="s">
        <v>244</v>
      </c>
      <c r="H19" s="30"/>
      <c r="I19" s="30">
        <v>1</v>
      </c>
      <c r="J19" s="30"/>
      <c r="K19" s="30"/>
      <c r="L19" s="99" t="s">
        <v>452</v>
      </c>
      <c r="M19" s="88">
        <f>SUM(10000*3*10)</f>
        <v>300000</v>
      </c>
      <c r="N19" s="31" t="s">
        <v>453</v>
      </c>
      <c r="O19" s="31" t="s">
        <v>278</v>
      </c>
    </row>
    <row r="20" spans="1:15" ht="45">
      <c r="A20" s="1"/>
      <c r="B20" s="40"/>
      <c r="C20" s="63" t="s">
        <v>454</v>
      </c>
      <c r="D20" s="1">
        <v>1</v>
      </c>
      <c r="E20" s="1">
        <v>1</v>
      </c>
      <c r="F20" s="1">
        <v>10</v>
      </c>
      <c r="G20" s="1" t="s">
        <v>349</v>
      </c>
      <c r="H20" s="1"/>
      <c r="I20" s="1"/>
      <c r="J20" s="1">
        <v>1</v>
      </c>
      <c r="K20" s="1"/>
      <c r="L20" s="63" t="s">
        <v>455</v>
      </c>
      <c r="M20" s="6">
        <f>SUM(50000*3,2500*25*3,4000*25*2,2000,6000*25*4,500*25)</f>
        <v>1152000</v>
      </c>
      <c r="N20" s="5" t="s">
        <v>456</v>
      </c>
      <c r="O20" s="8" t="s">
        <v>440</v>
      </c>
    </row>
    <row r="21" spans="1:15" ht="15">
      <c r="A21" s="1"/>
      <c r="B21" s="70" t="s">
        <v>245</v>
      </c>
      <c r="C21" s="63"/>
      <c r="D21" s="1"/>
      <c r="E21" s="1"/>
      <c r="F21" s="1"/>
      <c r="G21" s="1"/>
      <c r="H21" s="1"/>
      <c r="I21" s="1"/>
      <c r="J21" s="1"/>
      <c r="K21" s="1"/>
      <c r="L21" s="1"/>
      <c r="M21" s="96">
        <f>SUM(M19:M20)</f>
        <v>1452000</v>
      </c>
      <c r="N21" s="1"/>
      <c r="O21" s="1"/>
    </row>
    <row r="22" spans="1:15" s="20" customFormat="1" ht="75">
      <c r="A22" s="21"/>
      <c r="B22" s="33" t="s">
        <v>457</v>
      </c>
      <c r="C22" s="24" t="s">
        <v>458</v>
      </c>
      <c r="D22" s="21">
        <v>1</v>
      </c>
      <c r="E22" s="21">
        <v>2</v>
      </c>
      <c r="F22" s="22" t="s">
        <v>459</v>
      </c>
      <c r="G22" s="21" t="s">
        <v>349</v>
      </c>
      <c r="H22" s="21"/>
      <c r="I22" s="21"/>
      <c r="J22" s="21"/>
      <c r="K22" s="21">
        <v>1</v>
      </c>
      <c r="L22" s="98" t="s">
        <v>460</v>
      </c>
      <c r="M22" s="23">
        <f>60000*25*2</f>
        <v>3000000</v>
      </c>
      <c r="N22" s="22" t="s">
        <v>461</v>
      </c>
      <c r="O22" s="31" t="s">
        <v>440</v>
      </c>
    </row>
    <row r="23" spans="1:15" ht="15">
      <c r="A23" s="1"/>
      <c r="B23" s="70" t="s">
        <v>245</v>
      </c>
      <c r="C23" s="63"/>
      <c r="D23" s="1"/>
      <c r="E23" s="1"/>
      <c r="F23" s="1"/>
      <c r="G23" s="1"/>
      <c r="H23" s="1"/>
      <c r="I23" s="1"/>
      <c r="J23" s="1"/>
      <c r="K23" s="1"/>
      <c r="L23" s="1"/>
      <c r="M23" s="95">
        <f>60000*25*2</f>
        <v>3000000</v>
      </c>
      <c r="N23" s="1"/>
      <c r="O23" s="1"/>
    </row>
    <row r="24" spans="1:15" s="20" customFormat="1" ht="75">
      <c r="A24" s="21">
        <v>7</v>
      </c>
      <c r="B24" s="24" t="s">
        <v>462</v>
      </c>
      <c r="C24" s="21">
        <v>1</v>
      </c>
      <c r="D24" s="21">
        <v>35</v>
      </c>
      <c r="E24" s="22" t="s">
        <v>463</v>
      </c>
      <c r="F24" s="21" t="s">
        <v>349</v>
      </c>
      <c r="G24" s="21"/>
      <c r="H24" s="21"/>
      <c r="I24" s="21">
        <v>1</v>
      </c>
      <c r="J24" s="21"/>
      <c r="L24" s="24" t="s">
        <v>464</v>
      </c>
      <c r="M24" s="83">
        <v>2632500</v>
      </c>
      <c r="N24" s="22" t="s">
        <v>465</v>
      </c>
      <c r="O24" s="22" t="s">
        <v>440</v>
      </c>
    </row>
    <row r="25" spans="1:15" ht="15">
      <c r="A25" s="1"/>
      <c r="B25" s="70" t="s">
        <v>245</v>
      </c>
      <c r="C25" s="63"/>
      <c r="D25" s="1"/>
      <c r="E25" s="1"/>
      <c r="F25" s="1"/>
      <c r="G25" s="1"/>
      <c r="H25" s="1"/>
      <c r="I25" s="1"/>
      <c r="J25" s="1"/>
      <c r="K25" s="1"/>
      <c r="L25" s="1"/>
      <c r="M25" s="61">
        <f>SUM(M24:M24)</f>
        <v>2632500</v>
      </c>
      <c r="N25" s="1"/>
      <c r="O25" s="1"/>
    </row>
    <row r="26" spans="1:15" ht="15">
      <c r="A26" s="1"/>
      <c r="B26" s="19" t="s">
        <v>419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61">
        <f>M25+M21+M18+M12+M9+M7+M23</f>
        <v>8464500</v>
      </c>
      <c r="N26" s="1"/>
      <c r="O26" s="1"/>
    </row>
  </sheetData>
  <sheetProtection/>
  <mergeCells count="8">
    <mergeCell ref="G4:G5"/>
    <mergeCell ref="H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Effiong Akpan</dc:creator>
  <cp:keywords/>
  <dc:description/>
  <cp:lastModifiedBy>TF</cp:lastModifiedBy>
  <dcterms:created xsi:type="dcterms:W3CDTF">2016-08-11T08:53:59Z</dcterms:created>
  <dcterms:modified xsi:type="dcterms:W3CDTF">2021-07-08T14:01:07Z</dcterms:modified>
  <cp:category/>
  <cp:version/>
  <cp:contentType/>
  <cp:contentStatus/>
</cp:coreProperties>
</file>